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<sst xmlns="http://schemas.openxmlformats.org/spreadsheetml/2006/main" count="855" uniqueCount="302">
  <si>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Matatiele(EC441)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</si>
  <si>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</si>
  <si>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</si>
  <si>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</si>
  <si>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</si>
  <si>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</si>
  <si>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</si>
  <si>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</si>
  <si>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</si>
  <si>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</si>
  <si>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</si>
  <si>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</si>
  <si>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</si>
  <si>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</si>
  <si>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</si>
  <si>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</si>
  <si>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</si>
  <si>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</si>
  <si>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</si>
  <si>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</si>
  <si>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</si>
  <si>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</si>
  <si>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</si>
  <si>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</si>
  <si>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</si>
  <si>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</si>
  <si>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</si>
  <si>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</si>
  <si>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</si>
  <si>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</si>
  <si>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</si>
  <si>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</si>
  <si>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</si>
  <si>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</si>
  <si>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</si>
  <si>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</si>
  <si>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</si>
  <si>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</si>
  <si>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</si>
  <si>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</si>
  <si>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</si>
  <si>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</si>
  <si>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</si>
  <si>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</si>
  <si>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</si>
  <si>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</si>
  <si>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</si>
  <si>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</si>
  <si>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</si>
  <si>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</si>
  <si>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</si>
  <si>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</si>
  <si>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</si>
  <si>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</si>
  <si>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</si>
  <si>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</si>
  <si>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</si>
  <si>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</si>
  <si>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</si>
  <si>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</si>
  <si>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</si>
  <si>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</si>
  <si>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</si>
  <si>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</si>
  <si>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</si>
  <si>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</si>
  <si>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</si>
  <si>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</si>
  <si>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</si>
  <si>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</si>
  <si>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Matatiele(EC441)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</si>
  <si>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</si>
  <si>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</si>
  <si>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</si>
  <si>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</si>
  <si>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</si>
  <si>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</si>
  <si>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</si>
  <si>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</si>
  <si>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</si>
  <si>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</si>
  <si>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</si>
  <si>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</si>
  <si>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</si>
  <si>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</si>
  <si>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</si>
  <si>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</si>
  <si>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</si>
  <si>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</si>
  <si>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</si>
  <si>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</si>
  <si>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</si>
  <si>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</si>
  <si>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</si>
  <si>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</si>
  <si>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</si>
  <si>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</si>
  <si>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</si>
  <si>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</si>
  <si>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</si>
  <si>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Matatiele(EC441)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</si>
  <si>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</si>
  <si>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</si>
  <si>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</si>
  <si>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</si>
  <si>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</si>
  <si>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</si>
  <si>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</si>
  <si>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</si>
  <si>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</si>
  <si>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</si>
  <si>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</si>
  <si>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</si>
  <si>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</si>
  <si>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</si>
  <si>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</si>
  <si>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</si>
  <si>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</si>
  <si>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</si>
  <si>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</si>
  <si>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</si>
  <si>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</si>
  <si>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</si>
  <si>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</si>
  <si>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</si>
  <si>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</si>
  <si>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</si>
  <si>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</si>
  <si>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</si>
  <si>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Matatiele(EC441)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</si>
  <si>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</si>
  <si>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</si>
  <si>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</si>
  <si>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</si>
  <si>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</si>
  <si>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</si>
  <si>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</si>
  <si>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</si>
  <si>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</si>
  <si>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</si>
  <si>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Matatiele(EC441)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</si>
  <si>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</si>
  <si>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</si>
  <si>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</si>
  <si>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</si>
  <si>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</si>
  <si>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</si>
  <si>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</si>
  <si>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</si>
  <si>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</si>
  <si>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</si>
  <si>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</si>
  <si>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</si>
  <si>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</si>
  <si>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</si>
  <si>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</si>
  <si>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</si>
  <si>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</si>
  <si>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</si>
  <si>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</si>
  <si>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</si>
  <si>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</si>
  <si>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</si>
  <si>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</si>
  <si>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</si>
  <si>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</si>
  <si>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</si>
  <si>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</si>
  <si>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</si>
  <si>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</si>
  <si>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</si>
  <si>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</si>
  <si>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</si>
  <si>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</si>
  <si>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Matatiele(EC441)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</si>
  <si>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</si>
  <si>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</si>
  <si>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</si>
  <si>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</si>
  <si>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</si>
  <si>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</si>
  <si>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</si>
  <si>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</si>
  <si>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</si>
  <si>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</si>
  <si>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</si>
  <si>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</si>
  <si>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</si>
  <si>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</si>
  <si>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</si>
  <si>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</si>
  <si>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</si>
  <si>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</si>
  <si>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</si>
  <si>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</si>
  <si>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</si>
  <si>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</si>
  <si>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</si>
  <si>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</si>
  <si>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</si>
  <si>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</si>
  <si>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Matatiele(EC441)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</si>
  <si>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</si>
  <si>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</si>
  <si>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</si>
  <si>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</si>
  <si>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</si>
  <si>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</si>
  <si>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</si>
  <si>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</si>
  <si>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</si>
  <si>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</si>
  <si>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</si>
  <si>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</si>
  <si>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</si>
  <si>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</si>
  <si>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</si>
  <si>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</si>
  <si>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</si>
  <si>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</si>
  <si>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</si>
  <si>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</si>
  <si>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</si>
  <si>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</si>
  <si>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</si>
  <si>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</si>
  <si>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Matatiele(EC441)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</si>
  <si>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</si>
  <si>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</si>
  <si>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</si>
  <si>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</si>
  <si>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</si>
  <si>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</si>
  <si>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</si>
  <si>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</si>
  <si>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</si>
  <si>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</si>
  <si>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</si>
  <si>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</si>
  <si>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</si>
  <si>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</si>
  <si>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</si>
  <si>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</si>
  <si>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</si>
  <si>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</si>
  <si>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</si>
  <si>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</si>
  <si>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</si>
  <si>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</si>
  <si>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</si>
  <si>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</si>
  <si>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</si>
  <si>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</si>
  <si>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</si>
  <si>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</si>
  <si>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</si>
  <si>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</si>
  <si>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</si>
  <si>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</si>
  <si>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</si>
  <si>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</si>
  <si>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</si>
  <si>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Matatiele(EC441)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</si>
  <si>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</si>
  <si>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</si>
  <si>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Eastern Cape: Matatiele(EC441)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</si>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</sst>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22600235</v>
      </c>
      <c r="C5" s="19">
        <v>0</v>
      </c>
      <c r="D5" s="59">
        <v>30729031</v>
      </c>
      <c r="E5" s="60">
        <v>30729031</v>
      </c>
      <c r="F5" s="60">
        <v>2209152</v>
      </c>
      <c r="G5" s="60">
        <v>10803654</v>
      </c>
      <c r="H5" s="60">
        <v>1540219</v>
      </c>
      <c r="I5" s="60">
        <v>14553025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14553025</v>
      </c>
      <c r="W5" s="60">
        <v>7682259</v>
      </c>
      <c r="X5" s="60">
        <v>6870766</v>
      </c>
      <c r="Y5" s="61">
        <v>89.44</v>
      </c>
      <c r="Z5" s="62">
        <v>30729031</v>
      </c>
    </row>
    <row r="6" spans="1:26" ht="13.5">
      <c r="A6" s="58" t="s">
        <v>32</v>
      </c>
      <c r="B6" s="19">
        <v>42361972</v>
      </c>
      <c r="C6" s="19">
        <v>0</v>
      </c>
      <c r="D6" s="59">
        <v>48690405</v>
      </c>
      <c r="E6" s="60">
        <v>48690405</v>
      </c>
      <c r="F6" s="60">
        <v>3103844</v>
      </c>
      <c r="G6" s="60">
        <v>3603567</v>
      </c>
      <c r="H6" s="60">
        <v>3854156</v>
      </c>
      <c r="I6" s="60">
        <v>10561567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10561567</v>
      </c>
      <c r="W6" s="60">
        <v>12172599</v>
      </c>
      <c r="X6" s="60">
        <v>-1611032</v>
      </c>
      <c r="Y6" s="61">
        <v>-13.23</v>
      </c>
      <c r="Z6" s="62">
        <v>48690405</v>
      </c>
    </row>
    <row r="7" spans="1:26" ht="13.5">
      <c r="A7" s="58" t="s">
        <v>33</v>
      </c>
      <c r="B7" s="19">
        <v>7699010</v>
      </c>
      <c r="C7" s="19">
        <v>0</v>
      </c>
      <c r="D7" s="59">
        <v>4200000</v>
      </c>
      <c r="E7" s="60">
        <v>4200000</v>
      </c>
      <c r="F7" s="60">
        <v>145034</v>
      </c>
      <c r="G7" s="60">
        <v>284812</v>
      </c>
      <c r="H7" s="60">
        <v>361238</v>
      </c>
      <c r="I7" s="60">
        <v>791084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791084</v>
      </c>
      <c r="W7" s="60">
        <v>1050000</v>
      </c>
      <c r="X7" s="60">
        <v>-258916</v>
      </c>
      <c r="Y7" s="61">
        <v>-24.66</v>
      </c>
      <c r="Z7" s="62">
        <v>4200000</v>
      </c>
    </row>
    <row r="8" spans="1:26" ht="13.5">
      <c r="A8" s="58" t="s">
        <v>34</v>
      </c>
      <c r="B8" s="19">
        <v>139747842</v>
      </c>
      <c r="C8" s="19">
        <v>0</v>
      </c>
      <c r="D8" s="59">
        <v>166683297</v>
      </c>
      <c r="E8" s="60">
        <v>166683297</v>
      </c>
      <c r="F8" s="60">
        <v>52999000</v>
      </c>
      <c r="G8" s="60">
        <v>11390558</v>
      </c>
      <c r="H8" s="60">
        <v>0</v>
      </c>
      <c r="I8" s="60">
        <v>64389558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64389558</v>
      </c>
      <c r="W8" s="60">
        <v>41670825</v>
      </c>
      <c r="X8" s="60">
        <v>22718733</v>
      </c>
      <c r="Y8" s="61">
        <v>54.52</v>
      </c>
      <c r="Z8" s="62">
        <v>166683297</v>
      </c>
    </row>
    <row r="9" spans="1:26" ht="13.5">
      <c r="A9" s="58" t="s">
        <v>35</v>
      </c>
      <c r="B9" s="19">
        <v>10323329</v>
      </c>
      <c r="C9" s="19">
        <v>0</v>
      </c>
      <c r="D9" s="59">
        <v>60647685</v>
      </c>
      <c r="E9" s="60">
        <v>60647685</v>
      </c>
      <c r="F9" s="60">
        <v>519875</v>
      </c>
      <c r="G9" s="60">
        <v>798500</v>
      </c>
      <c r="H9" s="60">
        <v>900341</v>
      </c>
      <c r="I9" s="60">
        <v>2218716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2218716</v>
      </c>
      <c r="W9" s="60">
        <v>15161922</v>
      </c>
      <c r="X9" s="60">
        <v>-12943206</v>
      </c>
      <c r="Y9" s="61">
        <v>-85.37</v>
      </c>
      <c r="Z9" s="62">
        <v>60647685</v>
      </c>
    </row>
    <row r="10" spans="1:26" ht="25.5">
      <c r="A10" s="63" t="s">
        <v>277</v>
      </c>
      <c r="B10" s="64">
        <f>SUM(B5:B9)</f>
        <v>222732388</v>
      </c>
      <c r="C10" s="64">
        <f>SUM(C5:C9)</f>
        <v>0</v>
      </c>
      <c r="D10" s="65">
        <f aca="true" t="shared" si="0" ref="D10:Z10">SUM(D5:D9)</f>
        <v>310950418</v>
      </c>
      <c r="E10" s="66">
        <f t="shared" si="0"/>
        <v>310950418</v>
      </c>
      <c r="F10" s="66">
        <f t="shared" si="0"/>
        <v>58976905</v>
      </c>
      <c r="G10" s="66">
        <f t="shared" si="0"/>
        <v>26881091</v>
      </c>
      <c r="H10" s="66">
        <f t="shared" si="0"/>
        <v>6655954</v>
      </c>
      <c r="I10" s="66">
        <f t="shared" si="0"/>
        <v>92513950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92513950</v>
      </c>
      <c r="W10" s="66">
        <f t="shared" si="0"/>
        <v>77737605</v>
      </c>
      <c r="X10" s="66">
        <f t="shared" si="0"/>
        <v>14776345</v>
      </c>
      <c r="Y10" s="67">
        <f>+IF(W10&lt;&gt;0,(X10/W10)*100,0)</f>
        <v>19.007975612317875</v>
      </c>
      <c r="Z10" s="68">
        <f t="shared" si="0"/>
        <v>310950418</v>
      </c>
    </row>
    <row r="11" spans="1:26" ht="13.5">
      <c r="A11" s="58" t="s">
        <v>37</v>
      </c>
      <c r="B11" s="19">
        <v>69114691</v>
      </c>
      <c r="C11" s="19">
        <v>0</v>
      </c>
      <c r="D11" s="59">
        <v>90400000</v>
      </c>
      <c r="E11" s="60">
        <v>90400000</v>
      </c>
      <c r="F11" s="60">
        <v>6195548</v>
      </c>
      <c r="G11" s="60">
        <v>6881428</v>
      </c>
      <c r="H11" s="60">
        <v>6521781</v>
      </c>
      <c r="I11" s="60">
        <v>19598757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19598757</v>
      </c>
      <c r="W11" s="60">
        <v>22599999</v>
      </c>
      <c r="X11" s="60">
        <v>-3001242</v>
      </c>
      <c r="Y11" s="61">
        <v>-13.28</v>
      </c>
      <c r="Z11" s="62">
        <v>90400000</v>
      </c>
    </row>
    <row r="12" spans="1:26" ht="13.5">
      <c r="A12" s="58" t="s">
        <v>38</v>
      </c>
      <c r="B12" s="19">
        <v>14806549</v>
      </c>
      <c r="C12" s="19">
        <v>0</v>
      </c>
      <c r="D12" s="59">
        <v>17177312</v>
      </c>
      <c r="E12" s="60">
        <v>17177312</v>
      </c>
      <c r="F12" s="60">
        <v>1270312</v>
      </c>
      <c r="G12" s="60">
        <v>1272939</v>
      </c>
      <c r="H12" s="60">
        <v>1274390</v>
      </c>
      <c r="I12" s="60">
        <v>3817641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3817641</v>
      </c>
      <c r="W12" s="60">
        <v>4294329</v>
      </c>
      <c r="X12" s="60">
        <v>-476688</v>
      </c>
      <c r="Y12" s="61">
        <v>-11.1</v>
      </c>
      <c r="Z12" s="62">
        <v>17177312</v>
      </c>
    </row>
    <row r="13" spans="1:26" ht="13.5">
      <c r="A13" s="58" t="s">
        <v>278</v>
      </c>
      <c r="B13" s="19">
        <v>18884741</v>
      </c>
      <c r="C13" s="19">
        <v>0</v>
      </c>
      <c r="D13" s="59">
        <v>14065849</v>
      </c>
      <c r="E13" s="60">
        <v>14065849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3516462</v>
      </c>
      <c r="X13" s="60">
        <v>-3516462</v>
      </c>
      <c r="Y13" s="61">
        <v>-100</v>
      </c>
      <c r="Z13" s="62">
        <v>14065849</v>
      </c>
    </row>
    <row r="14" spans="1:26" ht="13.5">
      <c r="A14" s="58" t="s">
        <v>40</v>
      </c>
      <c r="B14" s="19">
        <v>1830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36973845</v>
      </c>
      <c r="C15" s="19">
        <v>0</v>
      </c>
      <c r="D15" s="59">
        <v>40315000</v>
      </c>
      <c r="E15" s="60">
        <v>40315000</v>
      </c>
      <c r="F15" s="60">
        <v>3604663</v>
      </c>
      <c r="G15" s="60">
        <v>3933333</v>
      </c>
      <c r="H15" s="60">
        <v>3251616</v>
      </c>
      <c r="I15" s="60">
        <v>10789612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10789612</v>
      </c>
      <c r="W15" s="60">
        <v>10078749</v>
      </c>
      <c r="X15" s="60">
        <v>710863</v>
      </c>
      <c r="Y15" s="61">
        <v>7.05</v>
      </c>
      <c r="Z15" s="62">
        <v>40315000</v>
      </c>
    </row>
    <row r="16" spans="1:26" ht="13.5">
      <c r="A16" s="69" t="s">
        <v>42</v>
      </c>
      <c r="B16" s="19">
        <v>33232747</v>
      </c>
      <c r="C16" s="19">
        <v>0</v>
      </c>
      <c r="D16" s="59">
        <v>27144247</v>
      </c>
      <c r="E16" s="60">
        <v>27144247</v>
      </c>
      <c r="F16" s="60">
        <v>1321585</v>
      </c>
      <c r="G16" s="60">
        <v>693128</v>
      </c>
      <c r="H16" s="60">
        <v>1741367</v>
      </c>
      <c r="I16" s="60">
        <v>3756080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3756080</v>
      </c>
      <c r="W16" s="60">
        <v>6786063</v>
      </c>
      <c r="X16" s="60">
        <v>-3029983</v>
      </c>
      <c r="Y16" s="61">
        <v>-44.65</v>
      </c>
      <c r="Z16" s="62">
        <v>27144247</v>
      </c>
    </row>
    <row r="17" spans="1:26" ht="13.5">
      <c r="A17" s="58" t="s">
        <v>43</v>
      </c>
      <c r="B17" s="19">
        <v>69516632</v>
      </c>
      <c r="C17" s="19">
        <v>0</v>
      </c>
      <c r="D17" s="59">
        <v>68777837</v>
      </c>
      <c r="E17" s="60">
        <v>68777837</v>
      </c>
      <c r="F17" s="60">
        <v>2679838</v>
      </c>
      <c r="G17" s="60">
        <v>3640085</v>
      </c>
      <c r="H17" s="60">
        <v>4970466</v>
      </c>
      <c r="I17" s="60">
        <v>11290389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11290389</v>
      </c>
      <c r="W17" s="60">
        <v>17194461</v>
      </c>
      <c r="X17" s="60">
        <v>-5904072</v>
      </c>
      <c r="Y17" s="61">
        <v>-34.34</v>
      </c>
      <c r="Z17" s="62">
        <v>68777837</v>
      </c>
    </row>
    <row r="18" spans="1:26" ht="13.5">
      <c r="A18" s="70" t="s">
        <v>44</v>
      </c>
      <c r="B18" s="71">
        <f>SUM(B11:B17)</f>
        <v>242531035</v>
      </c>
      <c r="C18" s="71">
        <f>SUM(C11:C17)</f>
        <v>0</v>
      </c>
      <c r="D18" s="72">
        <f aca="true" t="shared" si="1" ref="D18:Z18">SUM(D11:D17)</f>
        <v>257880245</v>
      </c>
      <c r="E18" s="73">
        <f t="shared" si="1"/>
        <v>257880245</v>
      </c>
      <c r="F18" s="73">
        <f t="shared" si="1"/>
        <v>15071946</v>
      </c>
      <c r="G18" s="73">
        <f t="shared" si="1"/>
        <v>16420913</v>
      </c>
      <c r="H18" s="73">
        <f t="shared" si="1"/>
        <v>17759620</v>
      </c>
      <c r="I18" s="73">
        <f t="shared" si="1"/>
        <v>49252479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49252479</v>
      </c>
      <c r="W18" s="73">
        <f t="shared" si="1"/>
        <v>64470063</v>
      </c>
      <c r="X18" s="73">
        <f t="shared" si="1"/>
        <v>-15217584</v>
      </c>
      <c r="Y18" s="67">
        <f>+IF(W18&lt;&gt;0,(X18/W18)*100,0)</f>
        <v>-23.604109088585815</v>
      </c>
      <c r="Z18" s="74">
        <f t="shared" si="1"/>
        <v>257880245</v>
      </c>
    </row>
    <row r="19" spans="1:26" ht="13.5">
      <c r="A19" s="70" t="s">
        <v>45</v>
      </c>
      <c r="B19" s="75">
        <f>+B10-B18</f>
        <v>-19798647</v>
      </c>
      <c r="C19" s="75">
        <f>+C10-C18</f>
        <v>0</v>
      </c>
      <c r="D19" s="76">
        <f aca="true" t="shared" si="2" ref="D19:Z19">+D10-D18</f>
        <v>53070173</v>
      </c>
      <c r="E19" s="77">
        <f t="shared" si="2"/>
        <v>53070173</v>
      </c>
      <c r="F19" s="77">
        <f t="shared" si="2"/>
        <v>43904959</v>
      </c>
      <c r="G19" s="77">
        <f t="shared" si="2"/>
        <v>10460178</v>
      </c>
      <c r="H19" s="77">
        <f t="shared" si="2"/>
        <v>-11103666</v>
      </c>
      <c r="I19" s="77">
        <f t="shared" si="2"/>
        <v>43261471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43261471</v>
      </c>
      <c r="W19" s="77">
        <f>IF(E10=E18,0,W10-W18)</f>
        <v>13267542</v>
      </c>
      <c r="X19" s="77">
        <f t="shared" si="2"/>
        <v>29993929</v>
      </c>
      <c r="Y19" s="78">
        <f>+IF(W19&lt;&gt;0,(X19/W19)*100,0)</f>
        <v>226.06997588551064</v>
      </c>
      <c r="Z19" s="79">
        <f t="shared" si="2"/>
        <v>53070173</v>
      </c>
    </row>
    <row r="20" spans="1:26" ht="13.5">
      <c r="A20" s="58" t="s">
        <v>46</v>
      </c>
      <c r="B20" s="19">
        <v>58863039</v>
      </c>
      <c r="C20" s="19">
        <v>0</v>
      </c>
      <c r="D20" s="59">
        <v>64511000</v>
      </c>
      <c r="E20" s="60">
        <v>64511000</v>
      </c>
      <c r="F20" s="60">
        <v>3613000</v>
      </c>
      <c r="G20" s="60">
        <v>0</v>
      </c>
      <c r="H20" s="60">
        <v>0</v>
      </c>
      <c r="I20" s="60">
        <v>3613000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3613000</v>
      </c>
      <c r="W20" s="60">
        <v>0</v>
      </c>
      <c r="X20" s="60">
        <v>3613000</v>
      </c>
      <c r="Y20" s="61">
        <v>0</v>
      </c>
      <c r="Z20" s="62">
        <v>64511000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39064392</v>
      </c>
      <c r="C22" s="86">
        <f>SUM(C19:C21)</f>
        <v>0</v>
      </c>
      <c r="D22" s="87">
        <f aca="true" t="shared" si="3" ref="D22:Z22">SUM(D19:D21)</f>
        <v>117581173</v>
      </c>
      <c r="E22" s="88">
        <f t="shared" si="3"/>
        <v>117581173</v>
      </c>
      <c r="F22" s="88">
        <f t="shared" si="3"/>
        <v>47517959</v>
      </c>
      <c r="G22" s="88">
        <f t="shared" si="3"/>
        <v>10460178</v>
      </c>
      <c r="H22" s="88">
        <f t="shared" si="3"/>
        <v>-11103666</v>
      </c>
      <c r="I22" s="88">
        <f t="shared" si="3"/>
        <v>46874471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46874471</v>
      </c>
      <c r="W22" s="88">
        <f t="shared" si="3"/>
        <v>13267542</v>
      </c>
      <c r="X22" s="88">
        <f t="shared" si="3"/>
        <v>33606929</v>
      </c>
      <c r="Y22" s="89">
        <f>+IF(W22&lt;&gt;0,(X22/W22)*100,0)</f>
        <v>253.30184747106887</v>
      </c>
      <c r="Z22" s="90">
        <f t="shared" si="3"/>
        <v>117581173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39064392</v>
      </c>
      <c r="C24" s="75">
        <f>SUM(C22:C23)</f>
        <v>0</v>
      </c>
      <c r="D24" s="76">
        <f aca="true" t="shared" si="4" ref="D24:Z24">SUM(D22:D23)</f>
        <v>117581173</v>
      </c>
      <c r="E24" s="77">
        <f t="shared" si="4"/>
        <v>117581173</v>
      </c>
      <c r="F24" s="77">
        <f t="shared" si="4"/>
        <v>47517959</v>
      </c>
      <c r="G24" s="77">
        <f t="shared" si="4"/>
        <v>10460178</v>
      </c>
      <c r="H24" s="77">
        <f t="shared" si="4"/>
        <v>-11103666</v>
      </c>
      <c r="I24" s="77">
        <f t="shared" si="4"/>
        <v>46874471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46874471</v>
      </c>
      <c r="W24" s="77">
        <f t="shared" si="4"/>
        <v>13267542</v>
      </c>
      <c r="X24" s="77">
        <f t="shared" si="4"/>
        <v>33606929</v>
      </c>
      <c r="Y24" s="78">
        <f>+IF(W24&lt;&gt;0,(X24/W24)*100,0)</f>
        <v>253.30184747106887</v>
      </c>
      <c r="Z24" s="79">
        <f t="shared" si="4"/>
        <v>117581173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89814949</v>
      </c>
      <c r="C27" s="22">
        <v>0</v>
      </c>
      <c r="D27" s="99">
        <v>147577402</v>
      </c>
      <c r="E27" s="100">
        <v>147577402</v>
      </c>
      <c r="F27" s="100">
        <v>3485828</v>
      </c>
      <c r="G27" s="100">
        <v>3418229</v>
      </c>
      <c r="H27" s="100">
        <v>12528187</v>
      </c>
      <c r="I27" s="100">
        <v>19432244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19432244</v>
      </c>
      <c r="W27" s="100">
        <v>44361568</v>
      </c>
      <c r="X27" s="100">
        <v>-24929324</v>
      </c>
      <c r="Y27" s="101">
        <v>-56.2</v>
      </c>
      <c r="Z27" s="102">
        <v>147577402</v>
      </c>
    </row>
    <row r="28" spans="1:26" ht="13.5">
      <c r="A28" s="103" t="s">
        <v>46</v>
      </c>
      <c r="B28" s="19">
        <v>58716120</v>
      </c>
      <c r="C28" s="19">
        <v>0</v>
      </c>
      <c r="D28" s="59">
        <v>64510912</v>
      </c>
      <c r="E28" s="60">
        <v>64510912</v>
      </c>
      <c r="F28" s="60">
        <v>3209740</v>
      </c>
      <c r="G28" s="60">
        <v>2279554</v>
      </c>
      <c r="H28" s="60">
        <v>11347419</v>
      </c>
      <c r="I28" s="60">
        <v>16836713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16836713</v>
      </c>
      <c r="W28" s="60">
        <v>0</v>
      </c>
      <c r="X28" s="60">
        <v>16836713</v>
      </c>
      <c r="Y28" s="61">
        <v>0</v>
      </c>
      <c r="Z28" s="62">
        <v>64510912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170000</v>
      </c>
      <c r="H29" s="60">
        <v>0</v>
      </c>
      <c r="I29" s="60">
        <v>170000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170000</v>
      </c>
      <c r="W29" s="60">
        <v>0</v>
      </c>
      <c r="X29" s="60">
        <v>170000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30000000</v>
      </c>
      <c r="E30" s="60">
        <v>30000000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30000000</v>
      </c>
    </row>
    <row r="31" spans="1:26" ht="13.5">
      <c r="A31" s="58" t="s">
        <v>53</v>
      </c>
      <c r="B31" s="19">
        <v>31098829</v>
      </c>
      <c r="C31" s="19">
        <v>0</v>
      </c>
      <c r="D31" s="59">
        <v>53066490</v>
      </c>
      <c r="E31" s="60">
        <v>53066490</v>
      </c>
      <c r="F31" s="60">
        <v>276088</v>
      </c>
      <c r="G31" s="60">
        <v>968675</v>
      </c>
      <c r="H31" s="60">
        <v>1180768</v>
      </c>
      <c r="I31" s="60">
        <v>2425531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2425531</v>
      </c>
      <c r="W31" s="60">
        <v>0</v>
      </c>
      <c r="X31" s="60">
        <v>2425531</v>
      </c>
      <c r="Y31" s="61">
        <v>0</v>
      </c>
      <c r="Z31" s="62">
        <v>53066490</v>
      </c>
    </row>
    <row r="32" spans="1:26" ht="13.5">
      <c r="A32" s="70" t="s">
        <v>54</v>
      </c>
      <c r="B32" s="22">
        <f>SUM(B28:B31)</f>
        <v>89814949</v>
      </c>
      <c r="C32" s="22">
        <f>SUM(C28:C31)</f>
        <v>0</v>
      </c>
      <c r="D32" s="99">
        <f aca="true" t="shared" si="5" ref="D32:Z32">SUM(D28:D31)</f>
        <v>147577402</v>
      </c>
      <c r="E32" s="100">
        <f t="shared" si="5"/>
        <v>147577402</v>
      </c>
      <c r="F32" s="100">
        <f t="shared" si="5"/>
        <v>3485828</v>
      </c>
      <c r="G32" s="100">
        <f t="shared" si="5"/>
        <v>3418229</v>
      </c>
      <c r="H32" s="100">
        <f t="shared" si="5"/>
        <v>12528187</v>
      </c>
      <c r="I32" s="100">
        <f t="shared" si="5"/>
        <v>19432244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19432244</v>
      </c>
      <c r="W32" s="100">
        <f t="shared" si="5"/>
        <v>0</v>
      </c>
      <c r="X32" s="100">
        <f t="shared" si="5"/>
        <v>19432244</v>
      </c>
      <c r="Y32" s="101">
        <f>+IF(W32&lt;&gt;0,(X32/W32)*100,0)</f>
        <v>0</v>
      </c>
      <c r="Z32" s="102">
        <f t="shared" si="5"/>
        <v>147577402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80262889</v>
      </c>
      <c r="C35" s="19">
        <v>0</v>
      </c>
      <c r="D35" s="59">
        <v>115380330</v>
      </c>
      <c r="E35" s="60">
        <v>115380330</v>
      </c>
      <c r="F35" s="60">
        <v>129873532</v>
      </c>
      <c r="G35" s="60">
        <v>126122189</v>
      </c>
      <c r="H35" s="60">
        <v>102218056</v>
      </c>
      <c r="I35" s="60">
        <v>102218056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102218056</v>
      </c>
      <c r="W35" s="60">
        <v>28845083</v>
      </c>
      <c r="X35" s="60">
        <v>73372973</v>
      </c>
      <c r="Y35" s="61">
        <v>254.37</v>
      </c>
      <c r="Z35" s="62">
        <v>115380330</v>
      </c>
    </row>
    <row r="36" spans="1:26" ht="13.5">
      <c r="A36" s="58" t="s">
        <v>57</v>
      </c>
      <c r="B36" s="19">
        <v>543447444</v>
      </c>
      <c r="C36" s="19">
        <v>0</v>
      </c>
      <c r="D36" s="59">
        <v>569873957</v>
      </c>
      <c r="E36" s="60">
        <v>569873957</v>
      </c>
      <c r="F36" s="60">
        <v>520147644</v>
      </c>
      <c r="G36" s="60">
        <v>543447444</v>
      </c>
      <c r="H36" s="60">
        <v>543447444</v>
      </c>
      <c r="I36" s="60">
        <v>543447444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543447444</v>
      </c>
      <c r="W36" s="60">
        <v>142468489</v>
      </c>
      <c r="X36" s="60">
        <v>400978955</v>
      </c>
      <c r="Y36" s="61">
        <v>281.45</v>
      </c>
      <c r="Z36" s="62">
        <v>569873957</v>
      </c>
    </row>
    <row r="37" spans="1:26" ht="13.5">
      <c r="A37" s="58" t="s">
        <v>58</v>
      </c>
      <c r="B37" s="19">
        <v>28165962</v>
      </c>
      <c r="C37" s="19">
        <v>0</v>
      </c>
      <c r="D37" s="59">
        <v>22752000</v>
      </c>
      <c r="E37" s="60">
        <v>22752000</v>
      </c>
      <c r="F37" s="60">
        <v>23547404</v>
      </c>
      <c r="G37" s="60">
        <v>22204120</v>
      </c>
      <c r="H37" s="60">
        <v>21925841</v>
      </c>
      <c r="I37" s="60">
        <v>21925841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21925841</v>
      </c>
      <c r="W37" s="60">
        <v>5688000</v>
      </c>
      <c r="X37" s="60">
        <v>16237841</v>
      </c>
      <c r="Y37" s="61">
        <v>285.48</v>
      </c>
      <c r="Z37" s="62">
        <v>22752000</v>
      </c>
    </row>
    <row r="38" spans="1:26" ht="13.5">
      <c r="A38" s="58" t="s">
        <v>59</v>
      </c>
      <c r="B38" s="19">
        <v>18930085</v>
      </c>
      <c r="C38" s="19">
        <v>0</v>
      </c>
      <c r="D38" s="59">
        <v>49520000</v>
      </c>
      <c r="E38" s="60">
        <v>49520000</v>
      </c>
      <c r="F38" s="60">
        <v>19762432</v>
      </c>
      <c r="G38" s="60">
        <v>19762432</v>
      </c>
      <c r="H38" s="60">
        <v>19762432</v>
      </c>
      <c r="I38" s="60">
        <v>19762432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19762432</v>
      </c>
      <c r="W38" s="60">
        <v>12380000</v>
      </c>
      <c r="X38" s="60">
        <v>7382432</v>
      </c>
      <c r="Y38" s="61">
        <v>59.63</v>
      </c>
      <c r="Z38" s="62">
        <v>49520000</v>
      </c>
    </row>
    <row r="39" spans="1:26" ht="13.5">
      <c r="A39" s="58" t="s">
        <v>60</v>
      </c>
      <c r="B39" s="19">
        <v>576614286</v>
      </c>
      <c r="C39" s="19">
        <v>0</v>
      </c>
      <c r="D39" s="59">
        <v>612982287</v>
      </c>
      <c r="E39" s="60">
        <v>612982287</v>
      </c>
      <c r="F39" s="60">
        <v>606711340</v>
      </c>
      <c r="G39" s="60">
        <v>627603081</v>
      </c>
      <c r="H39" s="60">
        <v>603977227</v>
      </c>
      <c r="I39" s="60">
        <v>603977227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603977227</v>
      </c>
      <c r="W39" s="60">
        <v>153245572</v>
      </c>
      <c r="X39" s="60">
        <v>450731655</v>
      </c>
      <c r="Y39" s="61">
        <v>294.12</v>
      </c>
      <c r="Z39" s="62">
        <v>612982287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68838626</v>
      </c>
      <c r="C42" s="19">
        <v>0</v>
      </c>
      <c r="D42" s="59">
        <v>132124642</v>
      </c>
      <c r="E42" s="60">
        <v>132124642</v>
      </c>
      <c r="F42" s="60">
        <v>52561246</v>
      </c>
      <c r="G42" s="60">
        <v>18664358</v>
      </c>
      <c r="H42" s="60">
        <v>-22618544</v>
      </c>
      <c r="I42" s="60">
        <v>48607060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48607060</v>
      </c>
      <c r="W42" s="60">
        <v>33031154</v>
      </c>
      <c r="X42" s="60">
        <v>15575906</v>
      </c>
      <c r="Y42" s="61">
        <v>47.16</v>
      </c>
      <c r="Z42" s="62">
        <v>132124642</v>
      </c>
    </row>
    <row r="43" spans="1:26" ht="13.5">
      <c r="A43" s="58" t="s">
        <v>63</v>
      </c>
      <c r="B43" s="19">
        <v>-88507616</v>
      </c>
      <c r="C43" s="19">
        <v>0</v>
      </c>
      <c r="D43" s="59">
        <v>-147227392</v>
      </c>
      <c r="E43" s="60">
        <v>-147227392</v>
      </c>
      <c r="F43" s="60">
        <v>-3485828</v>
      </c>
      <c r="G43" s="60">
        <v>3034448</v>
      </c>
      <c r="H43" s="60">
        <v>-299434</v>
      </c>
      <c r="I43" s="60">
        <v>-750814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-750814</v>
      </c>
      <c r="W43" s="60">
        <v>-36806850</v>
      </c>
      <c r="X43" s="60">
        <v>36056036</v>
      </c>
      <c r="Y43" s="61">
        <v>-97.96</v>
      </c>
      <c r="Z43" s="62">
        <v>-147227392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57566399</v>
      </c>
      <c r="C45" s="22">
        <v>0</v>
      </c>
      <c r="D45" s="99">
        <v>87397250</v>
      </c>
      <c r="E45" s="100">
        <v>87397250</v>
      </c>
      <c r="F45" s="100">
        <v>106641817</v>
      </c>
      <c r="G45" s="100">
        <v>128340623</v>
      </c>
      <c r="H45" s="100">
        <v>105422645</v>
      </c>
      <c r="I45" s="100">
        <v>105422645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105422645</v>
      </c>
      <c r="W45" s="100">
        <v>98724304</v>
      </c>
      <c r="X45" s="100">
        <v>6698341</v>
      </c>
      <c r="Y45" s="101">
        <v>6.78</v>
      </c>
      <c r="Z45" s="102">
        <v>87397250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1918846</v>
      </c>
      <c r="C49" s="52">
        <v>0</v>
      </c>
      <c r="D49" s="129">
        <v>1226894</v>
      </c>
      <c r="E49" s="54">
        <v>18792504</v>
      </c>
      <c r="F49" s="54">
        <v>0</v>
      </c>
      <c r="G49" s="54">
        <v>0</v>
      </c>
      <c r="H49" s="54">
        <v>0</v>
      </c>
      <c r="I49" s="54">
        <v>2115334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205434</v>
      </c>
      <c r="W49" s="54">
        <v>566796</v>
      </c>
      <c r="X49" s="54">
        <v>35170744</v>
      </c>
      <c r="Y49" s="54">
        <v>0</v>
      </c>
      <c r="Z49" s="130">
        <v>59996552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72.86164708043248</v>
      </c>
      <c r="C58" s="5">
        <f>IF(C67=0,0,+(C76/C67)*100)</f>
        <v>0</v>
      </c>
      <c r="D58" s="6">
        <f aca="true" t="shared" si="6" ref="D58:Z58">IF(D67=0,0,+(D76/D67)*100)</f>
        <v>97.61151831889315</v>
      </c>
      <c r="E58" s="7">
        <f t="shared" si="6"/>
        <v>97.61151831889315</v>
      </c>
      <c r="F58" s="7">
        <f t="shared" si="6"/>
        <v>52.318689470544555</v>
      </c>
      <c r="G58" s="7">
        <f t="shared" si="6"/>
        <v>99.421952857837</v>
      </c>
      <c r="H58" s="7">
        <f t="shared" si="6"/>
        <v>112.90251092203482</v>
      </c>
      <c r="I58" s="7">
        <f t="shared" si="6"/>
        <v>93.03708679993477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93.03708679993477</v>
      </c>
      <c r="W58" s="7">
        <f t="shared" si="6"/>
        <v>97.61151217357677</v>
      </c>
      <c r="X58" s="7">
        <f t="shared" si="6"/>
        <v>0</v>
      </c>
      <c r="Y58" s="7">
        <f t="shared" si="6"/>
        <v>0</v>
      </c>
      <c r="Z58" s="8">
        <f t="shared" si="6"/>
        <v>97.61151831889315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100.00001627125827</v>
      </c>
      <c r="E59" s="10">
        <f t="shared" si="7"/>
        <v>100.00001627125827</v>
      </c>
      <c r="F59" s="10">
        <f t="shared" si="7"/>
        <v>-27.575035546048188</v>
      </c>
      <c r="G59" s="10">
        <f t="shared" si="7"/>
        <v>122.17680240407552</v>
      </c>
      <c r="H59" s="10">
        <f t="shared" si="7"/>
        <v>99.9943514526181</v>
      </c>
      <c r="I59" s="10">
        <f t="shared" si="7"/>
        <v>99.31709046759143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99.31709046759143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100.00001627125827</v>
      </c>
    </row>
    <row r="60" spans="1:26" ht="13.5">
      <c r="A60" s="38" t="s">
        <v>32</v>
      </c>
      <c r="B60" s="12">
        <f t="shared" si="7"/>
        <v>58.38325704006414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102.75580860378292</v>
      </c>
      <c r="G60" s="13">
        <f t="shared" si="7"/>
        <v>38.1631033917227</v>
      </c>
      <c r="H60" s="13">
        <f t="shared" si="7"/>
        <v>126.19419141311354</v>
      </c>
      <c r="I60" s="13">
        <f t="shared" si="7"/>
        <v>89.27021908775468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89.27021908775468</v>
      </c>
      <c r="W60" s="13">
        <f t="shared" si="7"/>
        <v>99.99999178482891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117.53161241221308</v>
      </c>
      <c r="H61" s="13">
        <f t="shared" si="7"/>
        <v>119.80058698061819</v>
      </c>
      <c r="I61" s="13">
        <f t="shared" si="7"/>
        <v>113.41105995148553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113.41105995148553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374.1979472921662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13.620056845775977</v>
      </c>
      <c r="G65" s="13">
        <f t="shared" si="7"/>
        <v>-420.6715424660663</v>
      </c>
      <c r="H65" s="13">
        <f t="shared" si="7"/>
        <v>156.16564157145683</v>
      </c>
      <c r="I65" s="13">
        <f t="shared" si="7"/>
        <v>-64.85583849108953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-64.85583849108953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64962207</v>
      </c>
      <c r="C67" s="24"/>
      <c r="D67" s="25">
        <v>81362776</v>
      </c>
      <c r="E67" s="26">
        <v>81362776</v>
      </c>
      <c r="F67" s="26">
        <v>5065922</v>
      </c>
      <c r="G67" s="26">
        <v>14659531</v>
      </c>
      <c r="H67" s="26">
        <v>5672020</v>
      </c>
      <c r="I67" s="26">
        <v>25397473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25397473</v>
      </c>
      <c r="W67" s="26">
        <v>20340694</v>
      </c>
      <c r="X67" s="26"/>
      <c r="Y67" s="25"/>
      <c r="Z67" s="27">
        <v>81362776</v>
      </c>
    </row>
    <row r="68" spans="1:26" ht="13.5" hidden="1">
      <c r="A68" s="37" t="s">
        <v>31</v>
      </c>
      <c r="B68" s="19">
        <v>22600235</v>
      </c>
      <c r="C68" s="19"/>
      <c r="D68" s="20">
        <v>30729031</v>
      </c>
      <c r="E68" s="21">
        <v>30729031</v>
      </c>
      <c r="F68" s="21">
        <v>1954507</v>
      </c>
      <c r="G68" s="21">
        <v>10803654</v>
      </c>
      <c r="H68" s="21">
        <v>1540219</v>
      </c>
      <c r="I68" s="21">
        <v>14298380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14298380</v>
      </c>
      <c r="W68" s="21">
        <v>7682259</v>
      </c>
      <c r="X68" s="21"/>
      <c r="Y68" s="20"/>
      <c r="Z68" s="23">
        <v>30729031</v>
      </c>
    </row>
    <row r="69" spans="1:26" ht="13.5" hidden="1">
      <c r="A69" s="38" t="s">
        <v>32</v>
      </c>
      <c r="B69" s="19">
        <v>42361972</v>
      </c>
      <c r="C69" s="19"/>
      <c r="D69" s="20">
        <v>48690405</v>
      </c>
      <c r="E69" s="21">
        <v>48690405</v>
      </c>
      <c r="F69" s="21">
        <v>3103844</v>
      </c>
      <c r="G69" s="21">
        <v>3603567</v>
      </c>
      <c r="H69" s="21">
        <v>3854156</v>
      </c>
      <c r="I69" s="21">
        <v>10561567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10561567</v>
      </c>
      <c r="W69" s="21">
        <v>12172601</v>
      </c>
      <c r="X69" s="21"/>
      <c r="Y69" s="20"/>
      <c r="Z69" s="23">
        <v>48690405</v>
      </c>
    </row>
    <row r="70" spans="1:26" ht="13.5" hidden="1">
      <c r="A70" s="39" t="s">
        <v>103</v>
      </c>
      <c r="B70" s="19">
        <v>35752556</v>
      </c>
      <c r="C70" s="19"/>
      <c r="D70" s="20">
        <v>41500000</v>
      </c>
      <c r="E70" s="21">
        <v>41500000</v>
      </c>
      <c r="F70" s="21">
        <v>2475829</v>
      </c>
      <c r="G70" s="21">
        <v>3069364</v>
      </c>
      <c r="H70" s="21">
        <v>3217142</v>
      </c>
      <c r="I70" s="21">
        <v>8762335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8762335</v>
      </c>
      <c r="W70" s="21">
        <v>10374999</v>
      </c>
      <c r="X70" s="21"/>
      <c r="Y70" s="20"/>
      <c r="Z70" s="23">
        <v>41500000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6609416</v>
      </c>
      <c r="C74" s="19"/>
      <c r="D74" s="20">
        <v>7190405</v>
      </c>
      <c r="E74" s="21">
        <v>7190405</v>
      </c>
      <c r="F74" s="21">
        <v>628015</v>
      </c>
      <c r="G74" s="21">
        <v>534203</v>
      </c>
      <c r="H74" s="21">
        <v>637014</v>
      </c>
      <c r="I74" s="21">
        <v>1799232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1799232</v>
      </c>
      <c r="W74" s="21">
        <v>1797600</v>
      </c>
      <c r="X74" s="21"/>
      <c r="Y74" s="20"/>
      <c r="Z74" s="23">
        <v>7190405</v>
      </c>
    </row>
    <row r="75" spans="1:26" ht="13.5" hidden="1">
      <c r="A75" s="40" t="s">
        <v>110</v>
      </c>
      <c r="B75" s="28"/>
      <c r="C75" s="28"/>
      <c r="D75" s="29">
        <v>1943340</v>
      </c>
      <c r="E75" s="30">
        <v>1943340</v>
      </c>
      <c r="F75" s="30">
        <v>7571</v>
      </c>
      <c r="G75" s="30">
        <v>252310</v>
      </c>
      <c r="H75" s="30">
        <v>277645</v>
      </c>
      <c r="I75" s="30">
        <v>537526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537526</v>
      </c>
      <c r="W75" s="30">
        <v>485751</v>
      </c>
      <c r="X75" s="30"/>
      <c r="Y75" s="29"/>
      <c r="Z75" s="31">
        <v>1943340</v>
      </c>
    </row>
    <row r="76" spans="1:26" ht="13.5" hidden="1">
      <c r="A76" s="42" t="s">
        <v>286</v>
      </c>
      <c r="B76" s="32">
        <v>47332534</v>
      </c>
      <c r="C76" s="32"/>
      <c r="D76" s="33">
        <v>79419441</v>
      </c>
      <c r="E76" s="34">
        <v>79419441</v>
      </c>
      <c r="F76" s="34">
        <v>2650424</v>
      </c>
      <c r="G76" s="34">
        <v>14574792</v>
      </c>
      <c r="H76" s="34">
        <v>6403853</v>
      </c>
      <c r="I76" s="34">
        <v>23629069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23629069</v>
      </c>
      <c r="W76" s="34">
        <v>19854859</v>
      </c>
      <c r="X76" s="34"/>
      <c r="Y76" s="33"/>
      <c r="Z76" s="35">
        <v>79419441</v>
      </c>
    </row>
    <row r="77" spans="1:26" ht="13.5" hidden="1">
      <c r="A77" s="37" t="s">
        <v>31</v>
      </c>
      <c r="B77" s="19">
        <v>22600235</v>
      </c>
      <c r="C77" s="19"/>
      <c r="D77" s="20">
        <v>30729036</v>
      </c>
      <c r="E77" s="21">
        <v>30729036</v>
      </c>
      <c r="F77" s="21">
        <v>-538956</v>
      </c>
      <c r="G77" s="21">
        <v>13199559</v>
      </c>
      <c r="H77" s="21">
        <v>1540132</v>
      </c>
      <c r="I77" s="21">
        <v>14200735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14200735</v>
      </c>
      <c r="W77" s="21">
        <v>7682259</v>
      </c>
      <c r="X77" s="21"/>
      <c r="Y77" s="20"/>
      <c r="Z77" s="23">
        <v>30729036</v>
      </c>
    </row>
    <row r="78" spans="1:26" ht="13.5" hidden="1">
      <c r="A78" s="38" t="s">
        <v>32</v>
      </c>
      <c r="B78" s="19">
        <v>24732299</v>
      </c>
      <c r="C78" s="19"/>
      <c r="D78" s="20">
        <v>48690405</v>
      </c>
      <c r="E78" s="21">
        <v>48690405</v>
      </c>
      <c r="F78" s="21">
        <v>3189380</v>
      </c>
      <c r="G78" s="21">
        <v>1375233</v>
      </c>
      <c r="H78" s="21">
        <v>4863721</v>
      </c>
      <c r="I78" s="21">
        <v>9428334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9428334</v>
      </c>
      <c r="W78" s="21">
        <v>12172600</v>
      </c>
      <c r="X78" s="21"/>
      <c r="Y78" s="20"/>
      <c r="Z78" s="23">
        <v>48690405</v>
      </c>
    </row>
    <row r="79" spans="1:26" ht="13.5" hidden="1">
      <c r="A79" s="39" t="s">
        <v>103</v>
      </c>
      <c r="B79" s="19"/>
      <c r="C79" s="19"/>
      <c r="D79" s="20">
        <v>41500000</v>
      </c>
      <c r="E79" s="21">
        <v>41500000</v>
      </c>
      <c r="F79" s="21">
        <v>2475829</v>
      </c>
      <c r="G79" s="21">
        <v>3607473</v>
      </c>
      <c r="H79" s="21">
        <v>3854155</v>
      </c>
      <c r="I79" s="21">
        <v>9937457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9937457</v>
      </c>
      <c r="W79" s="21">
        <v>10374999</v>
      </c>
      <c r="X79" s="21"/>
      <c r="Y79" s="20"/>
      <c r="Z79" s="23">
        <v>41500000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7190405</v>
      </c>
      <c r="E82" s="21">
        <v>7190405</v>
      </c>
      <c r="F82" s="21">
        <v>628015</v>
      </c>
      <c r="G82" s="21">
        <v>15000</v>
      </c>
      <c r="H82" s="21">
        <v>14769</v>
      </c>
      <c r="I82" s="21">
        <v>657784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657784</v>
      </c>
      <c r="W82" s="21">
        <v>1797601</v>
      </c>
      <c r="X82" s="21"/>
      <c r="Y82" s="20"/>
      <c r="Z82" s="23">
        <v>7190405</v>
      </c>
    </row>
    <row r="83" spans="1:26" ht="13.5" hidden="1">
      <c r="A83" s="39" t="s">
        <v>107</v>
      </c>
      <c r="B83" s="19">
        <v>24732299</v>
      </c>
      <c r="C83" s="19"/>
      <c r="D83" s="20"/>
      <c r="E83" s="21"/>
      <c r="F83" s="21">
        <v>85536</v>
      </c>
      <c r="G83" s="21">
        <v>-2247240</v>
      </c>
      <c r="H83" s="21">
        <v>994797</v>
      </c>
      <c r="I83" s="21">
        <v>-1166907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-1166907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155341152</v>
      </c>
      <c r="D5" s="153">
        <f>SUM(D6:D8)</f>
        <v>0</v>
      </c>
      <c r="E5" s="154">
        <f t="shared" si="0"/>
        <v>229325320</v>
      </c>
      <c r="F5" s="100">
        <f t="shared" si="0"/>
        <v>229325320</v>
      </c>
      <c r="G5" s="100">
        <f t="shared" si="0"/>
        <v>55361182</v>
      </c>
      <c r="H5" s="100">
        <f t="shared" si="0"/>
        <v>19011073</v>
      </c>
      <c r="I5" s="100">
        <f t="shared" si="0"/>
        <v>2230502</v>
      </c>
      <c r="J5" s="100">
        <f t="shared" si="0"/>
        <v>76602757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76602757</v>
      </c>
      <c r="X5" s="100">
        <f t="shared" si="0"/>
        <v>57331329</v>
      </c>
      <c r="Y5" s="100">
        <f t="shared" si="0"/>
        <v>19271428</v>
      </c>
      <c r="Z5" s="137">
        <f>+IF(X5&lt;&gt;0,+(Y5/X5)*100,0)</f>
        <v>33.61413094051945</v>
      </c>
      <c r="AA5" s="153">
        <f>SUM(AA6:AA8)</f>
        <v>229325320</v>
      </c>
    </row>
    <row r="6" spans="1:27" ht="13.5">
      <c r="A6" s="138" t="s">
        <v>75</v>
      </c>
      <c r="B6" s="136"/>
      <c r="C6" s="155">
        <v>11674823</v>
      </c>
      <c r="D6" s="155"/>
      <c r="E6" s="156">
        <v>280000</v>
      </c>
      <c r="F6" s="60">
        <v>280000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69999</v>
      </c>
      <c r="Y6" s="60">
        <v>-69999</v>
      </c>
      <c r="Z6" s="140">
        <v>-100</v>
      </c>
      <c r="AA6" s="155">
        <v>280000</v>
      </c>
    </row>
    <row r="7" spans="1:27" ht="13.5">
      <c r="A7" s="138" t="s">
        <v>76</v>
      </c>
      <c r="B7" s="136"/>
      <c r="C7" s="157">
        <v>143353373</v>
      </c>
      <c r="D7" s="157"/>
      <c r="E7" s="158">
        <v>228745320</v>
      </c>
      <c r="F7" s="159">
        <v>228745320</v>
      </c>
      <c r="G7" s="159">
        <v>55361182</v>
      </c>
      <c r="H7" s="159">
        <v>18961515</v>
      </c>
      <c r="I7" s="159">
        <v>2230502</v>
      </c>
      <c r="J7" s="159">
        <v>76553199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76553199</v>
      </c>
      <c r="X7" s="159">
        <v>57186330</v>
      </c>
      <c r="Y7" s="159">
        <v>19366869</v>
      </c>
      <c r="Z7" s="141">
        <v>33.87</v>
      </c>
      <c r="AA7" s="157">
        <v>228745320</v>
      </c>
    </row>
    <row r="8" spans="1:27" ht="13.5">
      <c r="A8" s="138" t="s">
        <v>77</v>
      </c>
      <c r="B8" s="136"/>
      <c r="C8" s="155">
        <v>312956</v>
      </c>
      <c r="D8" s="155"/>
      <c r="E8" s="156">
        <v>300000</v>
      </c>
      <c r="F8" s="60">
        <v>300000</v>
      </c>
      <c r="G8" s="60"/>
      <c r="H8" s="60">
        <v>49558</v>
      </c>
      <c r="I8" s="60"/>
      <c r="J8" s="60">
        <v>49558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49558</v>
      </c>
      <c r="X8" s="60">
        <v>75000</v>
      </c>
      <c r="Y8" s="60">
        <v>-25442</v>
      </c>
      <c r="Z8" s="140">
        <v>-33.92</v>
      </c>
      <c r="AA8" s="155">
        <v>300000</v>
      </c>
    </row>
    <row r="9" spans="1:27" ht="13.5">
      <c r="A9" s="135" t="s">
        <v>78</v>
      </c>
      <c r="B9" s="136"/>
      <c r="C9" s="153">
        <f aca="true" t="shared" si="1" ref="C9:Y9">SUM(C10:C14)</f>
        <v>17622222</v>
      </c>
      <c r="D9" s="153">
        <f>SUM(D10:D14)</f>
        <v>0</v>
      </c>
      <c r="E9" s="154">
        <f t="shared" si="1"/>
        <v>19931543</v>
      </c>
      <c r="F9" s="100">
        <f t="shared" si="1"/>
        <v>19931543</v>
      </c>
      <c r="G9" s="100">
        <f t="shared" si="1"/>
        <v>1113577</v>
      </c>
      <c r="H9" s="100">
        <f t="shared" si="1"/>
        <v>971844</v>
      </c>
      <c r="I9" s="100">
        <f t="shared" si="1"/>
        <v>1138712</v>
      </c>
      <c r="J9" s="100">
        <f t="shared" si="1"/>
        <v>3224133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3224133</v>
      </c>
      <c r="X9" s="100">
        <f t="shared" si="1"/>
        <v>4982886</v>
      </c>
      <c r="Y9" s="100">
        <f t="shared" si="1"/>
        <v>-1758753</v>
      </c>
      <c r="Z9" s="137">
        <f>+IF(X9&lt;&gt;0,+(Y9/X9)*100,0)</f>
        <v>-35.29587070625336</v>
      </c>
      <c r="AA9" s="153">
        <f>SUM(AA10:AA14)</f>
        <v>19931543</v>
      </c>
    </row>
    <row r="10" spans="1:27" ht="13.5">
      <c r="A10" s="138" t="s">
        <v>79</v>
      </c>
      <c r="B10" s="136"/>
      <c r="C10" s="155">
        <v>17622222</v>
      </c>
      <c r="D10" s="155"/>
      <c r="E10" s="156">
        <v>19931543</v>
      </c>
      <c r="F10" s="60">
        <v>19931543</v>
      </c>
      <c r="G10" s="60">
        <v>1113577</v>
      </c>
      <c r="H10" s="60">
        <v>971844</v>
      </c>
      <c r="I10" s="60">
        <v>1138712</v>
      </c>
      <c r="J10" s="60">
        <v>3224133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3224133</v>
      </c>
      <c r="X10" s="60">
        <v>4982886</v>
      </c>
      <c r="Y10" s="60">
        <v>-1758753</v>
      </c>
      <c r="Z10" s="140">
        <v>-35.3</v>
      </c>
      <c r="AA10" s="155">
        <v>19931543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56793668</v>
      </c>
      <c r="D15" s="153">
        <f>SUM(D16:D18)</f>
        <v>0</v>
      </c>
      <c r="E15" s="154">
        <f t="shared" si="2"/>
        <v>58822015</v>
      </c>
      <c r="F15" s="100">
        <f t="shared" si="2"/>
        <v>58822015</v>
      </c>
      <c r="G15" s="100">
        <f t="shared" si="2"/>
        <v>3617248</v>
      </c>
      <c r="H15" s="100">
        <f t="shared" si="2"/>
        <v>3810577</v>
      </c>
      <c r="I15" s="100">
        <f t="shared" si="2"/>
        <v>38306</v>
      </c>
      <c r="J15" s="100">
        <f t="shared" si="2"/>
        <v>7466131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7466131</v>
      </c>
      <c r="X15" s="100">
        <f t="shared" si="2"/>
        <v>14705502</v>
      </c>
      <c r="Y15" s="100">
        <f t="shared" si="2"/>
        <v>-7239371</v>
      </c>
      <c r="Z15" s="137">
        <f>+IF(X15&lt;&gt;0,+(Y15/X15)*100,0)</f>
        <v>-49.22899605875406</v>
      </c>
      <c r="AA15" s="153">
        <f>SUM(AA16:AA18)</f>
        <v>58822015</v>
      </c>
    </row>
    <row r="16" spans="1:27" ht="13.5">
      <c r="A16" s="138" t="s">
        <v>85</v>
      </c>
      <c r="B16" s="136"/>
      <c r="C16" s="155">
        <v>5176055</v>
      </c>
      <c r="D16" s="155"/>
      <c r="E16" s="156">
        <v>176774</v>
      </c>
      <c r="F16" s="60">
        <v>176774</v>
      </c>
      <c r="G16" s="60">
        <v>4045</v>
      </c>
      <c r="H16" s="60">
        <v>1796840</v>
      </c>
      <c r="I16" s="60">
        <v>13357</v>
      </c>
      <c r="J16" s="60">
        <v>1814242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1814242</v>
      </c>
      <c r="X16" s="60">
        <v>44193</v>
      </c>
      <c r="Y16" s="60">
        <v>1770049</v>
      </c>
      <c r="Z16" s="140">
        <v>4005.27</v>
      </c>
      <c r="AA16" s="155">
        <v>176774</v>
      </c>
    </row>
    <row r="17" spans="1:27" ht="13.5">
      <c r="A17" s="138" t="s">
        <v>86</v>
      </c>
      <c r="B17" s="136"/>
      <c r="C17" s="155">
        <v>51617613</v>
      </c>
      <c r="D17" s="155"/>
      <c r="E17" s="156">
        <v>58645241</v>
      </c>
      <c r="F17" s="60">
        <v>58645241</v>
      </c>
      <c r="G17" s="60">
        <v>3613203</v>
      </c>
      <c r="H17" s="60">
        <v>2013737</v>
      </c>
      <c r="I17" s="60">
        <v>24949</v>
      </c>
      <c r="J17" s="60">
        <v>5651889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5651889</v>
      </c>
      <c r="X17" s="60">
        <v>14661309</v>
      </c>
      <c r="Y17" s="60">
        <v>-9009420</v>
      </c>
      <c r="Z17" s="140">
        <v>-61.45</v>
      </c>
      <c r="AA17" s="155">
        <v>58645241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51838385</v>
      </c>
      <c r="D19" s="153">
        <f>SUM(D20:D23)</f>
        <v>0</v>
      </c>
      <c r="E19" s="154">
        <f t="shared" si="3"/>
        <v>67382540</v>
      </c>
      <c r="F19" s="100">
        <f t="shared" si="3"/>
        <v>67382540</v>
      </c>
      <c r="G19" s="100">
        <f t="shared" si="3"/>
        <v>2497898</v>
      </c>
      <c r="H19" s="100">
        <f t="shared" si="3"/>
        <v>3087597</v>
      </c>
      <c r="I19" s="100">
        <f t="shared" si="3"/>
        <v>3248434</v>
      </c>
      <c r="J19" s="100">
        <f t="shared" si="3"/>
        <v>8833929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8833929</v>
      </c>
      <c r="X19" s="100">
        <f t="shared" si="3"/>
        <v>16845636</v>
      </c>
      <c r="Y19" s="100">
        <f t="shared" si="3"/>
        <v>-8011707</v>
      </c>
      <c r="Z19" s="137">
        <f>+IF(X19&lt;&gt;0,+(Y19/X19)*100,0)</f>
        <v>-47.559540049422885</v>
      </c>
      <c r="AA19" s="153">
        <f>SUM(AA20:AA23)</f>
        <v>67382540</v>
      </c>
    </row>
    <row r="20" spans="1:27" ht="13.5">
      <c r="A20" s="138" t="s">
        <v>89</v>
      </c>
      <c r="B20" s="136"/>
      <c r="C20" s="155">
        <v>51838385</v>
      </c>
      <c r="D20" s="155"/>
      <c r="E20" s="156">
        <v>67382540</v>
      </c>
      <c r="F20" s="60">
        <v>67382540</v>
      </c>
      <c r="G20" s="60">
        <v>2497898</v>
      </c>
      <c r="H20" s="60">
        <v>3087597</v>
      </c>
      <c r="I20" s="60">
        <v>3248434</v>
      </c>
      <c r="J20" s="60">
        <v>8833929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8833929</v>
      </c>
      <c r="X20" s="60">
        <v>16845636</v>
      </c>
      <c r="Y20" s="60">
        <v>-8011707</v>
      </c>
      <c r="Z20" s="140">
        <v>-47.56</v>
      </c>
      <c r="AA20" s="155">
        <v>67382540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281595427</v>
      </c>
      <c r="D25" s="168">
        <f>+D5+D9+D15+D19+D24</f>
        <v>0</v>
      </c>
      <c r="E25" s="169">
        <f t="shared" si="4"/>
        <v>375461418</v>
      </c>
      <c r="F25" s="73">
        <f t="shared" si="4"/>
        <v>375461418</v>
      </c>
      <c r="G25" s="73">
        <f t="shared" si="4"/>
        <v>62589905</v>
      </c>
      <c r="H25" s="73">
        <f t="shared" si="4"/>
        <v>26881091</v>
      </c>
      <c r="I25" s="73">
        <f t="shared" si="4"/>
        <v>6655954</v>
      </c>
      <c r="J25" s="73">
        <f t="shared" si="4"/>
        <v>96126950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96126950</v>
      </c>
      <c r="X25" s="73">
        <f t="shared" si="4"/>
        <v>93865353</v>
      </c>
      <c r="Y25" s="73">
        <f t="shared" si="4"/>
        <v>2261597</v>
      </c>
      <c r="Z25" s="170">
        <f>+IF(X25&lt;&gt;0,+(Y25/X25)*100,0)</f>
        <v>2.4094055236760257</v>
      </c>
      <c r="AA25" s="168">
        <f>+AA5+AA9+AA15+AA19+AA24</f>
        <v>375461418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124399948</v>
      </c>
      <c r="D28" s="153">
        <f>SUM(D29:D31)</f>
        <v>0</v>
      </c>
      <c r="E28" s="154">
        <f t="shared" si="5"/>
        <v>124605572</v>
      </c>
      <c r="F28" s="100">
        <f t="shared" si="5"/>
        <v>124605572</v>
      </c>
      <c r="G28" s="100">
        <f t="shared" si="5"/>
        <v>6558364</v>
      </c>
      <c r="H28" s="100">
        <f t="shared" si="5"/>
        <v>7645562</v>
      </c>
      <c r="I28" s="100">
        <f t="shared" si="5"/>
        <v>9682680</v>
      </c>
      <c r="J28" s="100">
        <f t="shared" si="5"/>
        <v>23886606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23886606</v>
      </c>
      <c r="X28" s="100">
        <f t="shared" si="5"/>
        <v>31151394</v>
      </c>
      <c r="Y28" s="100">
        <f t="shared" si="5"/>
        <v>-7264788</v>
      </c>
      <c r="Z28" s="137">
        <f>+IF(X28&lt;&gt;0,+(Y28/X28)*100,0)</f>
        <v>-23.3209082071897</v>
      </c>
      <c r="AA28" s="153">
        <f>SUM(AA29:AA31)</f>
        <v>124605572</v>
      </c>
    </row>
    <row r="29" spans="1:27" ht="13.5">
      <c r="A29" s="138" t="s">
        <v>75</v>
      </c>
      <c r="B29" s="136"/>
      <c r="C29" s="155">
        <v>43909460</v>
      </c>
      <c r="D29" s="155"/>
      <c r="E29" s="156">
        <v>36121701</v>
      </c>
      <c r="F29" s="60">
        <v>36121701</v>
      </c>
      <c r="G29" s="60">
        <v>1934849</v>
      </c>
      <c r="H29" s="60">
        <v>2209937</v>
      </c>
      <c r="I29" s="60">
        <v>2519737</v>
      </c>
      <c r="J29" s="60">
        <v>6664523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6664523</v>
      </c>
      <c r="X29" s="60">
        <v>9030426</v>
      </c>
      <c r="Y29" s="60">
        <v>-2365903</v>
      </c>
      <c r="Z29" s="140">
        <v>-26.2</v>
      </c>
      <c r="AA29" s="155">
        <v>36121701</v>
      </c>
    </row>
    <row r="30" spans="1:27" ht="13.5">
      <c r="A30" s="138" t="s">
        <v>76</v>
      </c>
      <c r="B30" s="136"/>
      <c r="C30" s="157">
        <v>56479562</v>
      </c>
      <c r="D30" s="157"/>
      <c r="E30" s="158">
        <v>58119632</v>
      </c>
      <c r="F30" s="159">
        <v>58119632</v>
      </c>
      <c r="G30" s="159">
        <v>2298966</v>
      </c>
      <c r="H30" s="159">
        <v>2462622</v>
      </c>
      <c r="I30" s="159">
        <v>4823599</v>
      </c>
      <c r="J30" s="159">
        <v>9585187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9585187</v>
      </c>
      <c r="X30" s="159">
        <v>14529909</v>
      </c>
      <c r="Y30" s="159">
        <v>-4944722</v>
      </c>
      <c r="Z30" s="141">
        <v>-34.03</v>
      </c>
      <c r="AA30" s="157">
        <v>58119632</v>
      </c>
    </row>
    <row r="31" spans="1:27" ht="13.5">
      <c r="A31" s="138" t="s">
        <v>77</v>
      </c>
      <c r="B31" s="136"/>
      <c r="C31" s="155">
        <v>24010926</v>
      </c>
      <c r="D31" s="155"/>
      <c r="E31" s="156">
        <v>30364239</v>
      </c>
      <c r="F31" s="60">
        <v>30364239</v>
      </c>
      <c r="G31" s="60">
        <v>2324549</v>
      </c>
      <c r="H31" s="60">
        <v>2973003</v>
      </c>
      <c r="I31" s="60">
        <v>2339344</v>
      </c>
      <c r="J31" s="60">
        <v>7636896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7636896</v>
      </c>
      <c r="X31" s="60">
        <v>7591059</v>
      </c>
      <c r="Y31" s="60">
        <v>45837</v>
      </c>
      <c r="Z31" s="140">
        <v>0.6</v>
      </c>
      <c r="AA31" s="155">
        <v>30364239</v>
      </c>
    </row>
    <row r="32" spans="1:27" ht="13.5">
      <c r="A32" s="135" t="s">
        <v>78</v>
      </c>
      <c r="B32" s="136"/>
      <c r="C32" s="153">
        <f aca="true" t="shared" si="6" ref="C32:Y32">SUM(C33:C37)</f>
        <v>28910942</v>
      </c>
      <c r="D32" s="153">
        <f>SUM(D33:D37)</f>
        <v>0</v>
      </c>
      <c r="E32" s="154">
        <f t="shared" si="6"/>
        <v>29228710</v>
      </c>
      <c r="F32" s="100">
        <f t="shared" si="6"/>
        <v>29228710</v>
      </c>
      <c r="G32" s="100">
        <f t="shared" si="6"/>
        <v>0</v>
      </c>
      <c r="H32" s="100">
        <f t="shared" si="6"/>
        <v>1783581</v>
      </c>
      <c r="I32" s="100">
        <f t="shared" si="6"/>
        <v>1451475</v>
      </c>
      <c r="J32" s="100">
        <f t="shared" si="6"/>
        <v>3235056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3235056</v>
      </c>
      <c r="X32" s="100">
        <f t="shared" si="6"/>
        <v>7307178</v>
      </c>
      <c r="Y32" s="100">
        <f t="shared" si="6"/>
        <v>-4072122</v>
      </c>
      <c r="Z32" s="137">
        <f>+IF(X32&lt;&gt;0,+(Y32/X32)*100,0)</f>
        <v>-55.7276967934817</v>
      </c>
      <c r="AA32" s="153">
        <f>SUM(AA33:AA37)</f>
        <v>29228710</v>
      </c>
    </row>
    <row r="33" spans="1:27" ht="13.5">
      <c r="A33" s="138" t="s">
        <v>79</v>
      </c>
      <c r="B33" s="136"/>
      <c r="C33" s="155">
        <v>28910942</v>
      </c>
      <c r="D33" s="155"/>
      <c r="E33" s="156">
        <v>29228710</v>
      </c>
      <c r="F33" s="60">
        <v>29228710</v>
      </c>
      <c r="G33" s="60"/>
      <c r="H33" s="60">
        <v>1783581</v>
      </c>
      <c r="I33" s="60">
        <v>1451475</v>
      </c>
      <c r="J33" s="60">
        <v>3235056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3235056</v>
      </c>
      <c r="X33" s="60">
        <v>7307178</v>
      </c>
      <c r="Y33" s="60">
        <v>-4072122</v>
      </c>
      <c r="Z33" s="140">
        <v>-55.73</v>
      </c>
      <c r="AA33" s="155">
        <v>29228710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50078093</v>
      </c>
      <c r="D38" s="153">
        <f>SUM(D39:D41)</f>
        <v>0</v>
      </c>
      <c r="E38" s="154">
        <f t="shared" si="7"/>
        <v>64033007</v>
      </c>
      <c r="F38" s="100">
        <f t="shared" si="7"/>
        <v>64033007</v>
      </c>
      <c r="G38" s="100">
        <f t="shared" si="7"/>
        <v>1860964</v>
      </c>
      <c r="H38" s="100">
        <f t="shared" si="7"/>
        <v>2678145</v>
      </c>
      <c r="I38" s="100">
        <f t="shared" si="7"/>
        <v>2601430</v>
      </c>
      <c r="J38" s="100">
        <f t="shared" si="7"/>
        <v>7140539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7140539</v>
      </c>
      <c r="X38" s="100">
        <f t="shared" si="7"/>
        <v>16008252</v>
      </c>
      <c r="Y38" s="100">
        <f t="shared" si="7"/>
        <v>-8867713</v>
      </c>
      <c r="Z38" s="137">
        <f>+IF(X38&lt;&gt;0,+(Y38/X38)*100,0)</f>
        <v>-55.39463646624253</v>
      </c>
      <c r="AA38" s="153">
        <f>SUM(AA39:AA41)</f>
        <v>64033007</v>
      </c>
    </row>
    <row r="39" spans="1:27" ht="13.5">
      <c r="A39" s="138" t="s">
        <v>85</v>
      </c>
      <c r="B39" s="136"/>
      <c r="C39" s="155">
        <v>13347218</v>
      </c>
      <c r="D39" s="155"/>
      <c r="E39" s="156">
        <v>19568914</v>
      </c>
      <c r="F39" s="60">
        <v>19568914</v>
      </c>
      <c r="G39" s="60">
        <v>573029</v>
      </c>
      <c r="H39" s="60">
        <v>986504</v>
      </c>
      <c r="I39" s="60">
        <v>744831</v>
      </c>
      <c r="J39" s="60">
        <v>2304364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2304364</v>
      </c>
      <c r="X39" s="60">
        <v>4892229</v>
      </c>
      <c r="Y39" s="60">
        <v>-2587865</v>
      </c>
      <c r="Z39" s="140">
        <v>-52.9</v>
      </c>
      <c r="AA39" s="155">
        <v>19568914</v>
      </c>
    </row>
    <row r="40" spans="1:27" ht="13.5">
      <c r="A40" s="138" t="s">
        <v>86</v>
      </c>
      <c r="B40" s="136"/>
      <c r="C40" s="155">
        <v>36730875</v>
      </c>
      <c r="D40" s="155"/>
      <c r="E40" s="156">
        <v>44464093</v>
      </c>
      <c r="F40" s="60">
        <v>44464093</v>
      </c>
      <c r="G40" s="60">
        <v>1287935</v>
      </c>
      <c r="H40" s="60">
        <v>1691641</v>
      </c>
      <c r="I40" s="60">
        <v>1856599</v>
      </c>
      <c r="J40" s="60">
        <v>4836175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4836175</v>
      </c>
      <c r="X40" s="60">
        <v>11116023</v>
      </c>
      <c r="Y40" s="60">
        <v>-6279848</v>
      </c>
      <c r="Z40" s="140">
        <v>-56.49</v>
      </c>
      <c r="AA40" s="155">
        <v>44464093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39142052</v>
      </c>
      <c r="D42" s="153">
        <f>SUM(D43:D46)</f>
        <v>0</v>
      </c>
      <c r="E42" s="154">
        <f t="shared" si="8"/>
        <v>40012956</v>
      </c>
      <c r="F42" s="100">
        <f t="shared" si="8"/>
        <v>40012956</v>
      </c>
      <c r="G42" s="100">
        <f t="shared" si="8"/>
        <v>6652618</v>
      </c>
      <c r="H42" s="100">
        <f t="shared" si="8"/>
        <v>4313625</v>
      </c>
      <c r="I42" s="100">
        <f t="shared" si="8"/>
        <v>4024035</v>
      </c>
      <c r="J42" s="100">
        <f t="shared" si="8"/>
        <v>14990278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14990278</v>
      </c>
      <c r="X42" s="100">
        <f t="shared" si="8"/>
        <v>10003239</v>
      </c>
      <c r="Y42" s="100">
        <f t="shared" si="8"/>
        <v>4987039</v>
      </c>
      <c r="Z42" s="137">
        <f>+IF(X42&lt;&gt;0,+(Y42/X42)*100,0)</f>
        <v>49.854242210947874</v>
      </c>
      <c r="AA42" s="153">
        <f>SUM(AA43:AA46)</f>
        <v>40012956</v>
      </c>
    </row>
    <row r="43" spans="1:27" ht="13.5">
      <c r="A43" s="138" t="s">
        <v>89</v>
      </c>
      <c r="B43" s="136"/>
      <c r="C43" s="155">
        <v>39142052</v>
      </c>
      <c r="D43" s="155"/>
      <c r="E43" s="156">
        <v>40012956</v>
      </c>
      <c r="F43" s="60">
        <v>40012956</v>
      </c>
      <c r="G43" s="60">
        <v>6652618</v>
      </c>
      <c r="H43" s="60">
        <v>4313625</v>
      </c>
      <c r="I43" s="60">
        <v>4024035</v>
      </c>
      <c r="J43" s="60">
        <v>14990278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14990278</v>
      </c>
      <c r="X43" s="60">
        <v>10003239</v>
      </c>
      <c r="Y43" s="60">
        <v>4987039</v>
      </c>
      <c r="Z43" s="140">
        <v>49.85</v>
      </c>
      <c r="AA43" s="155">
        <v>40012956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242531035</v>
      </c>
      <c r="D48" s="168">
        <f>+D28+D32+D38+D42+D47</f>
        <v>0</v>
      </c>
      <c r="E48" s="169">
        <f t="shared" si="9"/>
        <v>257880245</v>
      </c>
      <c r="F48" s="73">
        <f t="shared" si="9"/>
        <v>257880245</v>
      </c>
      <c r="G48" s="73">
        <f t="shared" si="9"/>
        <v>15071946</v>
      </c>
      <c r="H48" s="73">
        <f t="shared" si="9"/>
        <v>16420913</v>
      </c>
      <c r="I48" s="73">
        <f t="shared" si="9"/>
        <v>17759620</v>
      </c>
      <c r="J48" s="73">
        <f t="shared" si="9"/>
        <v>49252479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49252479</v>
      </c>
      <c r="X48" s="73">
        <f t="shared" si="9"/>
        <v>64470063</v>
      </c>
      <c r="Y48" s="73">
        <f t="shared" si="9"/>
        <v>-15217584</v>
      </c>
      <c r="Z48" s="170">
        <f>+IF(X48&lt;&gt;0,+(Y48/X48)*100,0)</f>
        <v>-23.604109088585815</v>
      </c>
      <c r="AA48" s="168">
        <f>+AA28+AA32+AA38+AA42+AA47</f>
        <v>257880245</v>
      </c>
    </row>
    <row r="49" spans="1:27" ht="13.5">
      <c r="A49" s="148" t="s">
        <v>49</v>
      </c>
      <c r="B49" s="149"/>
      <c r="C49" s="171">
        <f aca="true" t="shared" si="10" ref="C49:Y49">+C25-C48</f>
        <v>39064392</v>
      </c>
      <c r="D49" s="171">
        <f>+D25-D48</f>
        <v>0</v>
      </c>
      <c r="E49" s="172">
        <f t="shared" si="10"/>
        <v>117581173</v>
      </c>
      <c r="F49" s="173">
        <f t="shared" si="10"/>
        <v>117581173</v>
      </c>
      <c r="G49" s="173">
        <f t="shared" si="10"/>
        <v>47517959</v>
      </c>
      <c r="H49" s="173">
        <f t="shared" si="10"/>
        <v>10460178</v>
      </c>
      <c r="I49" s="173">
        <f t="shared" si="10"/>
        <v>-11103666</v>
      </c>
      <c r="J49" s="173">
        <f t="shared" si="10"/>
        <v>46874471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46874471</v>
      </c>
      <c r="X49" s="173">
        <f>IF(F25=F48,0,X25-X48)</f>
        <v>29395290</v>
      </c>
      <c r="Y49" s="173">
        <f t="shared" si="10"/>
        <v>17479181</v>
      </c>
      <c r="Z49" s="174">
        <f>+IF(X49&lt;&gt;0,+(Y49/X49)*100,0)</f>
        <v>59.46252273748618</v>
      </c>
      <c r="AA49" s="171">
        <f>+AA25-AA48</f>
        <v>117581173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22600235</v>
      </c>
      <c r="D5" s="155">
        <v>0</v>
      </c>
      <c r="E5" s="156">
        <v>30729031</v>
      </c>
      <c r="F5" s="60">
        <v>30729031</v>
      </c>
      <c r="G5" s="60">
        <v>1954507</v>
      </c>
      <c r="H5" s="60">
        <v>10803654</v>
      </c>
      <c r="I5" s="60">
        <v>1540219</v>
      </c>
      <c r="J5" s="60">
        <v>14298380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14298380</v>
      </c>
      <c r="X5" s="60">
        <v>7682259</v>
      </c>
      <c r="Y5" s="60">
        <v>6616121</v>
      </c>
      <c r="Z5" s="140">
        <v>86.12</v>
      </c>
      <c r="AA5" s="155">
        <v>30729031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254645</v>
      </c>
      <c r="H6" s="60">
        <v>0</v>
      </c>
      <c r="I6" s="60">
        <v>0</v>
      </c>
      <c r="J6" s="60">
        <v>254645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254645</v>
      </c>
      <c r="X6" s="60">
        <v>0</v>
      </c>
      <c r="Y6" s="60">
        <v>254645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35752556</v>
      </c>
      <c r="D7" s="155">
        <v>0</v>
      </c>
      <c r="E7" s="156">
        <v>41500000</v>
      </c>
      <c r="F7" s="60">
        <v>41500000</v>
      </c>
      <c r="G7" s="60">
        <v>2475829</v>
      </c>
      <c r="H7" s="60">
        <v>3069364</v>
      </c>
      <c r="I7" s="60">
        <v>3217142</v>
      </c>
      <c r="J7" s="60">
        <v>8762335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8762335</v>
      </c>
      <c r="X7" s="60">
        <v>10374999</v>
      </c>
      <c r="Y7" s="60">
        <v>-1612664</v>
      </c>
      <c r="Z7" s="140">
        <v>-15.54</v>
      </c>
      <c r="AA7" s="155">
        <v>41500000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6609416</v>
      </c>
      <c r="D11" s="155">
        <v>0</v>
      </c>
      <c r="E11" s="156">
        <v>7190405</v>
      </c>
      <c r="F11" s="60">
        <v>7190405</v>
      </c>
      <c r="G11" s="60">
        <v>628015</v>
      </c>
      <c r="H11" s="60">
        <v>534203</v>
      </c>
      <c r="I11" s="60">
        <v>637014</v>
      </c>
      <c r="J11" s="60">
        <v>1799232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1799232</v>
      </c>
      <c r="X11" s="60">
        <v>1797600</v>
      </c>
      <c r="Y11" s="60">
        <v>1632</v>
      </c>
      <c r="Z11" s="140">
        <v>0.09</v>
      </c>
      <c r="AA11" s="155">
        <v>7190405</v>
      </c>
    </row>
    <row r="12" spans="1:27" ht="13.5">
      <c r="A12" s="183" t="s">
        <v>108</v>
      </c>
      <c r="B12" s="185"/>
      <c r="C12" s="155">
        <v>565912</v>
      </c>
      <c r="D12" s="155">
        <v>0</v>
      </c>
      <c r="E12" s="156">
        <v>599165</v>
      </c>
      <c r="F12" s="60">
        <v>599165</v>
      </c>
      <c r="G12" s="60">
        <v>39125</v>
      </c>
      <c r="H12" s="60">
        <v>39749</v>
      </c>
      <c r="I12" s="60">
        <v>45320</v>
      </c>
      <c r="J12" s="60">
        <v>124194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124194</v>
      </c>
      <c r="X12" s="60">
        <v>149790</v>
      </c>
      <c r="Y12" s="60">
        <v>-25596</v>
      </c>
      <c r="Z12" s="140">
        <v>-17.09</v>
      </c>
      <c r="AA12" s="155">
        <v>599165</v>
      </c>
    </row>
    <row r="13" spans="1:27" ht="13.5">
      <c r="A13" s="181" t="s">
        <v>109</v>
      </c>
      <c r="B13" s="185"/>
      <c r="C13" s="155">
        <v>7699010</v>
      </c>
      <c r="D13" s="155">
        <v>0</v>
      </c>
      <c r="E13" s="156">
        <v>4200000</v>
      </c>
      <c r="F13" s="60">
        <v>4200000</v>
      </c>
      <c r="G13" s="60">
        <v>145034</v>
      </c>
      <c r="H13" s="60">
        <v>284812</v>
      </c>
      <c r="I13" s="60">
        <v>361238</v>
      </c>
      <c r="J13" s="60">
        <v>791084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791084</v>
      </c>
      <c r="X13" s="60">
        <v>1050000</v>
      </c>
      <c r="Y13" s="60">
        <v>-258916</v>
      </c>
      <c r="Z13" s="140">
        <v>-24.66</v>
      </c>
      <c r="AA13" s="155">
        <v>4200000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1943340</v>
      </c>
      <c r="F14" s="60">
        <v>1943340</v>
      </c>
      <c r="G14" s="60">
        <v>7571</v>
      </c>
      <c r="H14" s="60">
        <v>252310</v>
      </c>
      <c r="I14" s="60">
        <v>277645</v>
      </c>
      <c r="J14" s="60">
        <v>537526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537526</v>
      </c>
      <c r="X14" s="60">
        <v>485751</v>
      </c>
      <c r="Y14" s="60">
        <v>51775</v>
      </c>
      <c r="Z14" s="140">
        <v>10.66</v>
      </c>
      <c r="AA14" s="155">
        <v>1943340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3672275</v>
      </c>
      <c r="D16" s="155">
        <v>0</v>
      </c>
      <c r="E16" s="156">
        <v>451050</v>
      </c>
      <c r="F16" s="60">
        <v>451050</v>
      </c>
      <c r="G16" s="60">
        <v>97906</v>
      </c>
      <c r="H16" s="60">
        <v>101639</v>
      </c>
      <c r="I16" s="60">
        <v>193320</v>
      </c>
      <c r="J16" s="60">
        <v>392865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392865</v>
      </c>
      <c r="X16" s="60">
        <v>112764</v>
      </c>
      <c r="Y16" s="60">
        <v>280101</v>
      </c>
      <c r="Z16" s="140">
        <v>248.4</v>
      </c>
      <c r="AA16" s="155">
        <v>451050</v>
      </c>
    </row>
    <row r="17" spans="1:27" ht="13.5">
      <c r="A17" s="181" t="s">
        <v>113</v>
      </c>
      <c r="B17" s="185"/>
      <c r="C17" s="155">
        <v>2188705</v>
      </c>
      <c r="D17" s="155">
        <v>0</v>
      </c>
      <c r="E17" s="156">
        <v>2704000</v>
      </c>
      <c r="F17" s="60">
        <v>2704000</v>
      </c>
      <c r="G17" s="60">
        <v>339093</v>
      </c>
      <c r="H17" s="60">
        <v>287179</v>
      </c>
      <c r="I17" s="60">
        <v>272945</v>
      </c>
      <c r="J17" s="60">
        <v>899217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899217</v>
      </c>
      <c r="X17" s="60">
        <v>675999</v>
      </c>
      <c r="Y17" s="60">
        <v>223218</v>
      </c>
      <c r="Z17" s="140">
        <v>33.02</v>
      </c>
      <c r="AA17" s="155">
        <v>2704000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139747842</v>
      </c>
      <c r="D19" s="155">
        <v>0</v>
      </c>
      <c r="E19" s="156">
        <v>166683297</v>
      </c>
      <c r="F19" s="60">
        <v>166683297</v>
      </c>
      <c r="G19" s="60">
        <v>52999000</v>
      </c>
      <c r="H19" s="60">
        <v>11390558</v>
      </c>
      <c r="I19" s="60">
        <v>0</v>
      </c>
      <c r="J19" s="60">
        <v>64389558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64389558</v>
      </c>
      <c r="X19" s="60">
        <v>41670825</v>
      </c>
      <c r="Y19" s="60">
        <v>22718733</v>
      </c>
      <c r="Z19" s="140">
        <v>54.52</v>
      </c>
      <c r="AA19" s="155">
        <v>166683297</v>
      </c>
    </row>
    <row r="20" spans="1:27" ht="13.5">
      <c r="A20" s="181" t="s">
        <v>35</v>
      </c>
      <c r="B20" s="185"/>
      <c r="C20" s="155">
        <v>3896437</v>
      </c>
      <c r="D20" s="155">
        <v>0</v>
      </c>
      <c r="E20" s="156">
        <v>54911630</v>
      </c>
      <c r="F20" s="54">
        <v>54911630</v>
      </c>
      <c r="G20" s="54">
        <v>36180</v>
      </c>
      <c r="H20" s="54">
        <v>117623</v>
      </c>
      <c r="I20" s="54">
        <v>111111</v>
      </c>
      <c r="J20" s="54">
        <v>264914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264914</v>
      </c>
      <c r="X20" s="54">
        <v>13727994</v>
      </c>
      <c r="Y20" s="54">
        <v>-13463080</v>
      </c>
      <c r="Z20" s="184">
        <v>-98.07</v>
      </c>
      <c r="AA20" s="130">
        <v>54911630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38500</v>
      </c>
      <c r="F21" s="60">
        <v>38500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9624</v>
      </c>
      <c r="Y21" s="60">
        <v>-9624</v>
      </c>
      <c r="Z21" s="140">
        <v>-100</v>
      </c>
      <c r="AA21" s="155">
        <v>38500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222732388</v>
      </c>
      <c r="D22" s="188">
        <f>SUM(D5:D21)</f>
        <v>0</v>
      </c>
      <c r="E22" s="189">
        <f t="shared" si="0"/>
        <v>310950418</v>
      </c>
      <c r="F22" s="190">
        <f t="shared" si="0"/>
        <v>310950418</v>
      </c>
      <c r="G22" s="190">
        <f t="shared" si="0"/>
        <v>58976905</v>
      </c>
      <c r="H22" s="190">
        <f t="shared" si="0"/>
        <v>26881091</v>
      </c>
      <c r="I22" s="190">
        <f t="shared" si="0"/>
        <v>6655954</v>
      </c>
      <c r="J22" s="190">
        <f t="shared" si="0"/>
        <v>92513950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92513950</v>
      </c>
      <c r="X22" s="190">
        <f t="shared" si="0"/>
        <v>77737605</v>
      </c>
      <c r="Y22" s="190">
        <f t="shared" si="0"/>
        <v>14776345</v>
      </c>
      <c r="Z22" s="191">
        <f>+IF(X22&lt;&gt;0,+(Y22/X22)*100,0)</f>
        <v>19.007975612317875</v>
      </c>
      <c r="AA22" s="188">
        <f>SUM(AA5:AA21)</f>
        <v>310950418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69114691</v>
      </c>
      <c r="D25" s="155">
        <v>0</v>
      </c>
      <c r="E25" s="156">
        <v>90400000</v>
      </c>
      <c r="F25" s="60">
        <v>90400000</v>
      </c>
      <c r="G25" s="60">
        <v>6195548</v>
      </c>
      <c r="H25" s="60">
        <v>6881428</v>
      </c>
      <c r="I25" s="60">
        <v>6521781</v>
      </c>
      <c r="J25" s="60">
        <v>19598757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19598757</v>
      </c>
      <c r="X25" s="60">
        <v>22599999</v>
      </c>
      <c r="Y25" s="60">
        <v>-3001242</v>
      </c>
      <c r="Z25" s="140">
        <v>-13.28</v>
      </c>
      <c r="AA25" s="155">
        <v>90400000</v>
      </c>
    </row>
    <row r="26" spans="1:27" ht="13.5">
      <c r="A26" s="183" t="s">
        <v>38</v>
      </c>
      <c r="B26" s="182"/>
      <c r="C26" s="155">
        <v>14806549</v>
      </c>
      <c r="D26" s="155">
        <v>0</v>
      </c>
      <c r="E26" s="156">
        <v>17177312</v>
      </c>
      <c r="F26" s="60">
        <v>17177312</v>
      </c>
      <c r="G26" s="60">
        <v>1270312</v>
      </c>
      <c r="H26" s="60">
        <v>1272939</v>
      </c>
      <c r="I26" s="60">
        <v>1274390</v>
      </c>
      <c r="J26" s="60">
        <v>3817641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3817641</v>
      </c>
      <c r="X26" s="60">
        <v>4294329</v>
      </c>
      <c r="Y26" s="60">
        <v>-476688</v>
      </c>
      <c r="Z26" s="140">
        <v>-11.1</v>
      </c>
      <c r="AA26" s="155">
        <v>17177312</v>
      </c>
    </row>
    <row r="27" spans="1:27" ht="13.5">
      <c r="A27" s="183" t="s">
        <v>118</v>
      </c>
      <c r="B27" s="182"/>
      <c r="C27" s="155">
        <v>20522054</v>
      </c>
      <c r="D27" s="155">
        <v>0</v>
      </c>
      <c r="E27" s="156">
        <v>4677597</v>
      </c>
      <c r="F27" s="60">
        <v>4677597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1169400</v>
      </c>
      <c r="Y27" s="60">
        <v>-1169400</v>
      </c>
      <c r="Z27" s="140">
        <v>-100</v>
      </c>
      <c r="AA27" s="155">
        <v>4677597</v>
      </c>
    </row>
    <row r="28" spans="1:27" ht="13.5">
      <c r="A28" s="183" t="s">
        <v>39</v>
      </c>
      <c r="B28" s="182"/>
      <c r="C28" s="155">
        <v>18884741</v>
      </c>
      <c r="D28" s="155">
        <v>0</v>
      </c>
      <c r="E28" s="156">
        <v>14065849</v>
      </c>
      <c r="F28" s="60">
        <v>14065849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3516462</v>
      </c>
      <c r="Y28" s="60">
        <v>-3516462</v>
      </c>
      <c r="Z28" s="140">
        <v>-100</v>
      </c>
      <c r="AA28" s="155">
        <v>14065849</v>
      </c>
    </row>
    <row r="29" spans="1:27" ht="13.5">
      <c r="A29" s="183" t="s">
        <v>40</v>
      </c>
      <c r="B29" s="182"/>
      <c r="C29" s="155">
        <v>1830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26146887</v>
      </c>
      <c r="D30" s="155">
        <v>0</v>
      </c>
      <c r="E30" s="156">
        <v>28000000</v>
      </c>
      <c r="F30" s="60">
        <v>28000000</v>
      </c>
      <c r="G30" s="60">
        <v>3557105</v>
      </c>
      <c r="H30" s="60">
        <v>3746364</v>
      </c>
      <c r="I30" s="60">
        <v>2977806</v>
      </c>
      <c r="J30" s="60">
        <v>10281275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10281275</v>
      </c>
      <c r="X30" s="60">
        <v>6999999</v>
      </c>
      <c r="Y30" s="60">
        <v>3281276</v>
      </c>
      <c r="Z30" s="140">
        <v>46.88</v>
      </c>
      <c r="AA30" s="155">
        <v>28000000</v>
      </c>
    </row>
    <row r="31" spans="1:27" ht="13.5">
      <c r="A31" s="183" t="s">
        <v>120</v>
      </c>
      <c r="B31" s="182"/>
      <c r="C31" s="155">
        <v>10826958</v>
      </c>
      <c r="D31" s="155">
        <v>0</v>
      </c>
      <c r="E31" s="156">
        <v>12315000</v>
      </c>
      <c r="F31" s="60">
        <v>12315000</v>
      </c>
      <c r="G31" s="60">
        <v>47558</v>
      </c>
      <c r="H31" s="60">
        <v>186969</v>
      </c>
      <c r="I31" s="60">
        <v>273810</v>
      </c>
      <c r="J31" s="60">
        <v>508337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508337</v>
      </c>
      <c r="X31" s="60">
        <v>3078750</v>
      </c>
      <c r="Y31" s="60">
        <v>-2570413</v>
      </c>
      <c r="Z31" s="140">
        <v>-83.49</v>
      </c>
      <c r="AA31" s="155">
        <v>12315000</v>
      </c>
    </row>
    <row r="32" spans="1:27" ht="13.5">
      <c r="A32" s="183" t="s">
        <v>121</v>
      </c>
      <c r="B32" s="182"/>
      <c r="C32" s="155">
        <v>13388833</v>
      </c>
      <c r="D32" s="155">
        <v>0</v>
      </c>
      <c r="E32" s="156">
        <v>15986544</v>
      </c>
      <c r="F32" s="60">
        <v>15986544</v>
      </c>
      <c r="G32" s="60">
        <v>796825</v>
      </c>
      <c r="H32" s="60">
        <v>686119</v>
      </c>
      <c r="I32" s="60">
        <v>535692</v>
      </c>
      <c r="J32" s="60">
        <v>2018636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2018636</v>
      </c>
      <c r="X32" s="60">
        <v>3996636</v>
      </c>
      <c r="Y32" s="60">
        <v>-1978000</v>
      </c>
      <c r="Z32" s="140">
        <v>-49.49</v>
      </c>
      <c r="AA32" s="155">
        <v>15986544</v>
      </c>
    </row>
    <row r="33" spans="1:27" ht="13.5">
      <c r="A33" s="183" t="s">
        <v>42</v>
      </c>
      <c r="B33" s="182"/>
      <c r="C33" s="155">
        <v>33232747</v>
      </c>
      <c r="D33" s="155">
        <v>0</v>
      </c>
      <c r="E33" s="156">
        <v>27144247</v>
      </c>
      <c r="F33" s="60">
        <v>27144247</v>
      </c>
      <c r="G33" s="60">
        <v>1321585</v>
      </c>
      <c r="H33" s="60">
        <v>693128</v>
      </c>
      <c r="I33" s="60">
        <v>1741367</v>
      </c>
      <c r="J33" s="60">
        <v>3756080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3756080</v>
      </c>
      <c r="X33" s="60">
        <v>6786063</v>
      </c>
      <c r="Y33" s="60">
        <v>-3029983</v>
      </c>
      <c r="Z33" s="140">
        <v>-44.65</v>
      </c>
      <c r="AA33" s="155">
        <v>27144247</v>
      </c>
    </row>
    <row r="34" spans="1:27" ht="13.5">
      <c r="A34" s="183" t="s">
        <v>43</v>
      </c>
      <c r="B34" s="182"/>
      <c r="C34" s="155">
        <v>35605745</v>
      </c>
      <c r="D34" s="155">
        <v>0</v>
      </c>
      <c r="E34" s="156">
        <v>48113696</v>
      </c>
      <c r="F34" s="60">
        <v>48113696</v>
      </c>
      <c r="G34" s="60">
        <v>1883013</v>
      </c>
      <c r="H34" s="60">
        <v>2953966</v>
      </c>
      <c r="I34" s="60">
        <v>4434774</v>
      </c>
      <c r="J34" s="60">
        <v>9271753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9271753</v>
      </c>
      <c r="X34" s="60">
        <v>12028425</v>
      </c>
      <c r="Y34" s="60">
        <v>-2756672</v>
      </c>
      <c r="Z34" s="140">
        <v>-22.92</v>
      </c>
      <c r="AA34" s="155">
        <v>48113696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242531035</v>
      </c>
      <c r="D36" s="188">
        <f>SUM(D25:D35)</f>
        <v>0</v>
      </c>
      <c r="E36" s="189">
        <f t="shared" si="1"/>
        <v>257880245</v>
      </c>
      <c r="F36" s="190">
        <f t="shared" si="1"/>
        <v>257880245</v>
      </c>
      <c r="G36" s="190">
        <f t="shared" si="1"/>
        <v>15071946</v>
      </c>
      <c r="H36" s="190">
        <f t="shared" si="1"/>
        <v>16420913</v>
      </c>
      <c r="I36" s="190">
        <f t="shared" si="1"/>
        <v>17759620</v>
      </c>
      <c r="J36" s="190">
        <f t="shared" si="1"/>
        <v>49252479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49252479</v>
      </c>
      <c r="X36" s="190">
        <f t="shared" si="1"/>
        <v>64470063</v>
      </c>
      <c r="Y36" s="190">
        <f t="shared" si="1"/>
        <v>-15217584</v>
      </c>
      <c r="Z36" s="191">
        <f>+IF(X36&lt;&gt;0,+(Y36/X36)*100,0)</f>
        <v>-23.604109088585815</v>
      </c>
      <c r="AA36" s="188">
        <f>SUM(AA25:AA35)</f>
        <v>257880245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-19798647</v>
      </c>
      <c r="D38" s="199">
        <f>+D22-D36</f>
        <v>0</v>
      </c>
      <c r="E38" s="200">
        <f t="shared" si="2"/>
        <v>53070173</v>
      </c>
      <c r="F38" s="106">
        <f t="shared" si="2"/>
        <v>53070173</v>
      </c>
      <c r="G38" s="106">
        <f t="shared" si="2"/>
        <v>43904959</v>
      </c>
      <c r="H38" s="106">
        <f t="shared" si="2"/>
        <v>10460178</v>
      </c>
      <c r="I38" s="106">
        <f t="shared" si="2"/>
        <v>-11103666</v>
      </c>
      <c r="J38" s="106">
        <f t="shared" si="2"/>
        <v>43261471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43261471</v>
      </c>
      <c r="X38" s="106">
        <f>IF(F22=F36,0,X22-X36)</f>
        <v>13267542</v>
      </c>
      <c r="Y38" s="106">
        <f t="shared" si="2"/>
        <v>29993929</v>
      </c>
      <c r="Z38" s="201">
        <f>+IF(X38&lt;&gt;0,+(Y38/X38)*100,0)</f>
        <v>226.06997588551064</v>
      </c>
      <c r="AA38" s="199">
        <f>+AA22-AA36</f>
        <v>53070173</v>
      </c>
    </row>
    <row r="39" spans="1:27" ht="13.5">
      <c r="A39" s="181" t="s">
        <v>46</v>
      </c>
      <c r="B39" s="185"/>
      <c r="C39" s="155">
        <v>58863039</v>
      </c>
      <c r="D39" s="155">
        <v>0</v>
      </c>
      <c r="E39" s="156">
        <v>64511000</v>
      </c>
      <c r="F39" s="60">
        <v>64511000</v>
      </c>
      <c r="G39" s="60">
        <v>3613000</v>
      </c>
      <c r="H39" s="60">
        <v>0</v>
      </c>
      <c r="I39" s="60">
        <v>0</v>
      </c>
      <c r="J39" s="60">
        <v>3613000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3613000</v>
      </c>
      <c r="X39" s="60">
        <v>0</v>
      </c>
      <c r="Y39" s="60">
        <v>3613000</v>
      </c>
      <c r="Z39" s="140">
        <v>0</v>
      </c>
      <c r="AA39" s="155">
        <v>64511000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39064392</v>
      </c>
      <c r="D42" s="206">
        <f>SUM(D38:D41)</f>
        <v>0</v>
      </c>
      <c r="E42" s="207">
        <f t="shared" si="3"/>
        <v>117581173</v>
      </c>
      <c r="F42" s="88">
        <f t="shared" si="3"/>
        <v>117581173</v>
      </c>
      <c r="G42" s="88">
        <f t="shared" si="3"/>
        <v>47517959</v>
      </c>
      <c r="H42" s="88">
        <f t="shared" si="3"/>
        <v>10460178</v>
      </c>
      <c r="I42" s="88">
        <f t="shared" si="3"/>
        <v>-11103666</v>
      </c>
      <c r="J42" s="88">
        <f t="shared" si="3"/>
        <v>46874471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46874471</v>
      </c>
      <c r="X42" s="88">
        <f t="shared" si="3"/>
        <v>13267542</v>
      </c>
      <c r="Y42" s="88">
        <f t="shared" si="3"/>
        <v>33606929</v>
      </c>
      <c r="Z42" s="208">
        <f>+IF(X42&lt;&gt;0,+(Y42/X42)*100,0)</f>
        <v>253.30184747106887</v>
      </c>
      <c r="AA42" s="206">
        <f>SUM(AA38:AA41)</f>
        <v>117581173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39064392</v>
      </c>
      <c r="D44" s="210">
        <f>+D42-D43</f>
        <v>0</v>
      </c>
      <c r="E44" s="211">
        <f t="shared" si="4"/>
        <v>117581173</v>
      </c>
      <c r="F44" s="77">
        <f t="shared" si="4"/>
        <v>117581173</v>
      </c>
      <c r="G44" s="77">
        <f t="shared" si="4"/>
        <v>47517959</v>
      </c>
      <c r="H44" s="77">
        <f t="shared" si="4"/>
        <v>10460178</v>
      </c>
      <c r="I44" s="77">
        <f t="shared" si="4"/>
        <v>-11103666</v>
      </c>
      <c r="J44" s="77">
        <f t="shared" si="4"/>
        <v>46874471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46874471</v>
      </c>
      <c r="X44" s="77">
        <f t="shared" si="4"/>
        <v>13267542</v>
      </c>
      <c r="Y44" s="77">
        <f t="shared" si="4"/>
        <v>33606929</v>
      </c>
      <c r="Z44" s="212">
        <f>+IF(X44&lt;&gt;0,+(Y44/X44)*100,0)</f>
        <v>253.30184747106887</v>
      </c>
      <c r="AA44" s="210">
        <f>+AA42-AA43</f>
        <v>117581173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39064392</v>
      </c>
      <c r="D46" s="206">
        <f>SUM(D44:D45)</f>
        <v>0</v>
      </c>
      <c r="E46" s="207">
        <f t="shared" si="5"/>
        <v>117581173</v>
      </c>
      <c r="F46" s="88">
        <f t="shared" si="5"/>
        <v>117581173</v>
      </c>
      <c r="G46" s="88">
        <f t="shared" si="5"/>
        <v>47517959</v>
      </c>
      <c r="H46" s="88">
        <f t="shared" si="5"/>
        <v>10460178</v>
      </c>
      <c r="I46" s="88">
        <f t="shared" si="5"/>
        <v>-11103666</v>
      </c>
      <c r="J46" s="88">
        <f t="shared" si="5"/>
        <v>46874471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46874471</v>
      </c>
      <c r="X46" s="88">
        <f t="shared" si="5"/>
        <v>13267542</v>
      </c>
      <c r="Y46" s="88">
        <f t="shared" si="5"/>
        <v>33606929</v>
      </c>
      <c r="Z46" s="208">
        <f>+IF(X46&lt;&gt;0,+(Y46/X46)*100,0)</f>
        <v>253.30184747106887</v>
      </c>
      <c r="AA46" s="206">
        <f>SUM(AA44:AA45)</f>
        <v>117581173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39064392</v>
      </c>
      <c r="D48" s="217">
        <f>SUM(D46:D47)</f>
        <v>0</v>
      </c>
      <c r="E48" s="218">
        <f t="shared" si="6"/>
        <v>117581173</v>
      </c>
      <c r="F48" s="219">
        <f t="shared" si="6"/>
        <v>117581173</v>
      </c>
      <c r="G48" s="219">
        <f t="shared" si="6"/>
        <v>47517959</v>
      </c>
      <c r="H48" s="220">
        <f t="shared" si="6"/>
        <v>10460178</v>
      </c>
      <c r="I48" s="220">
        <f t="shared" si="6"/>
        <v>-11103666</v>
      </c>
      <c r="J48" s="220">
        <f t="shared" si="6"/>
        <v>46874471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46874471</v>
      </c>
      <c r="X48" s="220">
        <f t="shared" si="6"/>
        <v>13267542</v>
      </c>
      <c r="Y48" s="220">
        <f t="shared" si="6"/>
        <v>33606929</v>
      </c>
      <c r="Z48" s="221">
        <f>+IF(X48&lt;&gt;0,+(Y48/X48)*100,0)</f>
        <v>253.30184747106887</v>
      </c>
      <c r="AA48" s="222">
        <f>SUM(AA46:AA47)</f>
        <v>117581173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11714633</v>
      </c>
      <c r="D5" s="153">
        <f>SUM(D6:D8)</f>
        <v>0</v>
      </c>
      <c r="E5" s="154">
        <f t="shared" si="0"/>
        <v>4235200</v>
      </c>
      <c r="F5" s="100">
        <f t="shared" si="0"/>
        <v>4235200</v>
      </c>
      <c r="G5" s="100">
        <f t="shared" si="0"/>
        <v>1753</v>
      </c>
      <c r="H5" s="100">
        <f t="shared" si="0"/>
        <v>33628</v>
      </c>
      <c r="I5" s="100">
        <f t="shared" si="0"/>
        <v>999442</v>
      </c>
      <c r="J5" s="100">
        <f t="shared" si="0"/>
        <v>1034823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1034823</v>
      </c>
      <c r="X5" s="100">
        <f t="shared" si="0"/>
        <v>557250</v>
      </c>
      <c r="Y5" s="100">
        <f t="shared" si="0"/>
        <v>477573</v>
      </c>
      <c r="Z5" s="137">
        <f>+IF(X5&lt;&gt;0,+(Y5/X5)*100,0)</f>
        <v>85.70174966352624</v>
      </c>
      <c r="AA5" s="153">
        <f>SUM(AA6:AA8)</f>
        <v>4235200</v>
      </c>
    </row>
    <row r="6" spans="1:27" ht="13.5">
      <c r="A6" s="138" t="s">
        <v>75</v>
      </c>
      <c r="B6" s="136"/>
      <c r="C6" s="155">
        <v>1438779</v>
      </c>
      <c r="D6" s="155"/>
      <c r="E6" s="156">
        <v>221000</v>
      </c>
      <c r="F6" s="60">
        <v>221000</v>
      </c>
      <c r="G6" s="60">
        <v>1753</v>
      </c>
      <c r="H6" s="60">
        <v>4102</v>
      </c>
      <c r="I6" s="60">
        <v>1171</v>
      </c>
      <c r="J6" s="60">
        <v>7026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7026</v>
      </c>
      <c r="X6" s="60">
        <v>226750</v>
      </c>
      <c r="Y6" s="60">
        <v>-219724</v>
      </c>
      <c r="Z6" s="140">
        <v>-96.9</v>
      </c>
      <c r="AA6" s="62">
        <v>221000</v>
      </c>
    </row>
    <row r="7" spans="1:27" ht="13.5">
      <c r="A7" s="138" t="s">
        <v>76</v>
      </c>
      <c r="B7" s="136"/>
      <c r="C7" s="157">
        <v>9850664</v>
      </c>
      <c r="D7" s="157"/>
      <c r="E7" s="158">
        <v>2171200</v>
      </c>
      <c r="F7" s="159">
        <v>2171200</v>
      </c>
      <c r="G7" s="159"/>
      <c r="H7" s="159">
        <v>26945</v>
      </c>
      <c r="I7" s="159">
        <v>643751</v>
      </c>
      <c r="J7" s="159">
        <v>670696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670696</v>
      </c>
      <c r="X7" s="159">
        <v>176917</v>
      </c>
      <c r="Y7" s="159">
        <v>493779</v>
      </c>
      <c r="Z7" s="141">
        <v>279.1</v>
      </c>
      <c r="AA7" s="225">
        <v>2171200</v>
      </c>
    </row>
    <row r="8" spans="1:27" ht="13.5">
      <c r="A8" s="138" t="s">
        <v>77</v>
      </c>
      <c r="B8" s="136"/>
      <c r="C8" s="155">
        <v>425190</v>
      </c>
      <c r="D8" s="155"/>
      <c r="E8" s="156">
        <v>1843000</v>
      </c>
      <c r="F8" s="60">
        <v>1843000</v>
      </c>
      <c r="G8" s="60"/>
      <c r="H8" s="60">
        <v>2581</v>
      </c>
      <c r="I8" s="60">
        <v>354520</v>
      </c>
      <c r="J8" s="60">
        <v>357101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357101</v>
      </c>
      <c r="X8" s="60">
        <v>153583</v>
      </c>
      <c r="Y8" s="60">
        <v>203518</v>
      </c>
      <c r="Z8" s="140">
        <v>132.51</v>
      </c>
      <c r="AA8" s="62">
        <v>1843000</v>
      </c>
    </row>
    <row r="9" spans="1:27" ht="13.5">
      <c r="A9" s="135" t="s">
        <v>78</v>
      </c>
      <c r="B9" s="136"/>
      <c r="C9" s="153">
        <f aca="true" t="shared" si="1" ref="C9:Y9">SUM(C10:C14)</f>
        <v>2162804</v>
      </c>
      <c r="D9" s="153">
        <f>SUM(D10:D14)</f>
        <v>0</v>
      </c>
      <c r="E9" s="154">
        <f t="shared" si="1"/>
        <v>5013000</v>
      </c>
      <c r="F9" s="100">
        <f t="shared" si="1"/>
        <v>5013000</v>
      </c>
      <c r="G9" s="100">
        <f t="shared" si="1"/>
        <v>0</v>
      </c>
      <c r="H9" s="100">
        <f t="shared" si="1"/>
        <v>0</v>
      </c>
      <c r="I9" s="100">
        <f t="shared" si="1"/>
        <v>11271</v>
      </c>
      <c r="J9" s="100">
        <f t="shared" si="1"/>
        <v>11271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11271</v>
      </c>
      <c r="X9" s="100">
        <f t="shared" si="1"/>
        <v>149417</v>
      </c>
      <c r="Y9" s="100">
        <f t="shared" si="1"/>
        <v>-138146</v>
      </c>
      <c r="Z9" s="137">
        <f>+IF(X9&lt;&gt;0,+(Y9/X9)*100,0)</f>
        <v>-92.45668163595843</v>
      </c>
      <c r="AA9" s="102">
        <f>SUM(AA10:AA14)</f>
        <v>5013000</v>
      </c>
    </row>
    <row r="10" spans="1:27" ht="13.5">
      <c r="A10" s="138" t="s">
        <v>79</v>
      </c>
      <c r="B10" s="136"/>
      <c r="C10" s="155">
        <v>2162804</v>
      </c>
      <c r="D10" s="155"/>
      <c r="E10" s="156">
        <v>5013000</v>
      </c>
      <c r="F10" s="60">
        <v>5013000</v>
      </c>
      <c r="G10" s="60"/>
      <c r="H10" s="60"/>
      <c r="I10" s="60">
        <v>11271</v>
      </c>
      <c r="J10" s="60">
        <v>11271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11271</v>
      </c>
      <c r="X10" s="60">
        <v>31667</v>
      </c>
      <c r="Y10" s="60">
        <v>-20396</v>
      </c>
      <c r="Z10" s="140">
        <v>-64.41</v>
      </c>
      <c r="AA10" s="62">
        <v>5013000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117750</v>
      </c>
      <c r="Y12" s="60">
        <v>-117750</v>
      </c>
      <c r="Z12" s="140">
        <v>-100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62375110</v>
      </c>
      <c r="D15" s="153">
        <f>SUM(D16:D18)</f>
        <v>0</v>
      </c>
      <c r="E15" s="154">
        <f t="shared" si="2"/>
        <v>95257340</v>
      </c>
      <c r="F15" s="100">
        <f t="shared" si="2"/>
        <v>95257340</v>
      </c>
      <c r="G15" s="100">
        <f t="shared" si="2"/>
        <v>411480</v>
      </c>
      <c r="H15" s="100">
        <f t="shared" si="2"/>
        <v>3091306</v>
      </c>
      <c r="I15" s="100">
        <f t="shared" si="2"/>
        <v>6878087</v>
      </c>
      <c r="J15" s="100">
        <f t="shared" si="2"/>
        <v>10380873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10380873</v>
      </c>
      <c r="X15" s="100">
        <f t="shared" si="2"/>
        <v>39225734</v>
      </c>
      <c r="Y15" s="100">
        <f t="shared" si="2"/>
        <v>-28844861</v>
      </c>
      <c r="Z15" s="137">
        <f>+IF(X15&lt;&gt;0,+(Y15/X15)*100,0)</f>
        <v>-73.53555449083503</v>
      </c>
      <c r="AA15" s="102">
        <f>SUM(AA16:AA18)</f>
        <v>95257340</v>
      </c>
    </row>
    <row r="16" spans="1:27" ht="13.5">
      <c r="A16" s="138" t="s">
        <v>85</v>
      </c>
      <c r="B16" s="136"/>
      <c r="C16" s="155">
        <v>2949902</v>
      </c>
      <c r="D16" s="155"/>
      <c r="E16" s="156">
        <v>915000</v>
      </c>
      <c r="F16" s="60">
        <v>915000</v>
      </c>
      <c r="G16" s="60"/>
      <c r="H16" s="60">
        <v>170000</v>
      </c>
      <c r="I16" s="60">
        <v>165077</v>
      </c>
      <c r="J16" s="60">
        <v>335077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335077</v>
      </c>
      <c r="X16" s="60">
        <v>19612867</v>
      </c>
      <c r="Y16" s="60">
        <v>-19277790</v>
      </c>
      <c r="Z16" s="140">
        <v>-98.29</v>
      </c>
      <c r="AA16" s="62">
        <v>915000</v>
      </c>
    </row>
    <row r="17" spans="1:27" ht="13.5">
      <c r="A17" s="138" t="s">
        <v>86</v>
      </c>
      <c r="B17" s="136"/>
      <c r="C17" s="155">
        <v>59425208</v>
      </c>
      <c r="D17" s="155"/>
      <c r="E17" s="156">
        <v>94342340</v>
      </c>
      <c r="F17" s="60">
        <v>94342340</v>
      </c>
      <c r="G17" s="60">
        <v>411480</v>
      </c>
      <c r="H17" s="60">
        <v>2921306</v>
      </c>
      <c r="I17" s="60">
        <v>6713010</v>
      </c>
      <c r="J17" s="60">
        <v>10045796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10045796</v>
      </c>
      <c r="X17" s="60">
        <v>1250</v>
      </c>
      <c r="Y17" s="60">
        <v>10044546</v>
      </c>
      <c r="Z17" s="140">
        <v>803563.68</v>
      </c>
      <c r="AA17" s="62">
        <v>94342340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19611617</v>
      </c>
      <c r="Y18" s="60">
        <v>-19611617</v>
      </c>
      <c r="Z18" s="140">
        <v>-100</v>
      </c>
      <c r="AA18" s="62"/>
    </row>
    <row r="19" spans="1:27" ht="13.5">
      <c r="A19" s="135" t="s">
        <v>88</v>
      </c>
      <c r="B19" s="142"/>
      <c r="C19" s="153">
        <f aca="true" t="shared" si="3" ref="C19:Y19">SUM(C20:C23)</f>
        <v>13562402</v>
      </c>
      <c r="D19" s="153">
        <f>SUM(D20:D23)</f>
        <v>0</v>
      </c>
      <c r="E19" s="154">
        <f t="shared" si="3"/>
        <v>43071862</v>
      </c>
      <c r="F19" s="100">
        <f t="shared" si="3"/>
        <v>43071862</v>
      </c>
      <c r="G19" s="100">
        <f t="shared" si="3"/>
        <v>3072595</v>
      </c>
      <c r="H19" s="100">
        <f t="shared" si="3"/>
        <v>293295</v>
      </c>
      <c r="I19" s="100">
        <f t="shared" si="3"/>
        <v>4639387</v>
      </c>
      <c r="J19" s="100">
        <f t="shared" si="3"/>
        <v>8005277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8005277</v>
      </c>
      <c r="X19" s="100">
        <f t="shared" si="3"/>
        <v>4429167</v>
      </c>
      <c r="Y19" s="100">
        <f t="shared" si="3"/>
        <v>3576110</v>
      </c>
      <c r="Z19" s="137">
        <f>+IF(X19&lt;&gt;0,+(Y19/X19)*100,0)</f>
        <v>80.74001273828691</v>
      </c>
      <c r="AA19" s="102">
        <f>SUM(AA20:AA23)</f>
        <v>43071862</v>
      </c>
    </row>
    <row r="20" spans="1:27" ht="13.5">
      <c r="A20" s="138" t="s">
        <v>89</v>
      </c>
      <c r="B20" s="136"/>
      <c r="C20" s="155">
        <v>13562402</v>
      </c>
      <c r="D20" s="155"/>
      <c r="E20" s="156">
        <v>43071862</v>
      </c>
      <c r="F20" s="60">
        <v>43071862</v>
      </c>
      <c r="G20" s="60">
        <v>3072595</v>
      </c>
      <c r="H20" s="60">
        <v>293295</v>
      </c>
      <c r="I20" s="60">
        <v>4639387</v>
      </c>
      <c r="J20" s="60">
        <v>8005277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8005277</v>
      </c>
      <c r="X20" s="60">
        <v>4429167</v>
      </c>
      <c r="Y20" s="60">
        <v>3576110</v>
      </c>
      <c r="Z20" s="140">
        <v>80.74</v>
      </c>
      <c r="AA20" s="62">
        <v>43071862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89814949</v>
      </c>
      <c r="D25" s="217">
        <f>+D5+D9+D15+D19+D24</f>
        <v>0</v>
      </c>
      <c r="E25" s="230">
        <f t="shared" si="4"/>
        <v>147577402</v>
      </c>
      <c r="F25" s="219">
        <f t="shared" si="4"/>
        <v>147577402</v>
      </c>
      <c r="G25" s="219">
        <f t="shared" si="4"/>
        <v>3485828</v>
      </c>
      <c r="H25" s="219">
        <f t="shared" si="4"/>
        <v>3418229</v>
      </c>
      <c r="I25" s="219">
        <f t="shared" si="4"/>
        <v>12528187</v>
      </c>
      <c r="J25" s="219">
        <f t="shared" si="4"/>
        <v>19432244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19432244</v>
      </c>
      <c r="X25" s="219">
        <f t="shared" si="4"/>
        <v>44361568</v>
      </c>
      <c r="Y25" s="219">
        <f t="shared" si="4"/>
        <v>-24929324</v>
      </c>
      <c r="Z25" s="231">
        <f>+IF(X25&lt;&gt;0,+(Y25/X25)*100,0)</f>
        <v>-56.19576837320087</v>
      </c>
      <c r="AA25" s="232">
        <f>+AA5+AA9+AA15+AA19+AA24</f>
        <v>147577402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58650462</v>
      </c>
      <c r="D28" s="155"/>
      <c r="E28" s="156">
        <v>64510912</v>
      </c>
      <c r="F28" s="60">
        <v>64510912</v>
      </c>
      <c r="G28" s="60">
        <v>3209740</v>
      </c>
      <c r="H28" s="60">
        <v>2279554</v>
      </c>
      <c r="I28" s="60">
        <v>11347419</v>
      </c>
      <c r="J28" s="60">
        <v>16836713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16836713</v>
      </c>
      <c r="X28" s="60"/>
      <c r="Y28" s="60">
        <v>16836713</v>
      </c>
      <c r="Z28" s="140"/>
      <c r="AA28" s="155">
        <v>64510912</v>
      </c>
    </row>
    <row r="29" spans="1:27" ht="13.5">
      <c r="A29" s="234" t="s">
        <v>134</v>
      </c>
      <c r="B29" s="136"/>
      <c r="C29" s="155">
        <v>65658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58716120</v>
      </c>
      <c r="D32" s="210">
        <f>SUM(D28:D31)</f>
        <v>0</v>
      </c>
      <c r="E32" s="211">
        <f t="shared" si="5"/>
        <v>64510912</v>
      </c>
      <c r="F32" s="77">
        <f t="shared" si="5"/>
        <v>64510912</v>
      </c>
      <c r="G32" s="77">
        <f t="shared" si="5"/>
        <v>3209740</v>
      </c>
      <c r="H32" s="77">
        <f t="shared" si="5"/>
        <v>2279554</v>
      </c>
      <c r="I32" s="77">
        <f t="shared" si="5"/>
        <v>11347419</v>
      </c>
      <c r="J32" s="77">
        <f t="shared" si="5"/>
        <v>16836713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16836713</v>
      </c>
      <c r="X32" s="77">
        <f t="shared" si="5"/>
        <v>0</v>
      </c>
      <c r="Y32" s="77">
        <f t="shared" si="5"/>
        <v>16836713</v>
      </c>
      <c r="Z32" s="212">
        <f>+IF(X32&lt;&gt;0,+(Y32/X32)*100,0)</f>
        <v>0</v>
      </c>
      <c r="AA32" s="79">
        <f>SUM(AA28:AA31)</f>
        <v>64510912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170000</v>
      </c>
      <c r="I33" s="60"/>
      <c r="J33" s="60">
        <v>170000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170000</v>
      </c>
      <c r="X33" s="60"/>
      <c r="Y33" s="60">
        <v>170000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30000000</v>
      </c>
      <c r="F34" s="60">
        <v>30000000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30000000</v>
      </c>
    </row>
    <row r="35" spans="1:27" ht="13.5">
      <c r="A35" s="237" t="s">
        <v>53</v>
      </c>
      <c r="B35" s="136"/>
      <c r="C35" s="155">
        <v>31098829</v>
      </c>
      <c r="D35" s="155"/>
      <c r="E35" s="156">
        <v>53066490</v>
      </c>
      <c r="F35" s="60">
        <v>53066490</v>
      </c>
      <c r="G35" s="60">
        <v>276088</v>
      </c>
      <c r="H35" s="60">
        <v>968675</v>
      </c>
      <c r="I35" s="60">
        <v>1180768</v>
      </c>
      <c r="J35" s="60">
        <v>2425531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2425531</v>
      </c>
      <c r="X35" s="60"/>
      <c r="Y35" s="60">
        <v>2425531</v>
      </c>
      <c r="Z35" s="140"/>
      <c r="AA35" s="62">
        <v>53066490</v>
      </c>
    </row>
    <row r="36" spans="1:27" ht="13.5">
      <c r="A36" s="238" t="s">
        <v>139</v>
      </c>
      <c r="B36" s="149"/>
      <c r="C36" s="222">
        <f aca="true" t="shared" si="6" ref="C36:Y36">SUM(C32:C35)</f>
        <v>89814949</v>
      </c>
      <c r="D36" s="222">
        <f>SUM(D32:D35)</f>
        <v>0</v>
      </c>
      <c r="E36" s="218">
        <f t="shared" si="6"/>
        <v>147577402</v>
      </c>
      <c r="F36" s="220">
        <f t="shared" si="6"/>
        <v>147577402</v>
      </c>
      <c r="G36" s="220">
        <f t="shared" si="6"/>
        <v>3485828</v>
      </c>
      <c r="H36" s="220">
        <f t="shared" si="6"/>
        <v>3418229</v>
      </c>
      <c r="I36" s="220">
        <f t="shared" si="6"/>
        <v>12528187</v>
      </c>
      <c r="J36" s="220">
        <f t="shared" si="6"/>
        <v>19432244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19432244</v>
      </c>
      <c r="X36" s="220">
        <f t="shared" si="6"/>
        <v>0</v>
      </c>
      <c r="Y36" s="220">
        <f t="shared" si="6"/>
        <v>19432244</v>
      </c>
      <c r="Z36" s="221">
        <f>+IF(X36&lt;&gt;0,+(Y36/X36)*100,0)</f>
        <v>0</v>
      </c>
      <c r="AA36" s="239">
        <f>SUM(AA32:AA35)</f>
        <v>147577402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57566399</v>
      </c>
      <c r="D6" s="155"/>
      <c r="E6" s="59"/>
      <c r="F6" s="60"/>
      <c r="G6" s="60">
        <v>98912621</v>
      </c>
      <c r="H6" s="60">
        <v>92940738</v>
      </c>
      <c r="I6" s="60">
        <v>70022760</v>
      </c>
      <c r="J6" s="60">
        <v>70022760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70022760</v>
      </c>
      <c r="X6" s="60"/>
      <c r="Y6" s="60">
        <v>70022760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93719204</v>
      </c>
      <c r="F7" s="60">
        <v>93719204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23429801</v>
      </c>
      <c r="Y7" s="60">
        <v>-23429801</v>
      </c>
      <c r="Z7" s="140">
        <v>-100</v>
      </c>
      <c r="AA7" s="62">
        <v>93719204</v>
      </c>
    </row>
    <row r="8" spans="1:27" ht="13.5">
      <c r="A8" s="249" t="s">
        <v>145</v>
      </c>
      <c r="B8" s="182"/>
      <c r="C8" s="155">
        <v>11036011</v>
      </c>
      <c r="D8" s="155"/>
      <c r="E8" s="59">
        <v>10971130</v>
      </c>
      <c r="F8" s="60">
        <v>10971130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2742783</v>
      </c>
      <c r="Y8" s="60">
        <v>-2742783</v>
      </c>
      <c r="Z8" s="140">
        <v>-100</v>
      </c>
      <c r="AA8" s="62">
        <v>10971130</v>
      </c>
    </row>
    <row r="9" spans="1:27" ht="13.5">
      <c r="A9" s="249" t="s">
        <v>146</v>
      </c>
      <c r="B9" s="182"/>
      <c r="C9" s="155">
        <v>11108060</v>
      </c>
      <c r="D9" s="155"/>
      <c r="E9" s="59">
        <v>10144645</v>
      </c>
      <c r="F9" s="60">
        <v>10144645</v>
      </c>
      <c r="G9" s="60">
        <v>30424020</v>
      </c>
      <c r="H9" s="60">
        <v>32671260</v>
      </c>
      <c r="I9" s="60">
        <v>31676463</v>
      </c>
      <c r="J9" s="60">
        <v>31676463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31676463</v>
      </c>
      <c r="X9" s="60">
        <v>2536161</v>
      </c>
      <c r="Y9" s="60">
        <v>29140302</v>
      </c>
      <c r="Z9" s="140">
        <v>1148.99</v>
      </c>
      <c r="AA9" s="62">
        <v>10144645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552419</v>
      </c>
      <c r="D11" s="155"/>
      <c r="E11" s="59">
        <v>545351</v>
      </c>
      <c r="F11" s="60">
        <v>545351</v>
      </c>
      <c r="G11" s="60">
        <v>536891</v>
      </c>
      <c r="H11" s="60">
        <v>510191</v>
      </c>
      <c r="I11" s="60">
        <v>518833</v>
      </c>
      <c r="J11" s="60">
        <v>518833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518833</v>
      </c>
      <c r="X11" s="60">
        <v>136338</v>
      </c>
      <c r="Y11" s="60">
        <v>382495</v>
      </c>
      <c r="Z11" s="140">
        <v>280.55</v>
      </c>
      <c r="AA11" s="62">
        <v>545351</v>
      </c>
    </row>
    <row r="12" spans="1:27" ht="13.5">
      <c r="A12" s="250" t="s">
        <v>56</v>
      </c>
      <c r="B12" s="251"/>
      <c r="C12" s="168">
        <f aca="true" t="shared" si="0" ref="C12:Y12">SUM(C6:C11)</f>
        <v>80262889</v>
      </c>
      <c r="D12" s="168">
        <f>SUM(D6:D11)</f>
        <v>0</v>
      </c>
      <c r="E12" s="72">
        <f t="shared" si="0"/>
        <v>115380330</v>
      </c>
      <c r="F12" s="73">
        <f t="shared" si="0"/>
        <v>115380330</v>
      </c>
      <c r="G12" s="73">
        <f t="shared" si="0"/>
        <v>129873532</v>
      </c>
      <c r="H12" s="73">
        <f t="shared" si="0"/>
        <v>126122189</v>
      </c>
      <c r="I12" s="73">
        <f t="shared" si="0"/>
        <v>102218056</v>
      </c>
      <c r="J12" s="73">
        <f t="shared" si="0"/>
        <v>102218056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102218056</v>
      </c>
      <c r="X12" s="73">
        <f t="shared" si="0"/>
        <v>28845083</v>
      </c>
      <c r="Y12" s="73">
        <f t="shared" si="0"/>
        <v>73372973</v>
      </c>
      <c r="Z12" s="170">
        <f>+IF(X12&lt;&gt;0,+(Y12/X12)*100,0)</f>
        <v>254.3690825919967</v>
      </c>
      <c r="AA12" s="74">
        <f>SUM(AA6:AA11)</f>
        <v>115380330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21889400</v>
      </c>
      <c r="D17" s="155"/>
      <c r="E17" s="59">
        <v>9898255</v>
      </c>
      <c r="F17" s="60">
        <v>9898255</v>
      </c>
      <c r="G17" s="60">
        <v>9898255</v>
      </c>
      <c r="H17" s="60">
        <v>21889400</v>
      </c>
      <c r="I17" s="60">
        <v>21889400</v>
      </c>
      <c r="J17" s="60">
        <v>21889400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21889400</v>
      </c>
      <c r="X17" s="60">
        <v>2474564</v>
      </c>
      <c r="Y17" s="60">
        <v>19414836</v>
      </c>
      <c r="Z17" s="140">
        <v>784.58</v>
      </c>
      <c r="AA17" s="62">
        <v>9898255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520325237</v>
      </c>
      <c r="D19" s="155"/>
      <c r="E19" s="59">
        <v>559452835</v>
      </c>
      <c r="F19" s="60">
        <v>559452835</v>
      </c>
      <c r="G19" s="60">
        <v>509637973</v>
      </c>
      <c r="H19" s="60">
        <v>520325237</v>
      </c>
      <c r="I19" s="60">
        <v>520325237</v>
      </c>
      <c r="J19" s="60">
        <v>520325237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520325237</v>
      </c>
      <c r="X19" s="60">
        <v>139863209</v>
      </c>
      <c r="Y19" s="60">
        <v>380462028</v>
      </c>
      <c r="Z19" s="140">
        <v>272.02</v>
      </c>
      <c r="AA19" s="62">
        <v>559452835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1232807</v>
      </c>
      <c r="D22" s="155"/>
      <c r="E22" s="59">
        <v>522867</v>
      </c>
      <c r="F22" s="60">
        <v>522867</v>
      </c>
      <c r="G22" s="60">
        <v>611416</v>
      </c>
      <c r="H22" s="60">
        <v>1232807</v>
      </c>
      <c r="I22" s="60">
        <v>1232807</v>
      </c>
      <c r="J22" s="60">
        <v>1232807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1232807</v>
      </c>
      <c r="X22" s="60">
        <v>130717</v>
      </c>
      <c r="Y22" s="60">
        <v>1102090</v>
      </c>
      <c r="Z22" s="140">
        <v>843.11</v>
      </c>
      <c r="AA22" s="62">
        <v>522867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543447444</v>
      </c>
      <c r="D24" s="168">
        <f>SUM(D15:D23)</f>
        <v>0</v>
      </c>
      <c r="E24" s="76">
        <f t="shared" si="1"/>
        <v>569873957</v>
      </c>
      <c r="F24" s="77">
        <f t="shared" si="1"/>
        <v>569873957</v>
      </c>
      <c r="G24" s="77">
        <f t="shared" si="1"/>
        <v>520147644</v>
      </c>
      <c r="H24" s="77">
        <f t="shared" si="1"/>
        <v>543447444</v>
      </c>
      <c r="I24" s="77">
        <f t="shared" si="1"/>
        <v>543447444</v>
      </c>
      <c r="J24" s="77">
        <f t="shared" si="1"/>
        <v>543447444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543447444</v>
      </c>
      <c r="X24" s="77">
        <f t="shared" si="1"/>
        <v>142468490</v>
      </c>
      <c r="Y24" s="77">
        <f t="shared" si="1"/>
        <v>400978954</v>
      </c>
      <c r="Z24" s="212">
        <f>+IF(X24&lt;&gt;0,+(Y24/X24)*100,0)</f>
        <v>281.4509748787258</v>
      </c>
      <c r="AA24" s="79">
        <f>SUM(AA15:AA23)</f>
        <v>569873957</v>
      </c>
    </row>
    <row r="25" spans="1:27" ht="13.5">
      <c r="A25" s="250" t="s">
        <v>159</v>
      </c>
      <c r="B25" s="251"/>
      <c r="C25" s="168">
        <f aca="true" t="shared" si="2" ref="C25:Y25">+C12+C24</f>
        <v>623710333</v>
      </c>
      <c r="D25" s="168">
        <f>+D12+D24</f>
        <v>0</v>
      </c>
      <c r="E25" s="72">
        <f t="shared" si="2"/>
        <v>685254287</v>
      </c>
      <c r="F25" s="73">
        <f t="shared" si="2"/>
        <v>685254287</v>
      </c>
      <c r="G25" s="73">
        <f t="shared" si="2"/>
        <v>650021176</v>
      </c>
      <c r="H25" s="73">
        <f t="shared" si="2"/>
        <v>669569633</v>
      </c>
      <c r="I25" s="73">
        <f t="shared" si="2"/>
        <v>645665500</v>
      </c>
      <c r="J25" s="73">
        <f t="shared" si="2"/>
        <v>645665500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645665500</v>
      </c>
      <c r="X25" s="73">
        <f t="shared" si="2"/>
        <v>171313573</v>
      </c>
      <c r="Y25" s="73">
        <f t="shared" si="2"/>
        <v>474351927</v>
      </c>
      <c r="Z25" s="170">
        <f>+IF(X25&lt;&gt;0,+(Y25/X25)*100,0)</f>
        <v>276.8910359484476</v>
      </c>
      <c r="AA25" s="74">
        <f>+AA12+AA24</f>
        <v>685254287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4370889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238242</v>
      </c>
      <c r="D31" s="155"/>
      <c r="E31" s="59">
        <v>240000</v>
      </c>
      <c r="F31" s="60">
        <v>240000</v>
      </c>
      <c r="G31" s="60">
        <v>238242</v>
      </c>
      <c r="H31" s="60">
        <v>253242</v>
      </c>
      <c r="I31" s="60">
        <v>268011</v>
      </c>
      <c r="J31" s="60">
        <v>268011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268011</v>
      </c>
      <c r="X31" s="60">
        <v>60000</v>
      </c>
      <c r="Y31" s="60">
        <v>208011</v>
      </c>
      <c r="Z31" s="140">
        <v>346.69</v>
      </c>
      <c r="AA31" s="62">
        <v>240000</v>
      </c>
    </row>
    <row r="32" spans="1:27" ht="13.5">
      <c r="A32" s="249" t="s">
        <v>164</v>
      </c>
      <c r="B32" s="182"/>
      <c r="C32" s="155">
        <v>26258558</v>
      </c>
      <c r="D32" s="155"/>
      <c r="E32" s="59">
        <v>21082000</v>
      </c>
      <c r="F32" s="60">
        <v>21082000</v>
      </c>
      <c r="G32" s="60">
        <v>18101458</v>
      </c>
      <c r="H32" s="60">
        <v>21114063</v>
      </c>
      <c r="I32" s="60">
        <v>20821015</v>
      </c>
      <c r="J32" s="60">
        <v>20821015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20821015</v>
      </c>
      <c r="X32" s="60">
        <v>5270500</v>
      </c>
      <c r="Y32" s="60">
        <v>15550515</v>
      </c>
      <c r="Z32" s="140">
        <v>295.05</v>
      </c>
      <c r="AA32" s="62">
        <v>21082000</v>
      </c>
    </row>
    <row r="33" spans="1:27" ht="13.5">
      <c r="A33" s="249" t="s">
        <v>165</v>
      </c>
      <c r="B33" s="182"/>
      <c r="C33" s="155">
        <v>1669162</v>
      </c>
      <c r="D33" s="155"/>
      <c r="E33" s="59">
        <v>1430000</v>
      </c>
      <c r="F33" s="60">
        <v>1430000</v>
      </c>
      <c r="G33" s="60">
        <v>836815</v>
      </c>
      <c r="H33" s="60">
        <v>836815</v>
      </c>
      <c r="I33" s="60">
        <v>836815</v>
      </c>
      <c r="J33" s="60">
        <v>836815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836815</v>
      </c>
      <c r="X33" s="60">
        <v>357500</v>
      </c>
      <c r="Y33" s="60">
        <v>479315</v>
      </c>
      <c r="Z33" s="140">
        <v>134.07</v>
      </c>
      <c r="AA33" s="62">
        <v>1430000</v>
      </c>
    </row>
    <row r="34" spans="1:27" ht="13.5">
      <c r="A34" s="250" t="s">
        <v>58</v>
      </c>
      <c r="B34" s="251"/>
      <c r="C34" s="168">
        <f aca="true" t="shared" si="3" ref="C34:Y34">SUM(C29:C33)</f>
        <v>28165962</v>
      </c>
      <c r="D34" s="168">
        <f>SUM(D29:D33)</f>
        <v>0</v>
      </c>
      <c r="E34" s="72">
        <f t="shared" si="3"/>
        <v>22752000</v>
      </c>
      <c r="F34" s="73">
        <f t="shared" si="3"/>
        <v>22752000</v>
      </c>
      <c r="G34" s="73">
        <f t="shared" si="3"/>
        <v>23547404</v>
      </c>
      <c r="H34" s="73">
        <f t="shared" si="3"/>
        <v>22204120</v>
      </c>
      <c r="I34" s="73">
        <f t="shared" si="3"/>
        <v>21925841</v>
      </c>
      <c r="J34" s="73">
        <f t="shared" si="3"/>
        <v>21925841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21925841</v>
      </c>
      <c r="X34" s="73">
        <f t="shared" si="3"/>
        <v>5688000</v>
      </c>
      <c r="Y34" s="73">
        <f t="shared" si="3"/>
        <v>16237841</v>
      </c>
      <c r="Z34" s="170">
        <f>+IF(X34&lt;&gt;0,+(Y34/X34)*100,0)</f>
        <v>285.47540436005625</v>
      </c>
      <c r="AA34" s="74">
        <f>SUM(AA29:AA33)</f>
        <v>22752000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30000000</v>
      </c>
      <c r="F37" s="60">
        <v>30000000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7500000</v>
      </c>
      <c r="Y37" s="60">
        <v>-7500000</v>
      </c>
      <c r="Z37" s="140">
        <v>-100</v>
      </c>
      <c r="AA37" s="62">
        <v>30000000</v>
      </c>
    </row>
    <row r="38" spans="1:27" ht="13.5">
      <c r="A38" s="249" t="s">
        <v>165</v>
      </c>
      <c r="B38" s="182"/>
      <c r="C38" s="155">
        <v>18930085</v>
      </c>
      <c r="D38" s="155"/>
      <c r="E38" s="59">
        <v>19520000</v>
      </c>
      <c r="F38" s="60">
        <v>19520000</v>
      </c>
      <c r="G38" s="60">
        <v>19762432</v>
      </c>
      <c r="H38" s="60">
        <v>19762432</v>
      </c>
      <c r="I38" s="60">
        <v>19762432</v>
      </c>
      <c r="J38" s="60">
        <v>19762432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19762432</v>
      </c>
      <c r="X38" s="60">
        <v>4880000</v>
      </c>
      <c r="Y38" s="60">
        <v>14882432</v>
      </c>
      <c r="Z38" s="140">
        <v>304.97</v>
      </c>
      <c r="AA38" s="62">
        <v>19520000</v>
      </c>
    </row>
    <row r="39" spans="1:27" ht="13.5">
      <c r="A39" s="250" t="s">
        <v>59</v>
      </c>
      <c r="B39" s="253"/>
      <c r="C39" s="168">
        <f aca="true" t="shared" si="4" ref="C39:Y39">SUM(C37:C38)</f>
        <v>18930085</v>
      </c>
      <c r="D39" s="168">
        <f>SUM(D37:D38)</f>
        <v>0</v>
      </c>
      <c r="E39" s="76">
        <f t="shared" si="4"/>
        <v>49520000</v>
      </c>
      <c r="F39" s="77">
        <f t="shared" si="4"/>
        <v>49520000</v>
      </c>
      <c r="G39" s="77">
        <f t="shared" si="4"/>
        <v>19762432</v>
      </c>
      <c r="H39" s="77">
        <f t="shared" si="4"/>
        <v>19762432</v>
      </c>
      <c r="I39" s="77">
        <f t="shared" si="4"/>
        <v>19762432</v>
      </c>
      <c r="J39" s="77">
        <f t="shared" si="4"/>
        <v>19762432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19762432</v>
      </c>
      <c r="X39" s="77">
        <f t="shared" si="4"/>
        <v>12380000</v>
      </c>
      <c r="Y39" s="77">
        <f t="shared" si="4"/>
        <v>7382432</v>
      </c>
      <c r="Z39" s="212">
        <f>+IF(X39&lt;&gt;0,+(Y39/X39)*100,0)</f>
        <v>59.6319224555735</v>
      </c>
      <c r="AA39" s="79">
        <f>SUM(AA37:AA38)</f>
        <v>49520000</v>
      </c>
    </row>
    <row r="40" spans="1:27" ht="13.5">
      <c r="A40" s="250" t="s">
        <v>167</v>
      </c>
      <c r="B40" s="251"/>
      <c r="C40" s="168">
        <f aca="true" t="shared" si="5" ref="C40:Y40">+C34+C39</f>
        <v>47096047</v>
      </c>
      <c r="D40" s="168">
        <f>+D34+D39</f>
        <v>0</v>
      </c>
      <c r="E40" s="72">
        <f t="shared" si="5"/>
        <v>72272000</v>
      </c>
      <c r="F40" s="73">
        <f t="shared" si="5"/>
        <v>72272000</v>
      </c>
      <c r="G40" s="73">
        <f t="shared" si="5"/>
        <v>43309836</v>
      </c>
      <c r="H40" s="73">
        <f t="shared" si="5"/>
        <v>41966552</v>
      </c>
      <c r="I40" s="73">
        <f t="shared" si="5"/>
        <v>41688273</v>
      </c>
      <c r="J40" s="73">
        <f t="shared" si="5"/>
        <v>41688273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41688273</v>
      </c>
      <c r="X40" s="73">
        <f t="shared" si="5"/>
        <v>18068000</v>
      </c>
      <c r="Y40" s="73">
        <f t="shared" si="5"/>
        <v>23620273</v>
      </c>
      <c r="Z40" s="170">
        <f>+IF(X40&lt;&gt;0,+(Y40/X40)*100,0)</f>
        <v>130.7298704892628</v>
      </c>
      <c r="AA40" s="74">
        <f>+AA34+AA39</f>
        <v>72272000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576614286</v>
      </c>
      <c r="D42" s="257">
        <f>+D25-D40</f>
        <v>0</v>
      </c>
      <c r="E42" s="258">
        <f t="shared" si="6"/>
        <v>612982287</v>
      </c>
      <c r="F42" s="259">
        <f t="shared" si="6"/>
        <v>612982287</v>
      </c>
      <c r="G42" s="259">
        <f t="shared" si="6"/>
        <v>606711340</v>
      </c>
      <c r="H42" s="259">
        <f t="shared" si="6"/>
        <v>627603081</v>
      </c>
      <c r="I42" s="259">
        <f t="shared" si="6"/>
        <v>603977227</v>
      </c>
      <c r="J42" s="259">
        <f t="shared" si="6"/>
        <v>603977227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603977227</v>
      </c>
      <c r="X42" s="259">
        <f t="shared" si="6"/>
        <v>153245573</v>
      </c>
      <c r="Y42" s="259">
        <f t="shared" si="6"/>
        <v>450731654</v>
      </c>
      <c r="Z42" s="260">
        <f>+IF(X42&lt;&gt;0,+(Y42/X42)*100,0)</f>
        <v>294.123768260503</v>
      </c>
      <c r="AA42" s="261">
        <f>+AA25-AA40</f>
        <v>612982287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480865840</v>
      </c>
      <c r="D45" s="155"/>
      <c r="E45" s="59">
        <v>550381277</v>
      </c>
      <c r="F45" s="60">
        <v>550381277</v>
      </c>
      <c r="G45" s="60">
        <v>544110330</v>
      </c>
      <c r="H45" s="60">
        <v>531854635</v>
      </c>
      <c r="I45" s="60">
        <v>508228781</v>
      </c>
      <c r="J45" s="60">
        <v>508228781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508228781</v>
      </c>
      <c r="X45" s="60">
        <v>137595319</v>
      </c>
      <c r="Y45" s="60">
        <v>370633462</v>
      </c>
      <c r="Z45" s="139">
        <v>269.36</v>
      </c>
      <c r="AA45" s="62">
        <v>550381277</v>
      </c>
    </row>
    <row r="46" spans="1:27" ht="13.5">
      <c r="A46" s="249" t="s">
        <v>171</v>
      </c>
      <c r="B46" s="182"/>
      <c r="C46" s="155">
        <v>95748446</v>
      </c>
      <c r="D46" s="155"/>
      <c r="E46" s="59">
        <v>62601010</v>
      </c>
      <c r="F46" s="60">
        <v>62601010</v>
      </c>
      <c r="G46" s="60">
        <v>62601010</v>
      </c>
      <c r="H46" s="60">
        <v>95748446</v>
      </c>
      <c r="I46" s="60">
        <v>95748446</v>
      </c>
      <c r="J46" s="60">
        <v>95748446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95748446</v>
      </c>
      <c r="X46" s="60">
        <v>15650253</v>
      </c>
      <c r="Y46" s="60">
        <v>80098193</v>
      </c>
      <c r="Z46" s="139">
        <v>511.8</v>
      </c>
      <c r="AA46" s="62">
        <v>62601010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576614286</v>
      </c>
      <c r="D48" s="217">
        <f>SUM(D45:D47)</f>
        <v>0</v>
      </c>
      <c r="E48" s="264">
        <f t="shared" si="7"/>
        <v>612982287</v>
      </c>
      <c r="F48" s="219">
        <f t="shared" si="7"/>
        <v>612982287</v>
      </c>
      <c r="G48" s="219">
        <f t="shared" si="7"/>
        <v>606711340</v>
      </c>
      <c r="H48" s="219">
        <f t="shared" si="7"/>
        <v>627603081</v>
      </c>
      <c r="I48" s="219">
        <f t="shared" si="7"/>
        <v>603977227</v>
      </c>
      <c r="J48" s="219">
        <f t="shared" si="7"/>
        <v>603977227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603977227</v>
      </c>
      <c r="X48" s="219">
        <f t="shared" si="7"/>
        <v>153245572</v>
      </c>
      <c r="Y48" s="219">
        <f t="shared" si="7"/>
        <v>450731655</v>
      </c>
      <c r="Z48" s="265">
        <f>+IF(X48&lt;&gt;0,+(Y48/X48)*100,0)</f>
        <v>294.1237708323475</v>
      </c>
      <c r="AA48" s="232">
        <f>SUM(AA45:AA47)</f>
        <v>612982287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59665058</v>
      </c>
      <c r="D6" s="155"/>
      <c r="E6" s="59">
        <v>140067121</v>
      </c>
      <c r="F6" s="60">
        <v>140067121</v>
      </c>
      <c r="G6" s="60">
        <v>15280165</v>
      </c>
      <c r="H6" s="60">
        <v>26601577</v>
      </c>
      <c r="I6" s="60">
        <v>7024006</v>
      </c>
      <c r="J6" s="60">
        <v>48905748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48905748</v>
      </c>
      <c r="X6" s="60">
        <v>35016781</v>
      </c>
      <c r="Y6" s="60">
        <v>13888967</v>
      </c>
      <c r="Z6" s="140">
        <v>39.66</v>
      </c>
      <c r="AA6" s="62">
        <v>140067121</v>
      </c>
    </row>
    <row r="7" spans="1:27" ht="13.5">
      <c r="A7" s="249" t="s">
        <v>178</v>
      </c>
      <c r="B7" s="182"/>
      <c r="C7" s="155">
        <v>140556534</v>
      </c>
      <c r="D7" s="155"/>
      <c r="E7" s="59">
        <v>166683000</v>
      </c>
      <c r="F7" s="60">
        <v>166683000</v>
      </c>
      <c r="G7" s="60">
        <v>56735299</v>
      </c>
      <c r="H7" s="60">
        <v>11368715</v>
      </c>
      <c r="I7" s="60">
        <v>6386</v>
      </c>
      <c r="J7" s="60">
        <v>68110400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68110400</v>
      </c>
      <c r="X7" s="60">
        <v>41670750</v>
      </c>
      <c r="Y7" s="60">
        <v>26439650</v>
      </c>
      <c r="Z7" s="140">
        <v>63.45</v>
      </c>
      <c r="AA7" s="62">
        <v>166683000</v>
      </c>
    </row>
    <row r="8" spans="1:27" ht="13.5">
      <c r="A8" s="249" t="s">
        <v>179</v>
      </c>
      <c r="B8" s="182"/>
      <c r="C8" s="155">
        <v>50457000</v>
      </c>
      <c r="D8" s="155"/>
      <c r="E8" s="59">
        <v>64511000</v>
      </c>
      <c r="F8" s="60">
        <v>64511000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16127747</v>
      </c>
      <c r="Y8" s="60">
        <v>-16127747</v>
      </c>
      <c r="Z8" s="140">
        <v>-100</v>
      </c>
      <c r="AA8" s="62">
        <v>64511000</v>
      </c>
    </row>
    <row r="9" spans="1:27" ht="13.5">
      <c r="A9" s="249" t="s">
        <v>180</v>
      </c>
      <c r="B9" s="182"/>
      <c r="C9" s="155">
        <v>7699010</v>
      </c>
      <c r="D9" s="155"/>
      <c r="E9" s="59"/>
      <c r="F9" s="60"/>
      <c r="G9" s="60">
        <v>407250</v>
      </c>
      <c r="H9" s="60">
        <v>537122</v>
      </c>
      <c r="I9" s="60">
        <v>638882</v>
      </c>
      <c r="J9" s="60">
        <v>1583254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1583254</v>
      </c>
      <c r="X9" s="60"/>
      <c r="Y9" s="60">
        <v>1583254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-156304399</v>
      </c>
      <c r="D12" s="155"/>
      <c r="E12" s="59">
        <v>-239136479</v>
      </c>
      <c r="F12" s="60">
        <v>-239136479</v>
      </c>
      <c r="G12" s="60">
        <v>-15054055</v>
      </c>
      <c r="H12" s="60">
        <v>-15731698</v>
      </c>
      <c r="I12" s="60">
        <v>-16018260</v>
      </c>
      <c r="J12" s="60">
        <v>-46804013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-46804013</v>
      </c>
      <c r="X12" s="60">
        <v>-59784124</v>
      </c>
      <c r="Y12" s="60">
        <v>12980111</v>
      </c>
      <c r="Z12" s="140">
        <v>-21.71</v>
      </c>
      <c r="AA12" s="62">
        <v>-239136479</v>
      </c>
    </row>
    <row r="13" spans="1:27" ht="13.5">
      <c r="A13" s="249" t="s">
        <v>40</v>
      </c>
      <c r="B13" s="182"/>
      <c r="C13" s="155">
        <v>-1830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-33232747</v>
      </c>
      <c r="D14" s="155"/>
      <c r="E14" s="59"/>
      <c r="F14" s="60"/>
      <c r="G14" s="60">
        <v>-4807413</v>
      </c>
      <c r="H14" s="60">
        <v>-4111358</v>
      </c>
      <c r="I14" s="60">
        <v>-14269558</v>
      </c>
      <c r="J14" s="60">
        <v>-23188329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-23188329</v>
      </c>
      <c r="X14" s="60"/>
      <c r="Y14" s="60">
        <v>-23188329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68838626</v>
      </c>
      <c r="D15" s="168">
        <f>SUM(D6:D14)</f>
        <v>0</v>
      </c>
      <c r="E15" s="72">
        <f t="shared" si="0"/>
        <v>132124642</v>
      </c>
      <c r="F15" s="73">
        <f t="shared" si="0"/>
        <v>132124642</v>
      </c>
      <c r="G15" s="73">
        <f t="shared" si="0"/>
        <v>52561246</v>
      </c>
      <c r="H15" s="73">
        <f t="shared" si="0"/>
        <v>18664358</v>
      </c>
      <c r="I15" s="73">
        <f t="shared" si="0"/>
        <v>-22618544</v>
      </c>
      <c r="J15" s="73">
        <f t="shared" si="0"/>
        <v>48607060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48607060</v>
      </c>
      <c r="X15" s="73">
        <f t="shared" si="0"/>
        <v>33031154</v>
      </c>
      <c r="Y15" s="73">
        <f t="shared" si="0"/>
        <v>15575906</v>
      </c>
      <c r="Z15" s="170">
        <f>+IF(X15&lt;&gt;0,+(Y15/X15)*100,0)</f>
        <v>47.155197786913526</v>
      </c>
      <c r="AA15" s="74">
        <f>SUM(AA6:AA14)</f>
        <v>132124642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1307330</v>
      </c>
      <c r="D19" s="155"/>
      <c r="E19" s="59">
        <v>350000</v>
      </c>
      <c r="F19" s="60">
        <v>350000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87498</v>
      </c>
      <c r="Y19" s="159">
        <v>-87498</v>
      </c>
      <c r="Z19" s="141">
        <v>-100</v>
      </c>
      <c r="AA19" s="225">
        <v>350000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-89814946</v>
      </c>
      <c r="D24" s="155"/>
      <c r="E24" s="59">
        <v>-147577392</v>
      </c>
      <c r="F24" s="60">
        <v>-147577392</v>
      </c>
      <c r="G24" s="60">
        <v>-3485828</v>
      </c>
      <c r="H24" s="60">
        <v>3034448</v>
      </c>
      <c r="I24" s="60">
        <v>-299434</v>
      </c>
      <c r="J24" s="60">
        <v>-750814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-750814</v>
      </c>
      <c r="X24" s="60">
        <v>-36894348</v>
      </c>
      <c r="Y24" s="60">
        <v>36143534</v>
      </c>
      <c r="Z24" s="140">
        <v>-97.96</v>
      </c>
      <c r="AA24" s="62">
        <v>-147577392</v>
      </c>
    </row>
    <row r="25" spans="1:27" ht="13.5">
      <c r="A25" s="250" t="s">
        <v>191</v>
      </c>
      <c r="B25" s="251"/>
      <c r="C25" s="168">
        <f aca="true" t="shared" si="1" ref="C25:Y25">SUM(C19:C24)</f>
        <v>-88507616</v>
      </c>
      <c r="D25" s="168">
        <f>SUM(D19:D24)</f>
        <v>0</v>
      </c>
      <c r="E25" s="72">
        <f t="shared" si="1"/>
        <v>-147227392</v>
      </c>
      <c r="F25" s="73">
        <f t="shared" si="1"/>
        <v>-147227392</v>
      </c>
      <c r="G25" s="73">
        <f t="shared" si="1"/>
        <v>-3485828</v>
      </c>
      <c r="H25" s="73">
        <f t="shared" si="1"/>
        <v>3034448</v>
      </c>
      <c r="I25" s="73">
        <f t="shared" si="1"/>
        <v>-299434</v>
      </c>
      <c r="J25" s="73">
        <f t="shared" si="1"/>
        <v>-750814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-750814</v>
      </c>
      <c r="X25" s="73">
        <f t="shared" si="1"/>
        <v>-36806850</v>
      </c>
      <c r="Y25" s="73">
        <f t="shared" si="1"/>
        <v>36056036</v>
      </c>
      <c r="Z25" s="170">
        <f>+IF(X25&lt;&gt;0,+(Y25/X25)*100,0)</f>
        <v>-97.96012427034641</v>
      </c>
      <c r="AA25" s="74">
        <f>SUM(AA19:AA24)</f>
        <v>-147227392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-19668990</v>
      </c>
      <c r="D36" s="153">
        <f>+D15+D25+D34</f>
        <v>0</v>
      </c>
      <c r="E36" s="99">
        <f t="shared" si="3"/>
        <v>-15102750</v>
      </c>
      <c r="F36" s="100">
        <f t="shared" si="3"/>
        <v>-15102750</v>
      </c>
      <c r="G36" s="100">
        <f t="shared" si="3"/>
        <v>49075418</v>
      </c>
      <c r="H36" s="100">
        <f t="shared" si="3"/>
        <v>21698806</v>
      </c>
      <c r="I36" s="100">
        <f t="shared" si="3"/>
        <v>-22917978</v>
      </c>
      <c r="J36" s="100">
        <f t="shared" si="3"/>
        <v>47856246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47856246</v>
      </c>
      <c r="X36" s="100">
        <f t="shared" si="3"/>
        <v>-3775696</v>
      </c>
      <c r="Y36" s="100">
        <f t="shared" si="3"/>
        <v>51631942</v>
      </c>
      <c r="Z36" s="137">
        <f>+IF(X36&lt;&gt;0,+(Y36/X36)*100,0)</f>
        <v>-1367.481439183663</v>
      </c>
      <c r="AA36" s="102">
        <f>+AA15+AA25+AA34</f>
        <v>-15102750</v>
      </c>
    </row>
    <row r="37" spans="1:27" ht="13.5">
      <c r="A37" s="249" t="s">
        <v>199</v>
      </c>
      <c r="B37" s="182"/>
      <c r="C37" s="153">
        <v>77235389</v>
      </c>
      <c r="D37" s="153"/>
      <c r="E37" s="99">
        <v>102500000</v>
      </c>
      <c r="F37" s="100">
        <v>102500000</v>
      </c>
      <c r="G37" s="100">
        <v>57566399</v>
      </c>
      <c r="H37" s="100">
        <v>106641817</v>
      </c>
      <c r="I37" s="100">
        <v>128340623</v>
      </c>
      <c r="J37" s="100">
        <v>57566399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57566399</v>
      </c>
      <c r="X37" s="100">
        <v>102500000</v>
      </c>
      <c r="Y37" s="100">
        <v>-44933601</v>
      </c>
      <c r="Z37" s="137">
        <v>-43.84</v>
      </c>
      <c r="AA37" s="102">
        <v>102500000</v>
      </c>
    </row>
    <row r="38" spans="1:27" ht="13.5">
      <c r="A38" s="269" t="s">
        <v>200</v>
      </c>
      <c r="B38" s="256"/>
      <c r="C38" s="257">
        <v>57566399</v>
      </c>
      <c r="D38" s="257"/>
      <c r="E38" s="258">
        <v>87397250</v>
      </c>
      <c r="F38" s="259">
        <v>87397250</v>
      </c>
      <c r="G38" s="259">
        <v>106641817</v>
      </c>
      <c r="H38" s="259">
        <v>128340623</v>
      </c>
      <c r="I38" s="259">
        <v>105422645</v>
      </c>
      <c r="J38" s="259">
        <v>105422645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105422645</v>
      </c>
      <c r="X38" s="259">
        <v>98724304</v>
      </c>
      <c r="Y38" s="259">
        <v>6698341</v>
      </c>
      <c r="Z38" s="260">
        <v>6.78</v>
      </c>
      <c r="AA38" s="261">
        <v>87397250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89814949</v>
      </c>
      <c r="D5" s="200">
        <f t="shared" si="0"/>
        <v>0</v>
      </c>
      <c r="E5" s="106">
        <f t="shared" si="0"/>
        <v>147577402</v>
      </c>
      <c r="F5" s="106">
        <f t="shared" si="0"/>
        <v>147577402</v>
      </c>
      <c r="G5" s="106">
        <f t="shared" si="0"/>
        <v>3485828</v>
      </c>
      <c r="H5" s="106">
        <f t="shared" si="0"/>
        <v>3418229</v>
      </c>
      <c r="I5" s="106">
        <f t="shared" si="0"/>
        <v>12528187</v>
      </c>
      <c r="J5" s="106">
        <f t="shared" si="0"/>
        <v>19432244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19432244</v>
      </c>
      <c r="X5" s="106">
        <f t="shared" si="0"/>
        <v>36894351</v>
      </c>
      <c r="Y5" s="106">
        <f t="shared" si="0"/>
        <v>-17462107</v>
      </c>
      <c r="Z5" s="201">
        <f>+IF(X5&lt;&gt;0,+(Y5/X5)*100,0)</f>
        <v>-47.33002892502432</v>
      </c>
      <c r="AA5" s="199">
        <f>SUM(AA11:AA18)</f>
        <v>147577402</v>
      </c>
    </row>
    <row r="6" spans="1:27" ht="13.5">
      <c r="A6" s="291" t="s">
        <v>204</v>
      </c>
      <c r="B6" s="142"/>
      <c r="C6" s="62">
        <v>49331845</v>
      </c>
      <c r="D6" s="156"/>
      <c r="E6" s="60">
        <v>103590540</v>
      </c>
      <c r="F6" s="60">
        <v>103590540</v>
      </c>
      <c r="G6" s="60">
        <v>137145</v>
      </c>
      <c r="H6" s="60">
        <v>1986259</v>
      </c>
      <c r="I6" s="60">
        <v>6708032</v>
      </c>
      <c r="J6" s="60">
        <v>8831436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8831436</v>
      </c>
      <c r="X6" s="60">
        <v>25897635</v>
      </c>
      <c r="Y6" s="60">
        <v>-17066199</v>
      </c>
      <c r="Z6" s="140">
        <v>-65.9</v>
      </c>
      <c r="AA6" s="155">
        <v>103590540</v>
      </c>
    </row>
    <row r="7" spans="1:27" ht="13.5">
      <c r="A7" s="291" t="s">
        <v>205</v>
      </c>
      <c r="B7" s="142"/>
      <c r="C7" s="62">
        <v>9904298</v>
      </c>
      <c r="D7" s="156"/>
      <c r="E7" s="60">
        <v>43071862</v>
      </c>
      <c r="F7" s="60">
        <v>43071862</v>
      </c>
      <c r="G7" s="60">
        <v>3072595</v>
      </c>
      <c r="H7" s="60">
        <v>293295</v>
      </c>
      <c r="I7" s="60">
        <v>4639387</v>
      </c>
      <c r="J7" s="60">
        <v>8005277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8005277</v>
      </c>
      <c r="X7" s="60">
        <v>10767966</v>
      </c>
      <c r="Y7" s="60">
        <v>-2762689</v>
      </c>
      <c r="Z7" s="140">
        <v>-25.66</v>
      </c>
      <c r="AA7" s="155">
        <v>43071862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2336191</v>
      </c>
      <c r="D10" s="156"/>
      <c r="E10" s="60"/>
      <c r="F10" s="60"/>
      <c r="G10" s="60"/>
      <c r="H10" s="60">
        <v>64637</v>
      </c>
      <c r="I10" s="60">
        <v>16249</v>
      </c>
      <c r="J10" s="60">
        <v>80886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80886</v>
      </c>
      <c r="X10" s="60"/>
      <c r="Y10" s="60">
        <v>80886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61572334</v>
      </c>
      <c r="D11" s="294">
        <f t="shared" si="1"/>
        <v>0</v>
      </c>
      <c r="E11" s="295">
        <f t="shared" si="1"/>
        <v>146662402</v>
      </c>
      <c r="F11" s="295">
        <f t="shared" si="1"/>
        <v>146662402</v>
      </c>
      <c r="G11" s="295">
        <f t="shared" si="1"/>
        <v>3209740</v>
      </c>
      <c r="H11" s="295">
        <f t="shared" si="1"/>
        <v>2344191</v>
      </c>
      <c r="I11" s="295">
        <f t="shared" si="1"/>
        <v>11363668</v>
      </c>
      <c r="J11" s="295">
        <f t="shared" si="1"/>
        <v>16917599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16917599</v>
      </c>
      <c r="X11" s="295">
        <f t="shared" si="1"/>
        <v>36665601</v>
      </c>
      <c r="Y11" s="295">
        <f t="shared" si="1"/>
        <v>-19748002</v>
      </c>
      <c r="Z11" s="296">
        <f>+IF(X11&lt;&gt;0,+(Y11/X11)*100,0)</f>
        <v>-53.85975263299243</v>
      </c>
      <c r="AA11" s="297">
        <f>SUM(AA6:AA10)</f>
        <v>146662402</v>
      </c>
    </row>
    <row r="12" spans="1:27" ht="13.5">
      <c r="A12" s="298" t="s">
        <v>210</v>
      </c>
      <c r="B12" s="136"/>
      <c r="C12" s="62">
        <v>11464936</v>
      </c>
      <c r="D12" s="156"/>
      <c r="E12" s="60"/>
      <c r="F12" s="60"/>
      <c r="G12" s="60">
        <v>274335</v>
      </c>
      <c r="H12" s="60">
        <v>870410</v>
      </c>
      <c r="I12" s="60">
        <v>-170000</v>
      </c>
      <c r="J12" s="60">
        <v>974745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974745</v>
      </c>
      <c r="X12" s="60"/>
      <c r="Y12" s="60">
        <v>974745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16777679</v>
      </c>
      <c r="D15" s="156"/>
      <c r="E15" s="60">
        <v>915000</v>
      </c>
      <c r="F15" s="60">
        <v>915000</v>
      </c>
      <c r="G15" s="60">
        <v>1753</v>
      </c>
      <c r="H15" s="60">
        <v>203628</v>
      </c>
      <c r="I15" s="60">
        <v>999442</v>
      </c>
      <c r="J15" s="60">
        <v>1204823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1204823</v>
      </c>
      <c r="X15" s="60">
        <v>228750</v>
      </c>
      <c r="Y15" s="60">
        <v>976073</v>
      </c>
      <c r="Z15" s="140">
        <v>426.7</v>
      </c>
      <c r="AA15" s="155">
        <v>915000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>
        <v>335077</v>
      </c>
      <c r="J16" s="60">
        <v>335077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335077</v>
      </c>
      <c r="X16" s="60"/>
      <c r="Y16" s="60">
        <v>335077</v>
      </c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49331845</v>
      </c>
      <c r="D36" s="156">
        <f t="shared" si="4"/>
        <v>0</v>
      </c>
      <c r="E36" s="60">
        <f t="shared" si="4"/>
        <v>103590540</v>
      </c>
      <c r="F36" s="60">
        <f t="shared" si="4"/>
        <v>103590540</v>
      </c>
      <c r="G36" s="60">
        <f t="shared" si="4"/>
        <v>137145</v>
      </c>
      <c r="H36" s="60">
        <f t="shared" si="4"/>
        <v>1986259</v>
      </c>
      <c r="I36" s="60">
        <f t="shared" si="4"/>
        <v>6708032</v>
      </c>
      <c r="J36" s="60">
        <f t="shared" si="4"/>
        <v>8831436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8831436</v>
      </c>
      <c r="X36" s="60">
        <f t="shared" si="4"/>
        <v>25897635</v>
      </c>
      <c r="Y36" s="60">
        <f t="shared" si="4"/>
        <v>-17066199</v>
      </c>
      <c r="Z36" s="140">
        <f aca="true" t="shared" si="5" ref="Z36:Z49">+IF(X36&lt;&gt;0,+(Y36/X36)*100,0)</f>
        <v>-65.89867762056265</v>
      </c>
      <c r="AA36" s="155">
        <f>AA6+AA21</f>
        <v>103590540</v>
      </c>
    </row>
    <row r="37" spans="1:27" ht="13.5">
      <c r="A37" s="291" t="s">
        <v>205</v>
      </c>
      <c r="B37" s="142"/>
      <c r="C37" s="62">
        <f t="shared" si="4"/>
        <v>9904298</v>
      </c>
      <c r="D37" s="156">
        <f t="shared" si="4"/>
        <v>0</v>
      </c>
      <c r="E37" s="60">
        <f t="shared" si="4"/>
        <v>43071862</v>
      </c>
      <c r="F37" s="60">
        <f t="shared" si="4"/>
        <v>43071862</v>
      </c>
      <c r="G37" s="60">
        <f t="shared" si="4"/>
        <v>3072595</v>
      </c>
      <c r="H37" s="60">
        <f t="shared" si="4"/>
        <v>293295</v>
      </c>
      <c r="I37" s="60">
        <f t="shared" si="4"/>
        <v>4639387</v>
      </c>
      <c r="J37" s="60">
        <f t="shared" si="4"/>
        <v>8005277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8005277</v>
      </c>
      <c r="X37" s="60">
        <f t="shared" si="4"/>
        <v>10767966</v>
      </c>
      <c r="Y37" s="60">
        <f t="shared" si="4"/>
        <v>-2762689</v>
      </c>
      <c r="Z37" s="140">
        <f t="shared" si="5"/>
        <v>-25.656553893279384</v>
      </c>
      <c r="AA37" s="155">
        <f>AA7+AA22</f>
        <v>43071862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2336191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64637</v>
      </c>
      <c r="I40" s="60">
        <f t="shared" si="4"/>
        <v>16249</v>
      </c>
      <c r="J40" s="60">
        <f t="shared" si="4"/>
        <v>80886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80886</v>
      </c>
      <c r="X40" s="60">
        <f t="shared" si="4"/>
        <v>0</v>
      </c>
      <c r="Y40" s="60">
        <f t="shared" si="4"/>
        <v>80886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61572334</v>
      </c>
      <c r="D41" s="294">
        <f t="shared" si="6"/>
        <v>0</v>
      </c>
      <c r="E41" s="295">
        <f t="shared" si="6"/>
        <v>146662402</v>
      </c>
      <c r="F41" s="295">
        <f t="shared" si="6"/>
        <v>146662402</v>
      </c>
      <c r="G41" s="295">
        <f t="shared" si="6"/>
        <v>3209740</v>
      </c>
      <c r="H41" s="295">
        <f t="shared" si="6"/>
        <v>2344191</v>
      </c>
      <c r="I41" s="295">
        <f t="shared" si="6"/>
        <v>11363668</v>
      </c>
      <c r="J41" s="295">
        <f t="shared" si="6"/>
        <v>16917599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16917599</v>
      </c>
      <c r="X41" s="295">
        <f t="shared" si="6"/>
        <v>36665601</v>
      </c>
      <c r="Y41" s="295">
        <f t="shared" si="6"/>
        <v>-19748002</v>
      </c>
      <c r="Z41" s="296">
        <f t="shared" si="5"/>
        <v>-53.85975263299243</v>
      </c>
      <c r="AA41" s="297">
        <f>SUM(AA36:AA40)</f>
        <v>146662402</v>
      </c>
    </row>
    <row r="42" spans="1:27" ht="13.5">
      <c r="A42" s="298" t="s">
        <v>210</v>
      </c>
      <c r="B42" s="136"/>
      <c r="C42" s="95">
        <f aca="true" t="shared" si="7" ref="C42:Y48">C12+C27</f>
        <v>11464936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274335</v>
      </c>
      <c r="H42" s="54">
        <f t="shared" si="7"/>
        <v>870410</v>
      </c>
      <c r="I42" s="54">
        <f t="shared" si="7"/>
        <v>-170000</v>
      </c>
      <c r="J42" s="54">
        <f t="shared" si="7"/>
        <v>974745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974745</v>
      </c>
      <c r="X42" s="54">
        <f t="shared" si="7"/>
        <v>0</v>
      </c>
      <c r="Y42" s="54">
        <f t="shared" si="7"/>
        <v>974745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16777679</v>
      </c>
      <c r="D45" s="129">
        <f t="shared" si="7"/>
        <v>0</v>
      </c>
      <c r="E45" s="54">
        <f t="shared" si="7"/>
        <v>915000</v>
      </c>
      <c r="F45" s="54">
        <f t="shared" si="7"/>
        <v>915000</v>
      </c>
      <c r="G45" s="54">
        <f t="shared" si="7"/>
        <v>1753</v>
      </c>
      <c r="H45" s="54">
        <f t="shared" si="7"/>
        <v>203628</v>
      </c>
      <c r="I45" s="54">
        <f t="shared" si="7"/>
        <v>999442</v>
      </c>
      <c r="J45" s="54">
        <f t="shared" si="7"/>
        <v>1204823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1204823</v>
      </c>
      <c r="X45" s="54">
        <f t="shared" si="7"/>
        <v>228750</v>
      </c>
      <c r="Y45" s="54">
        <f t="shared" si="7"/>
        <v>976073</v>
      </c>
      <c r="Z45" s="184">
        <f t="shared" si="5"/>
        <v>426.6985792349727</v>
      </c>
      <c r="AA45" s="130">
        <f t="shared" si="8"/>
        <v>915000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335077</v>
      </c>
      <c r="J46" s="54">
        <f t="shared" si="7"/>
        <v>335077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335077</v>
      </c>
      <c r="X46" s="54">
        <f t="shared" si="7"/>
        <v>0</v>
      </c>
      <c r="Y46" s="54">
        <f t="shared" si="7"/>
        <v>335077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89814949</v>
      </c>
      <c r="D49" s="218">
        <f t="shared" si="9"/>
        <v>0</v>
      </c>
      <c r="E49" s="220">
        <f t="shared" si="9"/>
        <v>147577402</v>
      </c>
      <c r="F49" s="220">
        <f t="shared" si="9"/>
        <v>147577402</v>
      </c>
      <c r="G49" s="220">
        <f t="shared" si="9"/>
        <v>3485828</v>
      </c>
      <c r="H49" s="220">
        <f t="shared" si="9"/>
        <v>3418229</v>
      </c>
      <c r="I49" s="220">
        <f t="shared" si="9"/>
        <v>12528187</v>
      </c>
      <c r="J49" s="220">
        <f t="shared" si="9"/>
        <v>19432244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19432244</v>
      </c>
      <c r="X49" s="220">
        <f t="shared" si="9"/>
        <v>36894351</v>
      </c>
      <c r="Y49" s="220">
        <f t="shared" si="9"/>
        <v>-17462107</v>
      </c>
      <c r="Z49" s="221">
        <f t="shared" si="5"/>
        <v>-47.33002892502432</v>
      </c>
      <c r="AA49" s="222">
        <f>SUM(AA41:AA48)</f>
        <v>147577402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47558</v>
      </c>
      <c r="H66" s="275">
        <v>186971</v>
      </c>
      <c r="I66" s="275">
        <v>273811</v>
      </c>
      <c r="J66" s="275">
        <v>508340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508340</v>
      </c>
      <c r="X66" s="275"/>
      <c r="Y66" s="275">
        <v>508340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12315000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12315000</v>
      </c>
      <c r="F69" s="220">
        <f t="shared" si="12"/>
        <v>0</v>
      </c>
      <c r="G69" s="220">
        <f t="shared" si="12"/>
        <v>47558</v>
      </c>
      <c r="H69" s="220">
        <f t="shared" si="12"/>
        <v>186971</v>
      </c>
      <c r="I69" s="220">
        <f t="shared" si="12"/>
        <v>273811</v>
      </c>
      <c r="J69" s="220">
        <f t="shared" si="12"/>
        <v>508340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508340</v>
      </c>
      <c r="X69" s="220">
        <f t="shared" si="12"/>
        <v>0</v>
      </c>
      <c r="Y69" s="220">
        <f t="shared" si="12"/>
        <v>508340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61572334</v>
      </c>
      <c r="D5" s="357">
        <f t="shared" si="0"/>
        <v>0</v>
      </c>
      <c r="E5" s="356">
        <f t="shared" si="0"/>
        <v>146662402</v>
      </c>
      <c r="F5" s="358">
        <f t="shared" si="0"/>
        <v>146662402</v>
      </c>
      <c r="G5" s="358">
        <f t="shared" si="0"/>
        <v>3209740</v>
      </c>
      <c r="H5" s="356">
        <f t="shared" si="0"/>
        <v>2344191</v>
      </c>
      <c r="I5" s="356">
        <f t="shared" si="0"/>
        <v>11363668</v>
      </c>
      <c r="J5" s="358">
        <f t="shared" si="0"/>
        <v>16917599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16917599</v>
      </c>
      <c r="X5" s="356">
        <f t="shared" si="0"/>
        <v>36665601</v>
      </c>
      <c r="Y5" s="358">
        <f t="shared" si="0"/>
        <v>-19748002</v>
      </c>
      <c r="Z5" s="359">
        <f>+IF(X5&lt;&gt;0,+(Y5/X5)*100,0)</f>
        <v>-53.85975263299243</v>
      </c>
      <c r="AA5" s="360">
        <f>+AA6+AA8+AA11+AA13+AA15</f>
        <v>146662402</v>
      </c>
    </row>
    <row r="6" spans="1:27" ht="13.5">
      <c r="A6" s="361" t="s">
        <v>204</v>
      </c>
      <c r="B6" s="142"/>
      <c r="C6" s="60">
        <f>+C7</f>
        <v>49331845</v>
      </c>
      <c r="D6" s="340">
        <f aca="true" t="shared" si="1" ref="D6:AA6">+D7</f>
        <v>0</v>
      </c>
      <c r="E6" s="60">
        <f t="shared" si="1"/>
        <v>103590540</v>
      </c>
      <c r="F6" s="59">
        <f t="shared" si="1"/>
        <v>103590540</v>
      </c>
      <c r="G6" s="59">
        <f t="shared" si="1"/>
        <v>137145</v>
      </c>
      <c r="H6" s="60">
        <f t="shared" si="1"/>
        <v>1986259</v>
      </c>
      <c r="I6" s="60">
        <f t="shared" si="1"/>
        <v>6708032</v>
      </c>
      <c r="J6" s="59">
        <f t="shared" si="1"/>
        <v>8831436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8831436</v>
      </c>
      <c r="X6" s="60">
        <f t="shared" si="1"/>
        <v>25897635</v>
      </c>
      <c r="Y6" s="59">
        <f t="shared" si="1"/>
        <v>-17066199</v>
      </c>
      <c r="Z6" s="61">
        <f>+IF(X6&lt;&gt;0,+(Y6/X6)*100,0)</f>
        <v>-65.89867762056265</v>
      </c>
      <c r="AA6" s="62">
        <f t="shared" si="1"/>
        <v>103590540</v>
      </c>
    </row>
    <row r="7" spans="1:27" ht="13.5">
      <c r="A7" s="291" t="s">
        <v>228</v>
      </c>
      <c r="B7" s="142"/>
      <c r="C7" s="60">
        <v>49331845</v>
      </c>
      <c r="D7" s="340"/>
      <c r="E7" s="60">
        <v>103590540</v>
      </c>
      <c r="F7" s="59">
        <v>103590540</v>
      </c>
      <c r="G7" s="59">
        <v>137145</v>
      </c>
      <c r="H7" s="60">
        <v>1986259</v>
      </c>
      <c r="I7" s="60">
        <v>6708032</v>
      </c>
      <c r="J7" s="59">
        <v>8831436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8831436</v>
      </c>
      <c r="X7" s="60">
        <v>25897635</v>
      </c>
      <c r="Y7" s="59">
        <v>-17066199</v>
      </c>
      <c r="Z7" s="61">
        <v>-65.9</v>
      </c>
      <c r="AA7" s="62">
        <v>103590540</v>
      </c>
    </row>
    <row r="8" spans="1:27" ht="13.5">
      <c r="A8" s="361" t="s">
        <v>205</v>
      </c>
      <c r="B8" s="142"/>
      <c r="C8" s="60">
        <f aca="true" t="shared" si="2" ref="C8:Y8">SUM(C9:C10)</f>
        <v>9904298</v>
      </c>
      <c r="D8" s="340">
        <f t="shared" si="2"/>
        <v>0</v>
      </c>
      <c r="E8" s="60">
        <f t="shared" si="2"/>
        <v>43071862</v>
      </c>
      <c r="F8" s="59">
        <f t="shared" si="2"/>
        <v>43071862</v>
      </c>
      <c r="G8" s="59">
        <f t="shared" si="2"/>
        <v>3072595</v>
      </c>
      <c r="H8" s="60">
        <f t="shared" si="2"/>
        <v>293295</v>
      </c>
      <c r="I8" s="60">
        <f t="shared" si="2"/>
        <v>4639387</v>
      </c>
      <c r="J8" s="59">
        <f t="shared" si="2"/>
        <v>8005277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8005277</v>
      </c>
      <c r="X8" s="60">
        <f t="shared" si="2"/>
        <v>10767966</v>
      </c>
      <c r="Y8" s="59">
        <f t="shared" si="2"/>
        <v>-2762689</v>
      </c>
      <c r="Z8" s="61">
        <f>+IF(X8&lt;&gt;0,+(Y8/X8)*100,0)</f>
        <v>-25.656553893279384</v>
      </c>
      <c r="AA8" s="62">
        <f>SUM(AA9:AA10)</f>
        <v>43071862</v>
      </c>
    </row>
    <row r="9" spans="1:27" ht="13.5">
      <c r="A9" s="291" t="s">
        <v>229</v>
      </c>
      <c r="B9" s="142"/>
      <c r="C9" s="60">
        <v>9904298</v>
      </c>
      <c r="D9" s="340"/>
      <c r="E9" s="60">
        <v>43071862</v>
      </c>
      <c r="F9" s="59">
        <v>43071862</v>
      </c>
      <c r="G9" s="59">
        <v>3072595</v>
      </c>
      <c r="H9" s="60">
        <v>293295</v>
      </c>
      <c r="I9" s="60">
        <v>4639387</v>
      </c>
      <c r="J9" s="59">
        <v>8005277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8005277</v>
      </c>
      <c r="X9" s="60">
        <v>10767966</v>
      </c>
      <c r="Y9" s="59">
        <v>-2762689</v>
      </c>
      <c r="Z9" s="61">
        <v>-25.66</v>
      </c>
      <c r="AA9" s="62">
        <v>43071862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2336191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64637</v>
      </c>
      <c r="I15" s="60">
        <f t="shared" si="5"/>
        <v>16249</v>
      </c>
      <c r="J15" s="59">
        <f t="shared" si="5"/>
        <v>80886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80886</v>
      </c>
      <c r="X15" s="60">
        <f t="shared" si="5"/>
        <v>0</v>
      </c>
      <c r="Y15" s="59">
        <f t="shared" si="5"/>
        <v>80886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2336191</v>
      </c>
      <c r="D20" s="340"/>
      <c r="E20" s="60"/>
      <c r="F20" s="59"/>
      <c r="G20" s="59"/>
      <c r="H20" s="60">
        <v>64637</v>
      </c>
      <c r="I20" s="60">
        <v>16249</v>
      </c>
      <c r="J20" s="59">
        <v>80886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80886</v>
      </c>
      <c r="X20" s="60"/>
      <c r="Y20" s="59">
        <v>80886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11464936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274335</v>
      </c>
      <c r="H22" s="343">
        <f t="shared" si="6"/>
        <v>870410</v>
      </c>
      <c r="I22" s="343">
        <f t="shared" si="6"/>
        <v>-170000</v>
      </c>
      <c r="J22" s="345">
        <f t="shared" si="6"/>
        <v>974745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974745</v>
      </c>
      <c r="X22" s="343">
        <f t="shared" si="6"/>
        <v>0</v>
      </c>
      <c r="Y22" s="345">
        <f t="shared" si="6"/>
        <v>974745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2930049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3984333</v>
      </c>
      <c r="D25" s="340"/>
      <c r="E25" s="60"/>
      <c r="F25" s="59"/>
      <c r="G25" s="59">
        <v>274335</v>
      </c>
      <c r="H25" s="60">
        <v>870410</v>
      </c>
      <c r="I25" s="60"/>
      <c r="J25" s="59">
        <v>1144745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1144745</v>
      </c>
      <c r="X25" s="60"/>
      <c r="Y25" s="59">
        <v>1144745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167885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4382669</v>
      </c>
      <c r="D32" s="340"/>
      <c r="E32" s="60"/>
      <c r="F32" s="59"/>
      <c r="G32" s="59"/>
      <c r="H32" s="60"/>
      <c r="I32" s="60">
        <v>-170000</v>
      </c>
      <c r="J32" s="59">
        <v>-170000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-170000</v>
      </c>
      <c r="X32" s="60"/>
      <c r="Y32" s="59">
        <v>-170000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16777679</v>
      </c>
      <c r="D40" s="344">
        <f t="shared" si="9"/>
        <v>0</v>
      </c>
      <c r="E40" s="343">
        <f t="shared" si="9"/>
        <v>915000</v>
      </c>
      <c r="F40" s="345">
        <f t="shared" si="9"/>
        <v>915000</v>
      </c>
      <c r="G40" s="345">
        <f t="shared" si="9"/>
        <v>1753</v>
      </c>
      <c r="H40" s="343">
        <f t="shared" si="9"/>
        <v>203628</v>
      </c>
      <c r="I40" s="343">
        <f t="shared" si="9"/>
        <v>999442</v>
      </c>
      <c r="J40" s="345">
        <f t="shared" si="9"/>
        <v>1204823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1204823</v>
      </c>
      <c r="X40" s="343">
        <f t="shared" si="9"/>
        <v>228750</v>
      </c>
      <c r="Y40" s="345">
        <f t="shared" si="9"/>
        <v>976073</v>
      </c>
      <c r="Z40" s="336">
        <f>+IF(X40&lt;&gt;0,+(Y40/X40)*100,0)</f>
        <v>426.6985792349727</v>
      </c>
      <c r="AA40" s="350">
        <f>SUM(AA41:AA49)</f>
        <v>915000</v>
      </c>
    </row>
    <row r="41" spans="1:27" ht="13.5">
      <c r="A41" s="361" t="s">
        <v>247</v>
      </c>
      <c r="B41" s="142"/>
      <c r="C41" s="362">
        <v>6843618</v>
      </c>
      <c r="D41" s="363"/>
      <c r="E41" s="362">
        <v>915000</v>
      </c>
      <c r="F41" s="364">
        <v>915000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228750</v>
      </c>
      <c r="Y41" s="364">
        <v>-228750</v>
      </c>
      <c r="Z41" s="365">
        <v>-100</v>
      </c>
      <c r="AA41" s="366">
        <v>915000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1218541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527629</v>
      </c>
      <c r="D44" s="368"/>
      <c r="E44" s="54"/>
      <c r="F44" s="53"/>
      <c r="G44" s="53">
        <v>1753</v>
      </c>
      <c r="H44" s="54">
        <v>33628</v>
      </c>
      <c r="I44" s="54">
        <v>368310</v>
      </c>
      <c r="J44" s="53">
        <v>403691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403691</v>
      </c>
      <c r="X44" s="54"/>
      <c r="Y44" s="53">
        <v>403691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>
        <v>170000</v>
      </c>
      <c r="I46" s="54"/>
      <c r="J46" s="53">
        <v>170000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170000</v>
      </c>
      <c r="X46" s="54"/>
      <c r="Y46" s="53">
        <v>170000</v>
      </c>
      <c r="Z46" s="94"/>
      <c r="AA46" s="95"/>
    </row>
    <row r="47" spans="1:27" ht="13.5">
      <c r="A47" s="361" t="s">
        <v>253</v>
      </c>
      <c r="B47" s="136"/>
      <c r="C47" s="60">
        <v>8037283</v>
      </c>
      <c r="D47" s="368"/>
      <c r="E47" s="54"/>
      <c r="F47" s="53"/>
      <c r="G47" s="53"/>
      <c r="H47" s="54"/>
      <c r="I47" s="54">
        <v>631132</v>
      </c>
      <c r="J47" s="53">
        <v>631132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631132</v>
      </c>
      <c r="X47" s="54"/>
      <c r="Y47" s="53">
        <v>631132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150608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335077</v>
      </c>
      <c r="J51" s="358">
        <f t="shared" si="11"/>
        <v>335077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335077</v>
      </c>
      <c r="X51" s="356">
        <f t="shared" si="11"/>
        <v>0</v>
      </c>
      <c r="Y51" s="358">
        <f t="shared" si="11"/>
        <v>335077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>
        <v>335077</v>
      </c>
      <c r="J52" s="59">
        <v>335077</v>
      </c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>
        <v>335077</v>
      </c>
      <c r="X52" s="60"/>
      <c r="Y52" s="59">
        <v>335077</v>
      </c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89814949</v>
      </c>
      <c r="D60" s="346">
        <f t="shared" si="14"/>
        <v>0</v>
      </c>
      <c r="E60" s="219">
        <f t="shared" si="14"/>
        <v>147577402</v>
      </c>
      <c r="F60" s="264">
        <f t="shared" si="14"/>
        <v>147577402</v>
      </c>
      <c r="G60" s="264">
        <f t="shared" si="14"/>
        <v>3485828</v>
      </c>
      <c r="H60" s="219">
        <f t="shared" si="14"/>
        <v>3418229</v>
      </c>
      <c r="I60" s="219">
        <f t="shared" si="14"/>
        <v>12528187</v>
      </c>
      <c r="J60" s="264">
        <f t="shared" si="14"/>
        <v>19432244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19432244</v>
      </c>
      <c r="X60" s="219">
        <f t="shared" si="14"/>
        <v>36894351</v>
      </c>
      <c r="Y60" s="264">
        <f t="shared" si="14"/>
        <v>-17462107</v>
      </c>
      <c r="Z60" s="337">
        <f>+IF(X60&lt;&gt;0,+(Y60/X60)*100,0)</f>
        <v>-47.33002892502432</v>
      </c>
      <c r="AA60" s="232">
        <f>+AA57+AA54+AA51+AA40+AA37+AA34+AA22+AA5</f>
        <v>147577402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2014-11-14T15:31:19Z</dcterms:created>
  <dcterms:modified xsi:type="dcterms:W3CDTF">2014-11-14T15:31:23Z</dcterms:modified>
  <cp:category/>
  <cp:version/>
  <cp:contentType/>
  <cp:contentStatus/>
</cp:coreProperties>
</file>