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<sst xmlns="http://schemas.openxmlformats.org/spreadsheetml/2006/main" count="855" uniqueCount="302">
  <si>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Ntabankulu(EC444)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</si>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</sst>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2891359</v>
      </c>
      <c r="C5" s="19">
        <v>0</v>
      </c>
      <c r="D5" s="59">
        <v>1000000</v>
      </c>
      <c r="E5" s="60">
        <v>1000000</v>
      </c>
      <c r="F5" s="60">
        <v>240947</v>
      </c>
      <c r="G5" s="60">
        <v>240947</v>
      </c>
      <c r="H5" s="60">
        <v>224035</v>
      </c>
      <c r="I5" s="60">
        <v>705929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705929</v>
      </c>
      <c r="W5" s="60">
        <v>249999</v>
      </c>
      <c r="X5" s="60">
        <v>455930</v>
      </c>
      <c r="Y5" s="61">
        <v>182.37</v>
      </c>
      <c r="Z5" s="62">
        <v>1000000</v>
      </c>
    </row>
    <row r="6" spans="1:26" ht="13.5">
      <c r="A6" s="58" t="s">
        <v>32</v>
      </c>
      <c r="B6" s="19">
        <v>169893</v>
      </c>
      <c r="C6" s="19">
        <v>0</v>
      </c>
      <c r="D6" s="59">
        <v>50000</v>
      </c>
      <c r="E6" s="60">
        <v>50000</v>
      </c>
      <c r="F6" s="60">
        <v>15180</v>
      </c>
      <c r="G6" s="60">
        <v>15180</v>
      </c>
      <c r="H6" s="60">
        <v>22050</v>
      </c>
      <c r="I6" s="60">
        <v>52410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52410</v>
      </c>
      <c r="W6" s="60">
        <v>12501</v>
      </c>
      <c r="X6" s="60">
        <v>39909</v>
      </c>
      <c r="Y6" s="61">
        <v>319.25</v>
      </c>
      <c r="Z6" s="62">
        <v>50000</v>
      </c>
    </row>
    <row r="7" spans="1:26" ht="13.5">
      <c r="A7" s="58" t="s">
        <v>33</v>
      </c>
      <c r="B7" s="19">
        <v>1754380</v>
      </c>
      <c r="C7" s="19">
        <v>0</v>
      </c>
      <c r="D7" s="59">
        <v>1300000</v>
      </c>
      <c r="E7" s="60">
        <v>1300000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324999</v>
      </c>
      <c r="X7" s="60">
        <v>-324999</v>
      </c>
      <c r="Y7" s="61">
        <v>-100</v>
      </c>
      <c r="Z7" s="62">
        <v>1300000</v>
      </c>
    </row>
    <row r="8" spans="1:26" ht="13.5">
      <c r="A8" s="58" t="s">
        <v>34</v>
      </c>
      <c r="B8" s="19">
        <v>74367030</v>
      </c>
      <c r="C8" s="19">
        <v>0</v>
      </c>
      <c r="D8" s="59">
        <v>85992000</v>
      </c>
      <c r="E8" s="60">
        <v>85992000</v>
      </c>
      <c r="F8" s="60">
        <v>288960</v>
      </c>
      <c r="G8" s="60">
        <v>1490800</v>
      </c>
      <c r="H8" s="60">
        <v>0</v>
      </c>
      <c r="I8" s="60">
        <v>1779760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1779760</v>
      </c>
      <c r="W8" s="60">
        <v>21503001</v>
      </c>
      <c r="X8" s="60">
        <v>-19723241</v>
      </c>
      <c r="Y8" s="61">
        <v>-91.72</v>
      </c>
      <c r="Z8" s="62">
        <v>85992000</v>
      </c>
    </row>
    <row r="9" spans="1:26" ht="13.5">
      <c r="A9" s="58" t="s">
        <v>35</v>
      </c>
      <c r="B9" s="19">
        <v>3413254</v>
      </c>
      <c r="C9" s="19">
        <v>0</v>
      </c>
      <c r="D9" s="59">
        <v>2272139</v>
      </c>
      <c r="E9" s="60">
        <v>2272139</v>
      </c>
      <c r="F9" s="60">
        <v>224155</v>
      </c>
      <c r="G9" s="60">
        <v>224155</v>
      </c>
      <c r="H9" s="60">
        <v>105884</v>
      </c>
      <c r="I9" s="60">
        <v>554194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554194</v>
      </c>
      <c r="W9" s="60">
        <v>813033</v>
      </c>
      <c r="X9" s="60">
        <v>-258839</v>
      </c>
      <c r="Y9" s="61">
        <v>-31.84</v>
      </c>
      <c r="Z9" s="62">
        <v>2272139</v>
      </c>
    </row>
    <row r="10" spans="1:26" ht="25.5">
      <c r="A10" s="63" t="s">
        <v>277</v>
      </c>
      <c r="B10" s="64">
        <f>SUM(B5:B9)</f>
        <v>82595916</v>
      </c>
      <c r="C10" s="64">
        <f>SUM(C5:C9)</f>
        <v>0</v>
      </c>
      <c r="D10" s="65">
        <f aca="true" t="shared" si="0" ref="D10:Z10">SUM(D5:D9)</f>
        <v>90614139</v>
      </c>
      <c r="E10" s="66">
        <f t="shared" si="0"/>
        <v>90614139</v>
      </c>
      <c r="F10" s="66">
        <f t="shared" si="0"/>
        <v>769242</v>
      </c>
      <c r="G10" s="66">
        <f t="shared" si="0"/>
        <v>1971082</v>
      </c>
      <c r="H10" s="66">
        <f t="shared" si="0"/>
        <v>351969</v>
      </c>
      <c r="I10" s="66">
        <f t="shared" si="0"/>
        <v>3092293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3092293</v>
      </c>
      <c r="W10" s="66">
        <f t="shared" si="0"/>
        <v>22903533</v>
      </c>
      <c r="X10" s="66">
        <f t="shared" si="0"/>
        <v>-19811240</v>
      </c>
      <c r="Y10" s="67">
        <f>+IF(W10&lt;&gt;0,(X10/W10)*100,0)</f>
        <v>-86.49862010371938</v>
      </c>
      <c r="Z10" s="68">
        <f t="shared" si="0"/>
        <v>90614139</v>
      </c>
    </row>
    <row r="11" spans="1:26" ht="13.5">
      <c r="A11" s="58" t="s">
        <v>37</v>
      </c>
      <c r="B11" s="19">
        <v>33435607</v>
      </c>
      <c r="C11" s="19">
        <v>0</v>
      </c>
      <c r="D11" s="59">
        <v>47699126</v>
      </c>
      <c r="E11" s="60">
        <v>47699126</v>
      </c>
      <c r="F11" s="60">
        <v>3472645</v>
      </c>
      <c r="G11" s="60">
        <v>3698979</v>
      </c>
      <c r="H11" s="60">
        <v>3294392</v>
      </c>
      <c r="I11" s="60">
        <v>10466016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10466016</v>
      </c>
      <c r="W11" s="60">
        <v>10810926</v>
      </c>
      <c r="X11" s="60">
        <v>-344910</v>
      </c>
      <c r="Y11" s="61">
        <v>-3.19</v>
      </c>
      <c r="Z11" s="62">
        <v>47699126</v>
      </c>
    </row>
    <row r="12" spans="1:26" ht="13.5">
      <c r="A12" s="58" t="s">
        <v>38</v>
      </c>
      <c r="B12" s="19">
        <v>9026935</v>
      </c>
      <c r="C12" s="19">
        <v>0</v>
      </c>
      <c r="D12" s="59">
        <v>0</v>
      </c>
      <c r="E12" s="60">
        <v>0</v>
      </c>
      <c r="F12" s="60">
        <v>384909</v>
      </c>
      <c r="G12" s="60">
        <v>400409</v>
      </c>
      <c r="H12" s="60">
        <v>711991</v>
      </c>
      <c r="I12" s="60">
        <v>1497309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1497309</v>
      </c>
      <c r="W12" s="60">
        <v>2325879</v>
      </c>
      <c r="X12" s="60">
        <v>-828570</v>
      </c>
      <c r="Y12" s="61">
        <v>-35.62</v>
      </c>
      <c r="Z12" s="62">
        <v>0</v>
      </c>
    </row>
    <row r="13" spans="1:26" ht="13.5">
      <c r="A13" s="58" t="s">
        <v>278</v>
      </c>
      <c r="B13" s="19">
        <v>9127790</v>
      </c>
      <c r="C13" s="19">
        <v>0</v>
      </c>
      <c r="D13" s="59">
        <v>5450000</v>
      </c>
      <c r="E13" s="60">
        <v>5450000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1012500</v>
      </c>
      <c r="X13" s="60">
        <v>-1012500</v>
      </c>
      <c r="Y13" s="61">
        <v>-100</v>
      </c>
      <c r="Z13" s="62">
        <v>5450000</v>
      </c>
    </row>
    <row r="14" spans="1:26" ht="13.5">
      <c r="A14" s="58" t="s">
        <v>40</v>
      </c>
      <c r="B14" s="19">
        <v>11689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12501</v>
      </c>
      <c r="X14" s="60">
        <v>-12501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500000</v>
      </c>
      <c r="E15" s="60">
        <v>500000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862500</v>
      </c>
      <c r="X15" s="60">
        <v>-862500</v>
      </c>
      <c r="Y15" s="61">
        <v>-100</v>
      </c>
      <c r="Z15" s="62">
        <v>500000</v>
      </c>
    </row>
    <row r="16" spans="1:26" ht="13.5">
      <c r="A16" s="69" t="s">
        <v>42</v>
      </c>
      <c r="B16" s="19">
        <v>0</v>
      </c>
      <c r="C16" s="19">
        <v>0</v>
      </c>
      <c r="D16" s="59">
        <v>58287207</v>
      </c>
      <c r="E16" s="60">
        <v>58287207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13894251</v>
      </c>
      <c r="X16" s="60">
        <v>-13894251</v>
      </c>
      <c r="Y16" s="61">
        <v>-100</v>
      </c>
      <c r="Z16" s="62">
        <v>58287207</v>
      </c>
    </row>
    <row r="17" spans="1:26" ht="13.5">
      <c r="A17" s="58" t="s">
        <v>43</v>
      </c>
      <c r="B17" s="19">
        <v>60865302</v>
      </c>
      <c r="C17" s="19">
        <v>0</v>
      </c>
      <c r="D17" s="59">
        <v>37149389</v>
      </c>
      <c r="E17" s="60">
        <v>37149389</v>
      </c>
      <c r="F17" s="60">
        <v>1643405</v>
      </c>
      <c r="G17" s="60">
        <v>3019123</v>
      </c>
      <c r="H17" s="60">
        <v>4683798</v>
      </c>
      <c r="I17" s="60">
        <v>9346326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9346326</v>
      </c>
      <c r="W17" s="60">
        <v>9145746</v>
      </c>
      <c r="X17" s="60">
        <v>200580</v>
      </c>
      <c r="Y17" s="61">
        <v>2.19</v>
      </c>
      <c r="Z17" s="62">
        <v>37149389</v>
      </c>
    </row>
    <row r="18" spans="1:26" ht="13.5">
      <c r="A18" s="70" t="s">
        <v>44</v>
      </c>
      <c r="B18" s="71">
        <f>SUM(B11:B17)</f>
        <v>112467323</v>
      </c>
      <c r="C18" s="71">
        <f>SUM(C11:C17)</f>
        <v>0</v>
      </c>
      <c r="D18" s="72">
        <f aca="true" t="shared" si="1" ref="D18:Z18">SUM(D11:D17)</f>
        <v>149085722</v>
      </c>
      <c r="E18" s="73">
        <f t="shared" si="1"/>
        <v>149085722</v>
      </c>
      <c r="F18" s="73">
        <f t="shared" si="1"/>
        <v>5500959</v>
      </c>
      <c r="G18" s="73">
        <f t="shared" si="1"/>
        <v>7118511</v>
      </c>
      <c r="H18" s="73">
        <f t="shared" si="1"/>
        <v>8690181</v>
      </c>
      <c r="I18" s="73">
        <f t="shared" si="1"/>
        <v>21309651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21309651</v>
      </c>
      <c r="W18" s="73">
        <f t="shared" si="1"/>
        <v>38064303</v>
      </c>
      <c r="X18" s="73">
        <f t="shared" si="1"/>
        <v>-16754652</v>
      </c>
      <c r="Y18" s="67">
        <f>+IF(W18&lt;&gt;0,(X18/W18)*100,0)</f>
        <v>-44.01670510031407</v>
      </c>
      <c r="Z18" s="74">
        <f t="shared" si="1"/>
        <v>149085722</v>
      </c>
    </row>
    <row r="19" spans="1:26" ht="13.5">
      <c r="A19" s="70" t="s">
        <v>45</v>
      </c>
      <c r="B19" s="75">
        <f>+B10-B18</f>
        <v>-29871407</v>
      </c>
      <c r="C19" s="75">
        <f>+C10-C18</f>
        <v>0</v>
      </c>
      <c r="D19" s="76">
        <f aca="true" t="shared" si="2" ref="D19:Z19">+D10-D18</f>
        <v>-58471583</v>
      </c>
      <c r="E19" s="77">
        <f t="shared" si="2"/>
        <v>-58471583</v>
      </c>
      <c r="F19" s="77">
        <f t="shared" si="2"/>
        <v>-4731717</v>
      </c>
      <c r="G19" s="77">
        <f t="shared" si="2"/>
        <v>-5147429</v>
      </c>
      <c r="H19" s="77">
        <f t="shared" si="2"/>
        <v>-8338212</v>
      </c>
      <c r="I19" s="77">
        <f t="shared" si="2"/>
        <v>-18217358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-18217358</v>
      </c>
      <c r="W19" s="77">
        <f>IF(E10=E18,0,W10-W18)</f>
        <v>-15160770</v>
      </c>
      <c r="X19" s="77">
        <f t="shared" si="2"/>
        <v>-3056588</v>
      </c>
      <c r="Y19" s="78">
        <f>+IF(W19&lt;&gt;0,(X19/W19)*100,0)</f>
        <v>20.161165956610382</v>
      </c>
      <c r="Z19" s="79">
        <f t="shared" si="2"/>
        <v>-58471583</v>
      </c>
    </row>
    <row r="20" spans="1:26" ht="13.5">
      <c r="A20" s="58" t="s">
        <v>46</v>
      </c>
      <c r="B20" s="19">
        <v>44271000</v>
      </c>
      <c r="C20" s="19">
        <v>0</v>
      </c>
      <c r="D20" s="59">
        <v>55577000</v>
      </c>
      <c r="E20" s="60">
        <v>55577000</v>
      </c>
      <c r="F20" s="60">
        <v>1949876</v>
      </c>
      <c r="G20" s="60">
        <v>0</v>
      </c>
      <c r="H20" s="60">
        <v>0</v>
      </c>
      <c r="I20" s="60">
        <v>1949876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1949876</v>
      </c>
      <c r="W20" s="60">
        <v>13914918</v>
      </c>
      <c r="X20" s="60">
        <v>-11965042</v>
      </c>
      <c r="Y20" s="61">
        <v>-85.99</v>
      </c>
      <c r="Z20" s="62">
        <v>55577000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13914918</v>
      </c>
      <c r="X21" s="82">
        <v>-13914918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14399593</v>
      </c>
      <c r="C22" s="86">
        <f>SUM(C19:C21)</f>
        <v>0</v>
      </c>
      <c r="D22" s="87">
        <f aca="true" t="shared" si="3" ref="D22:Z22">SUM(D19:D21)</f>
        <v>-2894583</v>
      </c>
      <c r="E22" s="88">
        <f t="shared" si="3"/>
        <v>-2894583</v>
      </c>
      <c r="F22" s="88">
        <f t="shared" si="3"/>
        <v>-2781841</v>
      </c>
      <c r="G22" s="88">
        <f t="shared" si="3"/>
        <v>-5147429</v>
      </c>
      <c r="H22" s="88">
        <f t="shared" si="3"/>
        <v>-8338212</v>
      </c>
      <c r="I22" s="88">
        <f t="shared" si="3"/>
        <v>-16267482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-16267482</v>
      </c>
      <c r="W22" s="88">
        <f t="shared" si="3"/>
        <v>12669066</v>
      </c>
      <c r="X22" s="88">
        <f t="shared" si="3"/>
        <v>-28936548</v>
      </c>
      <c r="Y22" s="89">
        <f>+IF(W22&lt;&gt;0,(X22/W22)*100,0)</f>
        <v>-228.40316721058994</v>
      </c>
      <c r="Z22" s="90">
        <f t="shared" si="3"/>
        <v>-2894583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14399593</v>
      </c>
      <c r="C24" s="75">
        <f>SUM(C22:C23)</f>
        <v>0</v>
      </c>
      <c r="D24" s="76">
        <f aca="true" t="shared" si="4" ref="D24:Z24">SUM(D22:D23)</f>
        <v>-2894583</v>
      </c>
      <c r="E24" s="77">
        <f t="shared" si="4"/>
        <v>-2894583</v>
      </c>
      <c r="F24" s="77">
        <f t="shared" si="4"/>
        <v>-2781841</v>
      </c>
      <c r="G24" s="77">
        <f t="shared" si="4"/>
        <v>-5147429</v>
      </c>
      <c r="H24" s="77">
        <f t="shared" si="4"/>
        <v>-8338212</v>
      </c>
      <c r="I24" s="77">
        <f t="shared" si="4"/>
        <v>-16267482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-16267482</v>
      </c>
      <c r="W24" s="77">
        <f t="shared" si="4"/>
        <v>12669066</v>
      </c>
      <c r="X24" s="77">
        <f t="shared" si="4"/>
        <v>-28936548</v>
      </c>
      <c r="Y24" s="78">
        <f>+IF(W24&lt;&gt;0,(X24/W24)*100,0)</f>
        <v>-228.40316721058994</v>
      </c>
      <c r="Z24" s="79">
        <f t="shared" si="4"/>
        <v>-2894583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300614231</v>
      </c>
      <c r="C27" s="22">
        <v>0</v>
      </c>
      <c r="D27" s="99">
        <v>61410000</v>
      </c>
      <c r="E27" s="100">
        <v>61410000</v>
      </c>
      <c r="F27" s="100">
        <v>0</v>
      </c>
      <c r="G27" s="100">
        <v>3609343</v>
      </c>
      <c r="H27" s="100">
        <v>1254905</v>
      </c>
      <c r="I27" s="100">
        <v>4864248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4864248</v>
      </c>
      <c r="W27" s="100">
        <v>15214917</v>
      </c>
      <c r="X27" s="100">
        <v>-10350669</v>
      </c>
      <c r="Y27" s="101">
        <v>-68.03</v>
      </c>
      <c r="Z27" s="102">
        <v>61410000</v>
      </c>
    </row>
    <row r="28" spans="1:26" ht="13.5">
      <c r="A28" s="103" t="s">
        <v>46</v>
      </c>
      <c r="B28" s="19">
        <v>297822154</v>
      </c>
      <c r="C28" s="19">
        <v>0</v>
      </c>
      <c r="D28" s="59">
        <v>55660000</v>
      </c>
      <c r="E28" s="60">
        <v>55660000</v>
      </c>
      <c r="F28" s="60">
        <v>0</v>
      </c>
      <c r="G28" s="60">
        <v>3609343</v>
      </c>
      <c r="H28" s="60">
        <v>1254905</v>
      </c>
      <c r="I28" s="60">
        <v>4864248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4864248</v>
      </c>
      <c r="W28" s="60">
        <v>0</v>
      </c>
      <c r="X28" s="60">
        <v>4864248</v>
      </c>
      <c r="Y28" s="61">
        <v>0</v>
      </c>
      <c r="Z28" s="62">
        <v>55660000</v>
      </c>
    </row>
    <row r="29" spans="1:26" ht="13.5">
      <c r="A29" s="58" t="s">
        <v>282</v>
      </c>
      <c r="B29" s="19">
        <v>2792077</v>
      </c>
      <c r="C29" s="19">
        <v>0</v>
      </c>
      <c r="D29" s="59">
        <v>5750000</v>
      </c>
      <c r="E29" s="60">
        <v>5750000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5750000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300614231</v>
      </c>
      <c r="C32" s="22">
        <f>SUM(C28:C31)</f>
        <v>0</v>
      </c>
      <c r="D32" s="99">
        <f aca="true" t="shared" si="5" ref="D32:Z32">SUM(D28:D31)</f>
        <v>61410000</v>
      </c>
      <c r="E32" s="100">
        <f t="shared" si="5"/>
        <v>61410000</v>
      </c>
      <c r="F32" s="100">
        <f t="shared" si="5"/>
        <v>0</v>
      </c>
      <c r="G32" s="100">
        <f t="shared" si="5"/>
        <v>3609343</v>
      </c>
      <c r="H32" s="100">
        <f t="shared" si="5"/>
        <v>1254905</v>
      </c>
      <c r="I32" s="100">
        <f t="shared" si="5"/>
        <v>4864248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4864248</v>
      </c>
      <c r="W32" s="100">
        <f t="shared" si="5"/>
        <v>0</v>
      </c>
      <c r="X32" s="100">
        <f t="shared" si="5"/>
        <v>4864248</v>
      </c>
      <c r="Y32" s="101">
        <f>+IF(W32&lt;&gt;0,(X32/W32)*100,0)</f>
        <v>0</v>
      </c>
      <c r="Z32" s="102">
        <f t="shared" si="5"/>
        <v>61410000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30206072</v>
      </c>
      <c r="C35" s="19">
        <v>0</v>
      </c>
      <c r="D35" s="59">
        <v>43960289</v>
      </c>
      <c r="E35" s="60">
        <v>43960289</v>
      </c>
      <c r="F35" s="60">
        <v>40058158</v>
      </c>
      <c r="G35" s="60">
        <v>61145668</v>
      </c>
      <c r="H35" s="60">
        <v>0</v>
      </c>
      <c r="I35" s="60">
        <v>61145668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61145668</v>
      </c>
      <c r="W35" s="60">
        <v>10990072</v>
      </c>
      <c r="X35" s="60">
        <v>50155596</v>
      </c>
      <c r="Y35" s="61">
        <v>456.37</v>
      </c>
      <c r="Z35" s="62">
        <v>43960289</v>
      </c>
    </row>
    <row r="36" spans="1:26" ht="13.5">
      <c r="A36" s="58" t="s">
        <v>57</v>
      </c>
      <c r="B36" s="19">
        <v>156425599</v>
      </c>
      <c r="C36" s="19">
        <v>0</v>
      </c>
      <c r="D36" s="59">
        <v>253571000</v>
      </c>
      <c r="E36" s="60">
        <v>253571000</v>
      </c>
      <c r="F36" s="60">
        <v>119097488</v>
      </c>
      <c r="G36" s="60">
        <v>156627337</v>
      </c>
      <c r="H36" s="60">
        <v>0</v>
      </c>
      <c r="I36" s="60">
        <v>156627337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156627337</v>
      </c>
      <c r="W36" s="60">
        <v>63392750</v>
      </c>
      <c r="X36" s="60">
        <v>93234587</v>
      </c>
      <c r="Y36" s="61">
        <v>147.07</v>
      </c>
      <c r="Z36" s="62">
        <v>253571000</v>
      </c>
    </row>
    <row r="37" spans="1:26" ht="13.5">
      <c r="A37" s="58" t="s">
        <v>58</v>
      </c>
      <c r="B37" s="19">
        <v>7939736</v>
      </c>
      <c r="C37" s="19">
        <v>0</v>
      </c>
      <c r="D37" s="59">
        <v>3450000</v>
      </c>
      <c r="E37" s="60">
        <v>3450000</v>
      </c>
      <c r="F37" s="60">
        <v>45354733</v>
      </c>
      <c r="G37" s="60">
        <v>98591221</v>
      </c>
      <c r="H37" s="60">
        <v>0</v>
      </c>
      <c r="I37" s="60">
        <v>98591221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98591221</v>
      </c>
      <c r="W37" s="60">
        <v>862500</v>
      </c>
      <c r="X37" s="60">
        <v>97728721</v>
      </c>
      <c r="Y37" s="61">
        <v>11330.87</v>
      </c>
      <c r="Z37" s="62">
        <v>3450000</v>
      </c>
    </row>
    <row r="38" spans="1:26" ht="13.5">
      <c r="A38" s="58" t="s">
        <v>59</v>
      </c>
      <c r="B38" s="19">
        <v>5873147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172818788</v>
      </c>
      <c r="C39" s="19">
        <v>0</v>
      </c>
      <c r="D39" s="59">
        <v>294081289</v>
      </c>
      <c r="E39" s="60">
        <v>294081289</v>
      </c>
      <c r="F39" s="60">
        <v>113800913</v>
      </c>
      <c r="G39" s="60">
        <v>119181784</v>
      </c>
      <c r="H39" s="60">
        <v>0</v>
      </c>
      <c r="I39" s="60">
        <v>119181784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119181784</v>
      </c>
      <c r="W39" s="60">
        <v>73520322</v>
      </c>
      <c r="X39" s="60">
        <v>45661462</v>
      </c>
      <c r="Y39" s="61">
        <v>62.11</v>
      </c>
      <c r="Z39" s="62">
        <v>294081289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26418647</v>
      </c>
      <c r="C42" s="19">
        <v>0</v>
      </c>
      <c r="D42" s="59">
        <v>63394457</v>
      </c>
      <c r="E42" s="60">
        <v>63394457</v>
      </c>
      <c r="F42" s="60">
        <v>32273253</v>
      </c>
      <c r="G42" s="60">
        <v>0</v>
      </c>
      <c r="H42" s="60">
        <v>-8331800</v>
      </c>
      <c r="I42" s="60">
        <v>23941453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23941453</v>
      </c>
      <c r="W42" s="60">
        <v>15848616</v>
      </c>
      <c r="X42" s="60">
        <v>8092837</v>
      </c>
      <c r="Y42" s="61">
        <v>51.06</v>
      </c>
      <c r="Z42" s="62">
        <v>63394457</v>
      </c>
    </row>
    <row r="43" spans="1:26" ht="13.5">
      <c r="A43" s="58" t="s">
        <v>63</v>
      </c>
      <c r="B43" s="19">
        <v>-25075573</v>
      </c>
      <c r="C43" s="19">
        <v>0</v>
      </c>
      <c r="D43" s="59">
        <v>-60859668</v>
      </c>
      <c r="E43" s="60">
        <v>-60859668</v>
      </c>
      <c r="F43" s="60">
        <v>0</v>
      </c>
      <c r="G43" s="60">
        <v>0</v>
      </c>
      <c r="H43" s="60">
        <v>-1254905</v>
      </c>
      <c r="I43" s="60">
        <v>-1254905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-1254905</v>
      </c>
      <c r="W43" s="60">
        <v>-15214917</v>
      </c>
      <c r="X43" s="60">
        <v>13960012</v>
      </c>
      <c r="Y43" s="61">
        <v>-91.75</v>
      </c>
      <c r="Z43" s="62">
        <v>-60859668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9318954</v>
      </c>
      <c r="C45" s="22">
        <v>0</v>
      </c>
      <c r="D45" s="99">
        <v>26521789</v>
      </c>
      <c r="E45" s="100">
        <v>26521789</v>
      </c>
      <c r="F45" s="100">
        <v>32273253</v>
      </c>
      <c r="G45" s="100">
        <v>32273253</v>
      </c>
      <c r="H45" s="100">
        <v>22686548</v>
      </c>
      <c r="I45" s="100">
        <v>22686548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22686548</v>
      </c>
      <c r="W45" s="100">
        <v>24620699</v>
      </c>
      <c r="X45" s="100">
        <v>-1934151</v>
      </c>
      <c r="Y45" s="101">
        <v>-7.86</v>
      </c>
      <c r="Z45" s="102">
        <v>26521789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-2745</v>
      </c>
      <c r="C49" s="52">
        <v>0</v>
      </c>
      <c r="D49" s="129">
        <v>269981</v>
      </c>
      <c r="E49" s="54">
        <v>270691</v>
      </c>
      <c r="F49" s="54">
        <v>0</v>
      </c>
      <c r="G49" s="54">
        <v>0</v>
      </c>
      <c r="H49" s="54">
        <v>0</v>
      </c>
      <c r="I49" s="54">
        <v>263146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-772640</v>
      </c>
      <c r="W49" s="54">
        <v>-45156</v>
      </c>
      <c r="X49" s="54">
        <v>9679662</v>
      </c>
      <c r="Y49" s="54">
        <v>0</v>
      </c>
      <c r="Z49" s="130">
        <v>9662939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396436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396436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18.735854321472495</v>
      </c>
      <c r="G58" s="7">
        <f t="shared" si="6"/>
        <v>0</v>
      </c>
      <c r="H58" s="7">
        <f t="shared" si="6"/>
        <v>12.191292494674228</v>
      </c>
      <c r="I58" s="7">
        <f t="shared" si="6"/>
        <v>10.287091066870971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10.287091066870971</v>
      </c>
      <c r="W58" s="7">
        <f t="shared" si="6"/>
        <v>99.99962264150943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20.533976351645798</v>
      </c>
      <c r="G59" s="10">
        <f t="shared" si="7"/>
        <v>0</v>
      </c>
      <c r="H59" s="10">
        <f t="shared" si="7"/>
        <v>14.07146204834066</v>
      </c>
      <c r="I59" s="10">
        <f t="shared" si="7"/>
        <v>11.474383401163573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11.474383401163573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29.7167325428195</v>
      </c>
      <c r="G60" s="13">
        <f t="shared" si="7"/>
        <v>0</v>
      </c>
      <c r="H60" s="13">
        <f t="shared" si="7"/>
        <v>11.972789115646258</v>
      </c>
      <c r="I60" s="13">
        <f t="shared" si="7"/>
        <v>13.644342682694141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13.644342682694141</v>
      </c>
      <c r="W60" s="13">
        <f t="shared" si="7"/>
        <v>100.00800000000001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1.1710973181871414</v>
      </c>
      <c r="G66" s="16">
        <f t="shared" si="7"/>
        <v>0</v>
      </c>
      <c r="H66" s="16">
        <f t="shared" si="7"/>
        <v>0</v>
      </c>
      <c r="I66" s="16">
        <f t="shared" si="7"/>
        <v>0.39036577272904716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0.39036577272904716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3061252</v>
      </c>
      <c r="C67" s="24"/>
      <c r="D67" s="25">
        <v>1060000</v>
      </c>
      <c r="E67" s="26">
        <v>1060000</v>
      </c>
      <c r="F67" s="26">
        <v>290283</v>
      </c>
      <c r="G67" s="26">
        <v>290283</v>
      </c>
      <c r="H67" s="26">
        <v>280241</v>
      </c>
      <c r="I67" s="26">
        <v>860807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860807</v>
      </c>
      <c r="W67" s="26">
        <v>265000</v>
      </c>
      <c r="X67" s="26"/>
      <c r="Y67" s="25"/>
      <c r="Z67" s="27">
        <v>1060000</v>
      </c>
    </row>
    <row r="68" spans="1:26" ht="13.5" hidden="1">
      <c r="A68" s="37" t="s">
        <v>31</v>
      </c>
      <c r="B68" s="19">
        <v>2891359</v>
      </c>
      <c r="C68" s="19"/>
      <c r="D68" s="20">
        <v>1000000</v>
      </c>
      <c r="E68" s="21">
        <v>1000000</v>
      </c>
      <c r="F68" s="21">
        <v>240947</v>
      </c>
      <c r="G68" s="21">
        <v>240947</v>
      </c>
      <c r="H68" s="21">
        <v>224035</v>
      </c>
      <c r="I68" s="21">
        <v>705929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705929</v>
      </c>
      <c r="W68" s="21">
        <v>249999</v>
      </c>
      <c r="X68" s="21"/>
      <c r="Y68" s="20"/>
      <c r="Z68" s="23">
        <v>1000000</v>
      </c>
    </row>
    <row r="69" spans="1:26" ht="13.5" hidden="1">
      <c r="A69" s="38" t="s">
        <v>32</v>
      </c>
      <c r="B69" s="19">
        <v>169893</v>
      </c>
      <c r="C69" s="19"/>
      <c r="D69" s="20">
        <v>50000</v>
      </c>
      <c r="E69" s="21">
        <v>50000</v>
      </c>
      <c r="F69" s="21">
        <v>15180</v>
      </c>
      <c r="G69" s="21">
        <v>15180</v>
      </c>
      <c r="H69" s="21">
        <v>22050</v>
      </c>
      <c r="I69" s="21">
        <v>52410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52410</v>
      </c>
      <c r="W69" s="21">
        <v>12500</v>
      </c>
      <c r="X69" s="21"/>
      <c r="Y69" s="20"/>
      <c r="Z69" s="23">
        <v>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12501</v>
      </c>
      <c r="X73" s="21"/>
      <c r="Y73" s="20"/>
      <c r="Z73" s="23"/>
    </row>
    <row r="74" spans="1:26" ht="13.5" hidden="1">
      <c r="A74" s="39" t="s">
        <v>107</v>
      </c>
      <c r="B74" s="19">
        <v>169893</v>
      </c>
      <c r="C74" s="19"/>
      <c r="D74" s="20">
        <v>50000</v>
      </c>
      <c r="E74" s="21">
        <v>50000</v>
      </c>
      <c r="F74" s="21">
        <v>15180</v>
      </c>
      <c r="G74" s="21">
        <v>15180</v>
      </c>
      <c r="H74" s="21">
        <v>22050</v>
      </c>
      <c r="I74" s="21">
        <v>52410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52410</v>
      </c>
      <c r="W74" s="21"/>
      <c r="X74" s="21"/>
      <c r="Y74" s="20"/>
      <c r="Z74" s="23">
        <v>50000</v>
      </c>
    </row>
    <row r="75" spans="1:26" ht="13.5" hidden="1">
      <c r="A75" s="40" t="s">
        <v>110</v>
      </c>
      <c r="B75" s="28"/>
      <c r="C75" s="28"/>
      <c r="D75" s="29">
        <v>10000</v>
      </c>
      <c r="E75" s="30">
        <v>10000</v>
      </c>
      <c r="F75" s="30">
        <v>34156</v>
      </c>
      <c r="G75" s="30">
        <v>34156</v>
      </c>
      <c r="H75" s="30">
        <v>34156</v>
      </c>
      <c r="I75" s="30">
        <v>102468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102468</v>
      </c>
      <c r="W75" s="30">
        <v>2499</v>
      </c>
      <c r="X75" s="30"/>
      <c r="Y75" s="29"/>
      <c r="Z75" s="31">
        <v>10000</v>
      </c>
    </row>
    <row r="76" spans="1:26" ht="13.5" hidden="1">
      <c r="A76" s="42" t="s">
        <v>286</v>
      </c>
      <c r="B76" s="32"/>
      <c r="C76" s="32"/>
      <c r="D76" s="33">
        <v>1060000</v>
      </c>
      <c r="E76" s="34">
        <v>1060000</v>
      </c>
      <c r="F76" s="34">
        <v>54387</v>
      </c>
      <c r="G76" s="34"/>
      <c r="H76" s="34">
        <v>34165</v>
      </c>
      <c r="I76" s="34">
        <v>88552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88552</v>
      </c>
      <c r="W76" s="34">
        <v>264999</v>
      </c>
      <c r="X76" s="34"/>
      <c r="Y76" s="33"/>
      <c r="Z76" s="35">
        <v>1060000</v>
      </c>
    </row>
    <row r="77" spans="1:26" ht="13.5" hidden="1">
      <c r="A77" s="37" t="s">
        <v>31</v>
      </c>
      <c r="B77" s="19"/>
      <c r="C77" s="19"/>
      <c r="D77" s="20">
        <v>1000000</v>
      </c>
      <c r="E77" s="21">
        <v>1000000</v>
      </c>
      <c r="F77" s="21">
        <v>49476</v>
      </c>
      <c r="G77" s="21"/>
      <c r="H77" s="21">
        <v>31525</v>
      </c>
      <c r="I77" s="21">
        <v>81001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81001</v>
      </c>
      <c r="W77" s="21">
        <v>249999</v>
      </c>
      <c r="X77" s="21"/>
      <c r="Y77" s="20"/>
      <c r="Z77" s="23">
        <v>1000000</v>
      </c>
    </row>
    <row r="78" spans="1:26" ht="13.5" hidden="1">
      <c r="A78" s="38" t="s">
        <v>32</v>
      </c>
      <c r="B78" s="19"/>
      <c r="C78" s="19"/>
      <c r="D78" s="20">
        <v>50000</v>
      </c>
      <c r="E78" s="21">
        <v>50000</v>
      </c>
      <c r="F78" s="21">
        <v>4511</v>
      </c>
      <c r="G78" s="21"/>
      <c r="H78" s="21">
        <v>2640</v>
      </c>
      <c r="I78" s="21">
        <v>7151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7151</v>
      </c>
      <c r="W78" s="21">
        <v>12501</v>
      </c>
      <c r="X78" s="21"/>
      <c r="Y78" s="20"/>
      <c r="Z78" s="23">
        <v>50000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4511</v>
      </c>
      <c r="G81" s="21"/>
      <c r="H81" s="21">
        <v>2640</v>
      </c>
      <c r="I81" s="21">
        <v>7151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7151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50000</v>
      </c>
      <c r="E82" s="21">
        <v>50000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12501</v>
      </c>
      <c r="X82" s="21"/>
      <c r="Y82" s="20"/>
      <c r="Z82" s="23">
        <v>50000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10000</v>
      </c>
      <c r="E84" s="30">
        <v>10000</v>
      </c>
      <c r="F84" s="30">
        <v>400</v>
      </c>
      <c r="G84" s="30"/>
      <c r="H84" s="30"/>
      <c r="I84" s="30">
        <v>400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400</v>
      </c>
      <c r="W84" s="30">
        <v>2499</v>
      </c>
      <c r="X84" s="30"/>
      <c r="Y84" s="29"/>
      <c r="Z84" s="31">
        <v>10000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3450000</v>
      </c>
      <c r="F5" s="358">
        <f t="shared" si="0"/>
        <v>3450000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862500</v>
      </c>
      <c r="Y5" s="358">
        <f t="shared" si="0"/>
        <v>-862500</v>
      </c>
      <c r="Z5" s="359">
        <f>+IF(X5&lt;&gt;0,+(Y5/X5)*100,0)</f>
        <v>-100</v>
      </c>
      <c r="AA5" s="360">
        <f>+AA6+AA8+AA11+AA13+AA15</f>
        <v>3450000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3450000</v>
      </c>
      <c r="F15" s="59">
        <f t="shared" si="5"/>
        <v>3450000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862500</v>
      </c>
      <c r="Y15" s="59">
        <f t="shared" si="5"/>
        <v>-862500</v>
      </c>
      <c r="Z15" s="61">
        <f>+IF(X15&lt;&gt;0,+(Y15/X15)*100,0)</f>
        <v>-100</v>
      </c>
      <c r="AA15" s="62">
        <f>SUM(AA16:AA20)</f>
        <v>3450000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3450000</v>
      </c>
      <c r="F20" s="59">
        <v>3450000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862500</v>
      </c>
      <c r="Y20" s="59">
        <v>-862500</v>
      </c>
      <c r="Z20" s="61">
        <v>-100</v>
      </c>
      <c r="AA20" s="62">
        <v>3450000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3450000</v>
      </c>
      <c r="F60" s="264">
        <f t="shared" si="14"/>
        <v>3450000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862500</v>
      </c>
      <c r="Y60" s="264">
        <f t="shared" si="14"/>
        <v>-862500</v>
      </c>
      <c r="Z60" s="337">
        <f>+IF(X60&lt;&gt;0,+(Y60/X60)*100,0)</f>
        <v>-100</v>
      </c>
      <c r="AA60" s="232">
        <f>+AA57+AA54+AA51+AA40+AA37+AA34+AA22+AA5</f>
        <v>3450000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126866916</v>
      </c>
      <c r="D5" s="153">
        <f>SUM(D6:D8)</f>
        <v>0</v>
      </c>
      <c r="E5" s="154">
        <f t="shared" si="0"/>
        <v>146191139</v>
      </c>
      <c r="F5" s="100">
        <f t="shared" si="0"/>
        <v>146191139</v>
      </c>
      <c r="G5" s="100">
        <f t="shared" si="0"/>
        <v>2719118</v>
      </c>
      <c r="H5" s="100">
        <f t="shared" si="0"/>
        <v>1971082</v>
      </c>
      <c r="I5" s="100">
        <f t="shared" si="0"/>
        <v>351969</v>
      </c>
      <c r="J5" s="100">
        <f t="shared" si="0"/>
        <v>5042169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5042169</v>
      </c>
      <c r="X5" s="100">
        <f t="shared" si="0"/>
        <v>36547785</v>
      </c>
      <c r="Y5" s="100">
        <f t="shared" si="0"/>
        <v>-31505616</v>
      </c>
      <c r="Z5" s="137">
        <f>+IF(X5&lt;&gt;0,+(Y5/X5)*100,0)</f>
        <v>-86.20389990802451</v>
      </c>
      <c r="AA5" s="153">
        <f>SUM(AA6:AA8)</f>
        <v>146191139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126866916</v>
      </c>
      <c r="D7" s="157"/>
      <c r="E7" s="158">
        <v>146191139</v>
      </c>
      <c r="F7" s="159">
        <v>146191139</v>
      </c>
      <c r="G7" s="159">
        <v>2719118</v>
      </c>
      <c r="H7" s="159">
        <v>1971082</v>
      </c>
      <c r="I7" s="159">
        <v>351969</v>
      </c>
      <c r="J7" s="159">
        <v>5042169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5042169</v>
      </c>
      <c r="X7" s="159">
        <v>36547785</v>
      </c>
      <c r="Y7" s="159">
        <v>-31505616</v>
      </c>
      <c r="Z7" s="141">
        <v>-86.2</v>
      </c>
      <c r="AA7" s="157">
        <v>146191139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126866916</v>
      </c>
      <c r="D25" s="168">
        <f>+D5+D9+D15+D19+D24</f>
        <v>0</v>
      </c>
      <c r="E25" s="169">
        <f t="shared" si="4"/>
        <v>146191139</v>
      </c>
      <c r="F25" s="73">
        <f t="shared" si="4"/>
        <v>146191139</v>
      </c>
      <c r="G25" s="73">
        <f t="shared" si="4"/>
        <v>2719118</v>
      </c>
      <c r="H25" s="73">
        <f t="shared" si="4"/>
        <v>1971082</v>
      </c>
      <c r="I25" s="73">
        <f t="shared" si="4"/>
        <v>351969</v>
      </c>
      <c r="J25" s="73">
        <f t="shared" si="4"/>
        <v>5042169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5042169</v>
      </c>
      <c r="X25" s="73">
        <f t="shared" si="4"/>
        <v>36547785</v>
      </c>
      <c r="Y25" s="73">
        <f t="shared" si="4"/>
        <v>-31505616</v>
      </c>
      <c r="Z25" s="170">
        <f>+IF(X25&lt;&gt;0,+(Y25/X25)*100,0)</f>
        <v>-86.20389990802451</v>
      </c>
      <c r="AA25" s="168">
        <f>+AA5+AA9+AA15+AA19+AA24</f>
        <v>146191139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112467323</v>
      </c>
      <c r="D28" s="153">
        <f>SUM(D29:D31)</f>
        <v>0</v>
      </c>
      <c r="E28" s="154">
        <f t="shared" si="5"/>
        <v>112272920</v>
      </c>
      <c r="F28" s="100">
        <f t="shared" si="5"/>
        <v>112272920</v>
      </c>
      <c r="G28" s="100">
        <f t="shared" si="5"/>
        <v>5500959</v>
      </c>
      <c r="H28" s="100">
        <f t="shared" si="5"/>
        <v>7118511</v>
      </c>
      <c r="I28" s="100">
        <f t="shared" si="5"/>
        <v>8690181</v>
      </c>
      <c r="J28" s="100">
        <f t="shared" si="5"/>
        <v>21309651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21309651</v>
      </c>
      <c r="X28" s="100">
        <f t="shared" si="5"/>
        <v>29468148</v>
      </c>
      <c r="Y28" s="100">
        <f t="shared" si="5"/>
        <v>-8158497</v>
      </c>
      <c r="Z28" s="137">
        <f>+IF(X28&lt;&gt;0,+(Y28/X28)*100,0)</f>
        <v>-27.68581520630343</v>
      </c>
      <c r="AA28" s="153">
        <f>SUM(AA29:AA31)</f>
        <v>112272920</v>
      </c>
    </row>
    <row r="29" spans="1:27" ht="13.5">
      <c r="A29" s="138" t="s">
        <v>75</v>
      </c>
      <c r="B29" s="136"/>
      <c r="C29" s="155"/>
      <c r="D29" s="155"/>
      <c r="E29" s="156">
        <v>70089501</v>
      </c>
      <c r="F29" s="60">
        <v>70089501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18634794</v>
      </c>
      <c r="Y29" s="60">
        <v>-18634794</v>
      </c>
      <c r="Z29" s="140">
        <v>-100</v>
      </c>
      <c r="AA29" s="155">
        <v>70089501</v>
      </c>
    </row>
    <row r="30" spans="1:27" ht="13.5">
      <c r="A30" s="138" t="s">
        <v>76</v>
      </c>
      <c r="B30" s="136"/>
      <c r="C30" s="157">
        <v>112467323</v>
      </c>
      <c r="D30" s="157"/>
      <c r="E30" s="158">
        <v>27681085</v>
      </c>
      <c r="F30" s="159">
        <v>27681085</v>
      </c>
      <c r="G30" s="159">
        <v>5500959</v>
      </c>
      <c r="H30" s="159">
        <v>7118511</v>
      </c>
      <c r="I30" s="159">
        <v>8690181</v>
      </c>
      <c r="J30" s="159">
        <v>21309651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21309651</v>
      </c>
      <c r="X30" s="159">
        <v>6920271</v>
      </c>
      <c r="Y30" s="159">
        <v>14389380</v>
      </c>
      <c r="Z30" s="141">
        <v>207.93</v>
      </c>
      <c r="AA30" s="157">
        <v>27681085</v>
      </c>
    </row>
    <row r="31" spans="1:27" ht="13.5">
      <c r="A31" s="138" t="s">
        <v>77</v>
      </c>
      <c r="B31" s="136"/>
      <c r="C31" s="155"/>
      <c r="D31" s="155"/>
      <c r="E31" s="156">
        <v>14502334</v>
      </c>
      <c r="F31" s="60">
        <v>14502334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3913083</v>
      </c>
      <c r="Y31" s="60">
        <v>-3913083</v>
      </c>
      <c r="Z31" s="140">
        <v>-100</v>
      </c>
      <c r="AA31" s="155">
        <v>14502334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17923251</v>
      </c>
      <c r="F32" s="100">
        <f t="shared" si="6"/>
        <v>17923251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4318314</v>
      </c>
      <c r="Y32" s="100">
        <f t="shared" si="6"/>
        <v>-4318314</v>
      </c>
      <c r="Z32" s="137">
        <f>+IF(X32&lt;&gt;0,+(Y32/X32)*100,0)</f>
        <v>-100</v>
      </c>
      <c r="AA32" s="153">
        <f>SUM(AA33:AA37)</f>
        <v>17923251</v>
      </c>
    </row>
    <row r="33" spans="1:27" ht="13.5">
      <c r="A33" s="138" t="s">
        <v>79</v>
      </c>
      <c r="B33" s="136"/>
      <c r="C33" s="155"/>
      <c r="D33" s="155"/>
      <c r="E33" s="156">
        <v>16873251</v>
      </c>
      <c r="F33" s="60">
        <v>16873251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4055814</v>
      </c>
      <c r="Y33" s="60">
        <v>-4055814</v>
      </c>
      <c r="Z33" s="140">
        <v>-100</v>
      </c>
      <c r="AA33" s="155">
        <v>16873251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1050000</v>
      </c>
      <c r="F35" s="60">
        <v>1050000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262500</v>
      </c>
      <c r="Y35" s="60">
        <v>-262500</v>
      </c>
      <c r="Z35" s="140">
        <v>-100</v>
      </c>
      <c r="AA35" s="155">
        <v>1050000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17839551</v>
      </c>
      <c r="F38" s="100">
        <f t="shared" si="7"/>
        <v>17839551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4459887</v>
      </c>
      <c r="Y38" s="100">
        <f t="shared" si="7"/>
        <v>-4459887</v>
      </c>
      <c r="Z38" s="137">
        <f>+IF(X38&lt;&gt;0,+(Y38/X38)*100,0)</f>
        <v>-100</v>
      </c>
      <c r="AA38" s="153">
        <f>SUM(AA39:AA41)</f>
        <v>17839551</v>
      </c>
    </row>
    <row r="39" spans="1:27" ht="13.5">
      <c r="A39" s="138" t="s">
        <v>85</v>
      </c>
      <c r="B39" s="136"/>
      <c r="C39" s="155"/>
      <c r="D39" s="155"/>
      <c r="E39" s="156">
        <v>17639551</v>
      </c>
      <c r="F39" s="60">
        <v>17639551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4309887</v>
      </c>
      <c r="Y39" s="60">
        <v>-4309887</v>
      </c>
      <c r="Z39" s="140">
        <v>-100</v>
      </c>
      <c r="AA39" s="155">
        <v>17639551</v>
      </c>
    </row>
    <row r="40" spans="1:27" ht="13.5">
      <c r="A40" s="138" t="s">
        <v>86</v>
      </c>
      <c r="B40" s="136"/>
      <c r="C40" s="155"/>
      <c r="D40" s="155"/>
      <c r="E40" s="156">
        <v>200000</v>
      </c>
      <c r="F40" s="60">
        <v>200000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150000</v>
      </c>
      <c r="Y40" s="60">
        <v>-150000</v>
      </c>
      <c r="Z40" s="140">
        <v>-100</v>
      </c>
      <c r="AA40" s="155">
        <v>200000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1050000</v>
      </c>
      <c r="F42" s="100">
        <f t="shared" si="8"/>
        <v>1050000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262500</v>
      </c>
      <c r="Y42" s="100">
        <f t="shared" si="8"/>
        <v>-262500</v>
      </c>
      <c r="Z42" s="137">
        <f>+IF(X42&lt;&gt;0,+(Y42/X42)*100,0)</f>
        <v>-100</v>
      </c>
      <c r="AA42" s="153">
        <f>SUM(AA43:AA46)</f>
        <v>1050000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1050000</v>
      </c>
      <c r="F46" s="60">
        <v>1050000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262500</v>
      </c>
      <c r="Y46" s="60">
        <v>-262500</v>
      </c>
      <c r="Z46" s="140">
        <v>-100</v>
      </c>
      <c r="AA46" s="155">
        <v>1050000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112467323</v>
      </c>
      <c r="D48" s="168">
        <f>+D28+D32+D38+D42+D47</f>
        <v>0</v>
      </c>
      <c r="E48" s="169">
        <f t="shared" si="9"/>
        <v>149085722</v>
      </c>
      <c r="F48" s="73">
        <f t="shared" si="9"/>
        <v>149085722</v>
      </c>
      <c r="G48" s="73">
        <f t="shared" si="9"/>
        <v>5500959</v>
      </c>
      <c r="H48" s="73">
        <f t="shared" si="9"/>
        <v>7118511</v>
      </c>
      <c r="I48" s="73">
        <f t="shared" si="9"/>
        <v>8690181</v>
      </c>
      <c r="J48" s="73">
        <f t="shared" si="9"/>
        <v>21309651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21309651</v>
      </c>
      <c r="X48" s="73">
        <f t="shared" si="9"/>
        <v>38508849</v>
      </c>
      <c r="Y48" s="73">
        <f t="shared" si="9"/>
        <v>-17199198</v>
      </c>
      <c r="Z48" s="170">
        <f>+IF(X48&lt;&gt;0,+(Y48/X48)*100,0)</f>
        <v>-44.66297603441744</v>
      </c>
      <c r="AA48" s="168">
        <f>+AA28+AA32+AA38+AA42+AA47</f>
        <v>149085722</v>
      </c>
    </row>
    <row r="49" spans="1:27" ht="13.5">
      <c r="A49" s="148" t="s">
        <v>49</v>
      </c>
      <c r="B49" s="149"/>
      <c r="C49" s="171">
        <f aca="true" t="shared" si="10" ref="C49:Y49">+C25-C48</f>
        <v>14399593</v>
      </c>
      <c r="D49" s="171">
        <f>+D25-D48</f>
        <v>0</v>
      </c>
      <c r="E49" s="172">
        <f t="shared" si="10"/>
        <v>-2894583</v>
      </c>
      <c r="F49" s="173">
        <f t="shared" si="10"/>
        <v>-2894583</v>
      </c>
      <c r="G49" s="173">
        <f t="shared" si="10"/>
        <v>-2781841</v>
      </c>
      <c r="H49" s="173">
        <f t="shared" si="10"/>
        <v>-5147429</v>
      </c>
      <c r="I49" s="173">
        <f t="shared" si="10"/>
        <v>-8338212</v>
      </c>
      <c r="J49" s="173">
        <f t="shared" si="10"/>
        <v>-16267482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-16267482</v>
      </c>
      <c r="X49" s="173">
        <f>IF(F25=F48,0,X25-X48)</f>
        <v>-1961064</v>
      </c>
      <c r="Y49" s="173">
        <f t="shared" si="10"/>
        <v>-14306418</v>
      </c>
      <c r="Z49" s="174">
        <f>+IF(X49&lt;&gt;0,+(Y49/X49)*100,0)</f>
        <v>729.5232588023645</v>
      </c>
      <c r="AA49" s="171">
        <f>+AA25-AA48</f>
        <v>-2894583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2891359</v>
      </c>
      <c r="D5" s="155">
        <v>0</v>
      </c>
      <c r="E5" s="156">
        <v>1000000</v>
      </c>
      <c r="F5" s="60">
        <v>1000000</v>
      </c>
      <c r="G5" s="60">
        <v>240947</v>
      </c>
      <c r="H5" s="60">
        <v>240947</v>
      </c>
      <c r="I5" s="60">
        <v>224035</v>
      </c>
      <c r="J5" s="60">
        <v>705929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705929</v>
      </c>
      <c r="X5" s="60">
        <v>249999</v>
      </c>
      <c r="Y5" s="60">
        <v>455930</v>
      </c>
      <c r="Z5" s="140">
        <v>182.37</v>
      </c>
      <c r="AA5" s="155">
        <v>1000000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12501</v>
      </c>
      <c r="Y10" s="54">
        <v>-12501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169893</v>
      </c>
      <c r="D11" s="155">
        <v>0</v>
      </c>
      <c r="E11" s="156">
        <v>50000</v>
      </c>
      <c r="F11" s="60">
        <v>50000</v>
      </c>
      <c r="G11" s="60">
        <v>15180</v>
      </c>
      <c r="H11" s="60">
        <v>15180</v>
      </c>
      <c r="I11" s="60">
        <v>22050</v>
      </c>
      <c r="J11" s="60">
        <v>52410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52410</v>
      </c>
      <c r="X11" s="60">
        <v>0</v>
      </c>
      <c r="Y11" s="60">
        <v>52410</v>
      </c>
      <c r="Z11" s="140">
        <v>0</v>
      </c>
      <c r="AA11" s="155">
        <v>50000</v>
      </c>
    </row>
    <row r="12" spans="1:27" ht="13.5">
      <c r="A12" s="183" t="s">
        <v>108</v>
      </c>
      <c r="B12" s="185"/>
      <c r="C12" s="155">
        <v>813025</v>
      </c>
      <c r="D12" s="155">
        <v>0</v>
      </c>
      <c r="E12" s="156">
        <v>1024139</v>
      </c>
      <c r="F12" s="60">
        <v>1024139</v>
      </c>
      <c r="G12" s="60">
        <v>78949</v>
      </c>
      <c r="H12" s="60">
        <v>78949</v>
      </c>
      <c r="I12" s="60">
        <v>71728</v>
      </c>
      <c r="J12" s="60">
        <v>229626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229626</v>
      </c>
      <c r="X12" s="60">
        <v>256035</v>
      </c>
      <c r="Y12" s="60">
        <v>-26409</v>
      </c>
      <c r="Z12" s="140">
        <v>-10.31</v>
      </c>
      <c r="AA12" s="155">
        <v>1024139</v>
      </c>
    </row>
    <row r="13" spans="1:27" ht="13.5">
      <c r="A13" s="181" t="s">
        <v>109</v>
      </c>
      <c r="B13" s="185"/>
      <c r="C13" s="155">
        <v>1754380</v>
      </c>
      <c r="D13" s="155">
        <v>0</v>
      </c>
      <c r="E13" s="156">
        <v>1300000</v>
      </c>
      <c r="F13" s="60">
        <v>1300000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324999</v>
      </c>
      <c r="Y13" s="60">
        <v>-324999</v>
      </c>
      <c r="Z13" s="140">
        <v>-100</v>
      </c>
      <c r="AA13" s="155">
        <v>1300000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10000</v>
      </c>
      <c r="F14" s="60">
        <v>10000</v>
      </c>
      <c r="G14" s="60">
        <v>34156</v>
      </c>
      <c r="H14" s="60">
        <v>34156</v>
      </c>
      <c r="I14" s="60">
        <v>34156</v>
      </c>
      <c r="J14" s="60">
        <v>102468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102468</v>
      </c>
      <c r="X14" s="60">
        <v>2499</v>
      </c>
      <c r="Y14" s="60">
        <v>99969</v>
      </c>
      <c r="Z14" s="140">
        <v>4000.36</v>
      </c>
      <c r="AA14" s="155">
        <v>10000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605789</v>
      </c>
      <c r="D16" s="155">
        <v>0</v>
      </c>
      <c r="E16" s="156">
        <v>1000000</v>
      </c>
      <c r="F16" s="60">
        <v>1000000</v>
      </c>
      <c r="G16" s="60">
        <v>111050</v>
      </c>
      <c r="H16" s="60">
        <v>111050</v>
      </c>
      <c r="I16" s="60">
        <v>0</v>
      </c>
      <c r="J16" s="60">
        <v>222100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222100</v>
      </c>
      <c r="X16" s="60">
        <v>249999</v>
      </c>
      <c r="Y16" s="60">
        <v>-27899</v>
      </c>
      <c r="Z16" s="140">
        <v>-11.16</v>
      </c>
      <c r="AA16" s="155">
        <v>1000000</v>
      </c>
    </row>
    <row r="17" spans="1:27" ht="13.5">
      <c r="A17" s="181" t="s">
        <v>113</v>
      </c>
      <c r="B17" s="185"/>
      <c r="C17" s="155">
        <v>172276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74367030</v>
      </c>
      <c r="D19" s="155">
        <v>0</v>
      </c>
      <c r="E19" s="156">
        <v>85992000</v>
      </c>
      <c r="F19" s="60">
        <v>85992000</v>
      </c>
      <c r="G19" s="60">
        <v>288960</v>
      </c>
      <c r="H19" s="60">
        <v>1490800</v>
      </c>
      <c r="I19" s="60">
        <v>0</v>
      </c>
      <c r="J19" s="60">
        <v>1779760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1779760</v>
      </c>
      <c r="X19" s="60">
        <v>21503001</v>
      </c>
      <c r="Y19" s="60">
        <v>-19723241</v>
      </c>
      <c r="Z19" s="140">
        <v>-91.72</v>
      </c>
      <c r="AA19" s="155">
        <v>85992000</v>
      </c>
    </row>
    <row r="20" spans="1:27" ht="13.5">
      <c r="A20" s="181" t="s">
        <v>35</v>
      </c>
      <c r="B20" s="185"/>
      <c r="C20" s="155">
        <v>1822164</v>
      </c>
      <c r="D20" s="155">
        <v>0</v>
      </c>
      <c r="E20" s="156">
        <v>238000</v>
      </c>
      <c r="F20" s="54">
        <v>238000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304500</v>
      </c>
      <c r="Y20" s="54">
        <v>-304500</v>
      </c>
      <c r="Z20" s="184">
        <v>-100</v>
      </c>
      <c r="AA20" s="130">
        <v>238000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82595916</v>
      </c>
      <c r="D22" s="188">
        <f>SUM(D5:D21)</f>
        <v>0</v>
      </c>
      <c r="E22" s="189">
        <f t="shared" si="0"/>
        <v>90614139</v>
      </c>
      <c r="F22" s="190">
        <f t="shared" si="0"/>
        <v>90614139</v>
      </c>
      <c r="G22" s="190">
        <f t="shared" si="0"/>
        <v>769242</v>
      </c>
      <c r="H22" s="190">
        <f t="shared" si="0"/>
        <v>1971082</v>
      </c>
      <c r="I22" s="190">
        <f t="shared" si="0"/>
        <v>351969</v>
      </c>
      <c r="J22" s="190">
        <f t="shared" si="0"/>
        <v>3092293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3092293</v>
      </c>
      <c r="X22" s="190">
        <f t="shared" si="0"/>
        <v>22903533</v>
      </c>
      <c r="Y22" s="190">
        <f t="shared" si="0"/>
        <v>-19811240</v>
      </c>
      <c r="Z22" s="191">
        <f>+IF(X22&lt;&gt;0,+(Y22/X22)*100,0)</f>
        <v>-86.49862010371938</v>
      </c>
      <c r="AA22" s="188">
        <f>SUM(AA5:AA21)</f>
        <v>90614139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33435607</v>
      </c>
      <c r="D25" s="155">
        <v>0</v>
      </c>
      <c r="E25" s="156">
        <v>47699126</v>
      </c>
      <c r="F25" s="60">
        <v>47699126</v>
      </c>
      <c r="G25" s="60">
        <v>3472645</v>
      </c>
      <c r="H25" s="60">
        <v>3698979</v>
      </c>
      <c r="I25" s="60">
        <v>3294392</v>
      </c>
      <c r="J25" s="60">
        <v>10466016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10466016</v>
      </c>
      <c r="X25" s="60">
        <v>10810926</v>
      </c>
      <c r="Y25" s="60">
        <v>-344910</v>
      </c>
      <c r="Z25" s="140">
        <v>-3.19</v>
      </c>
      <c r="AA25" s="155">
        <v>47699126</v>
      </c>
    </row>
    <row r="26" spans="1:27" ht="13.5">
      <c r="A26" s="183" t="s">
        <v>38</v>
      </c>
      <c r="B26" s="182"/>
      <c r="C26" s="155">
        <v>9026935</v>
      </c>
      <c r="D26" s="155">
        <v>0</v>
      </c>
      <c r="E26" s="156">
        <v>0</v>
      </c>
      <c r="F26" s="60">
        <v>0</v>
      </c>
      <c r="G26" s="60">
        <v>384909</v>
      </c>
      <c r="H26" s="60">
        <v>400409</v>
      </c>
      <c r="I26" s="60">
        <v>711991</v>
      </c>
      <c r="J26" s="60">
        <v>1497309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1497309</v>
      </c>
      <c r="X26" s="60">
        <v>2325879</v>
      </c>
      <c r="Y26" s="60">
        <v>-828570</v>
      </c>
      <c r="Z26" s="140">
        <v>-35.62</v>
      </c>
      <c r="AA26" s="155">
        <v>0</v>
      </c>
    </row>
    <row r="27" spans="1:27" ht="13.5">
      <c r="A27" s="183" t="s">
        <v>118</v>
      </c>
      <c r="B27" s="182"/>
      <c r="C27" s="155">
        <v>1906457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125001</v>
      </c>
      <c r="Y27" s="60">
        <v>-125001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9127790</v>
      </c>
      <c r="D28" s="155">
        <v>0</v>
      </c>
      <c r="E28" s="156">
        <v>5450000</v>
      </c>
      <c r="F28" s="60">
        <v>5450000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1012500</v>
      </c>
      <c r="Y28" s="60">
        <v>-1012500</v>
      </c>
      <c r="Z28" s="140">
        <v>-100</v>
      </c>
      <c r="AA28" s="155">
        <v>5450000</v>
      </c>
    </row>
    <row r="29" spans="1:27" ht="13.5">
      <c r="A29" s="183" t="s">
        <v>40</v>
      </c>
      <c r="B29" s="182"/>
      <c r="C29" s="155">
        <v>11689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12501</v>
      </c>
      <c r="Y29" s="60">
        <v>-12501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500000</v>
      </c>
      <c r="F31" s="60">
        <v>500000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862500</v>
      </c>
      <c r="Y31" s="60">
        <v>-862500</v>
      </c>
      <c r="Z31" s="140">
        <v>-100</v>
      </c>
      <c r="AA31" s="155">
        <v>500000</v>
      </c>
    </row>
    <row r="32" spans="1:27" ht="13.5">
      <c r="A32" s="183" t="s">
        <v>121</v>
      </c>
      <c r="B32" s="182"/>
      <c r="C32" s="155">
        <v>791503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58287207</v>
      </c>
      <c r="F33" s="60">
        <v>58287207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13894251</v>
      </c>
      <c r="Y33" s="60">
        <v>-13894251</v>
      </c>
      <c r="Z33" s="140">
        <v>-100</v>
      </c>
      <c r="AA33" s="155">
        <v>58287207</v>
      </c>
    </row>
    <row r="34" spans="1:27" ht="13.5">
      <c r="A34" s="183" t="s">
        <v>43</v>
      </c>
      <c r="B34" s="182"/>
      <c r="C34" s="155">
        <v>57754713</v>
      </c>
      <c r="D34" s="155">
        <v>0</v>
      </c>
      <c r="E34" s="156">
        <v>37149389</v>
      </c>
      <c r="F34" s="60">
        <v>37149389</v>
      </c>
      <c r="G34" s="60">
        <v>1643405</v>
      </c>
      <c r="H34" s="60">
        <v>3019123</v>
      </c>
      <c r="I34" s="60">
        <v>4683798</v>
      </c>
      <c r="J34" s="60">
        <v>9346326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9346326</v>
      </c>
      <c r="X34" s="60">
        <v>9020745</v>
      </c>
      <c r="Y34" s="60">
        <v>325581</v>
      </c>
      <c r="Z34" s="140">
        <v>3.61</v>
      </c>
      <c r="AA34" s="155">
        <v>37149389</v>
      </c>
    </row>
    <row r="35" spans="1:27" ht="13.5">
      <c r="A35" s="181" t="s">
        <v>122</v>
      </c>
      <c r="B35" s="185"/>
      <c r="C35" s="155">
        <v>412629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112467323</v>
      </c>
      <c r="D36" s="188">
        <f>SUM(D25:D35)</f>
        <v>0</v>
      </c>
      <c r="E36" s="189">
        <f t="shared" si="1"/>
        <v>149085722</v>
      </c>
      <c r="F36" s="190">
        <f t="shared" si="1"/>
        <v>149085722</v>
      </c>
      <c r="G36" s="190">
        <f t="shared" si="1"/>
        <v>5500959</v>
      </c>
      <c r="H36" s="190">
        <f t="shared" si="1"/>
        <v>7118511</v>
      </c>
      <c r="I36" s="190">
        <f t="shared" si="1"/>
        <v>8690181</v>
      </c>
      <c r="J36" s="190">
        <f t="shared" si="1"/>
        <v>21309651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21309651</v>
      </c>
      <c r="X36" s="190">
        <f t="shared" si="1"/>
        <v>38064303</v>
      </c>
      <c r="Y36" s="190">
        <f t="shared" si="1"/>
        <v>-16754652</v>
      </c>
      <c r="Z36" s="191">
        <f>+IF(X36&lt;&gt;0,+(Y36/X36)*100,0)</f>
        <v>-44.01670510031407</v>
      </c>
      <c r="AA36" s="188">
        <f>SUM(AA25:AA35)</f>
        <v>149085722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-29871407</v>
      </c>
      <c r="D38" s="199">
        <f>+D22-D36</f>
        <v>0</v>
      </c>
      <c r="E38" s="200">
        <f t="shared" si="2"/>
        <v>-58471583</v>
      </c>
      <c r="F38" s="106">
        <f t="shared" si="2"/>
        <v>-58471583</v>
      </c>
      <c r="G38" s="106">
        <f t="shared" si="2"/>
        <v>-4731717</v>
      </c>
      <c r="H38" s="106">
        <f t="shared" si="2"/>
        <v>-5147429</v>
      </c>
      <c r="I38" s="106">
        <f t="shared" si="2"/>
        <v>-8338212</v>
      </c>
      <c r="J38" s="106">
        <f t="shared" si="2"/>
        <v>-18217358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-18217358</v>
      </c>
      <c r="X38" s="106">
        <f>IF(F22=F36,0,X22-X36)</f>
        <v>-15160770</v>
      </c>
      <c r="Y38" s="106">
        <f t="shared" si="2"/>
        <v>-3056588</v>
      </c>
      <c r="Z38" s="201">
        <f>+IF(X38&lt;&gt;0,+(Y38/X38)*100,0)</f>
        <v>20.161165956610382</v>
      </c>
      <c r="AA38" s="199">
        <f>+AA22-AA36</f>
        <v>-58471583</v>
      </c>
    </row>
    <row r="39" spans="1:27" ht="13.5">
      <c r="A39" s="181" t="s">
        <v>46</v>
      </c>
      <c r="B39" s="185"/>
      <c r="C39" s="155">
        <v>44271000</v>
      </c>
      <c r="D39" s="155">
        <v>0</v>
      </c>
      <c r="E39" s="156">
        <v>55577000</v>
      </c>
      <c r="F39" s="60">
        <v>55577000</v>
      </c>
      <c r="G39" s="60">
        <v>1949876</v>
      </c>
      <c r="H39" s="60">
        <v>0</v>
      </c>
      <c r="I39" s="60">
        <v>0</v>
      </c>
      <c r="J39" s="60">
        <v>1949876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1949876</v>
      </c>
      <c r="X39" s="60">
        <v>13914918</v>
      </c>
      <c r="Y39" s="60">
        <v>-11965042</v>
      </c>
      <c r="Z39" s="140">
        <v>-85.99</v>
      </c>
      <c r="AA39" s="155">
        <v>55577000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13914918</v>
      </c>
      <c r="Y40" s="54">
        <v>-13914918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14399593</v>
      </c>
      <c r="D42" s="206">
        <f>SUM(D38:D41)</f>
        <v>0</v>
      </c>
      <c r="E42" s="207">
        <f t="shared" si="3"/>
        <v>-2894583</v>
      </c>
      <c r="F42" s="88">
        <f t="shared" si="3"/>
        <v>-2894583</v>
      </c>
      <c r="G42" s="88">
        <f t="shared" si="3"/>
        <v>-2781841</v>
      </c>
      <c r="H42" s="88">
        <f t="shared" si="3"/>
        <v>-5147429</v>
      </c>
      <c r="I42" s="88">
        <f t="shared" si="3"/>
        <v>-8338212</v>
      </c>
      <c r="J42" s="88">
        <f t="shared" si="3"/>
        <v>-16267482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-16267482</v>
      </c>
      <c r="X42" s="88">
        <f t="shared" si="3"/>
        <v>12669066</v>
      </c>
      <c r="Y42" s="88">
        <f t="shared" si="3"/>
        <v>-28936548</v>
      </c>
      <c r="Z42" s="208">
        <f>+IF(X42&lt;&gt;0,+(Y42/X42)*100,0)</f>
        <v>-228.40316721058994</v>
      </c>
      <c r="AA42" s="206">
        <f>SUM(AA38:AA41)</f>
        <v>-2894583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14399593</v>
      </c>
      <c r="D44" s="210">
        <f>+D42-D43</f>
        <v>0</v>
      </c>
      <c r="E44" s="211">
        <f t="shared" si="4"/>
        <v>-2894583</v>
      </c>
      <c r="F44" s="77">
        <f t="shared" si="4"/>
        <v>-2894583</v>
      </c>
      <c r="G44" s="77">
        <f t="shared" si="4"/>
        <v>-2781841</v>
      </c>
      <c r="H44" s="77">
        <f t="shared" si="4"/>
        <v>-5147429</v>
      </c>
      <c r="I44" s="77">
        <f t="shared" si="4"/>
        <v>-8338212</v>
      </c>
      <c r="J44" s="77">
        <f t="shared" si="4"/>
        <v>-16267482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-16267482</v>
      </c>
      <c r="X44" s="77">
        <f t="shared" si="4"/>
        <v>12669066</v>
      </c>
      <c r="Y44" s="77">
        <f t="shared" si="4"/>
        <v>-28936548</v>
      </c>
      <c r="Z44" s="212">
        <f>+IF(X44&lt;&gt;0,+(Y44/X44)*100,0)</f>
        <v>-228.40316721058994</v>
      </c>
      <c r="AA44" s="210">
        <f>+AA42-AA43</f>
        <v>-2894583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14399593</v>
      </c>
      <c r="D46" s="206">
        <f>SUM(D44:D45)</f>
        <v>0</v>
      </c>
      <c r="E46" s="207">
        <f t="shared" si="5"/>
        <v>-2894583</v>
      </c>
      <c r="F46" s="88">
        <f t="shared" si="5"/>
        <v>-2894583</v>
      </c>
      <c r="G46" s="88">
        <f t="shared" si="5"/>
        <v>-2781841</v>
      </c>
      <c r="H46" s="88">
        <f t="shared" si="5"/>
        <v>-5147429</v>
      </c>
      <c r="I46" s="88">
        <f t="shared" si="5"/>
        <v>-8338212</v>
      </c>
      <c r="J46" s="88">
        <f t="shared" si="5"/>
        <v>-16267482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-16267482</v>
      </c>
      <c r="X46" s="88">
        <f t="shared" si="5"/>
        <v>12669066</v>
      </c>
      <c r="Y46" s="88">
        <f t="shared" si="5"/>
        <v>-28936548</v>
      </c>
      <c r="Z46" s="208">
        <f>+IF(X46&lt;&gt;0,+(Y46/X46)*100,0)</f>
        <v>-228.40316721058994</v>
      </c>
      <c r="AA46" s="206">
        <f>SUM(AA44:AA45)</f>
        <v>-2894583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14399593</v>
      </c>
      <c r="D48" s="217">
        <f>SUM(D46:D47)</f>
        <v>0</v>
      </c>
      <c r="E48" s="218">
        <f t="shared" si="6"/>
        <v>-2894583</v>
      </c>
      <c r="F48" s="219">
        <f t="shared" si="6"/>
        <v>-2894583</v>
      </c>
      <c r="G48" s="219">
        <f t="shared" si="6"/>
        <v>-2781841</v>
      </c>
      <c r="H48" s="220">
        <f t="shared" si="6"/>
        <v>-5147429</v>
      </c>
      <c r="I48" s="220">
        <f t="shared" si="6"/>
        <v>-8338212</v>
      </c>
      <c r="J48" s="220">
        <f t="shared" si="6"/>
        <v>-16267482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-16267482</v>
      </c>
      <c r="X48" s="220">
        <f t="shared" si="6"/>
        <v>12669066</v>
      </c>
      <c r="Y48" s="220">
        <f t="shared" si="6"/>
        <v>-28936548</v>
      </c>
      <c r="Z48" s="221">
        <f>+IF(X48&lt;&gt;0,+(Y48/X48)*100,0)</f>
        <v>-228.40316721058994</v>
      </c>
      <c r="AA48" s="222">
        <f>SUM(AA46:AA47)</f>
        <v>-2894583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130831402</v>
      </c>
      <c r="D5" s="153">
        <f>SUM(D6:D8)</f>
        <v>0</v>
      </c>
      <c r="E5" s="154">
        <f t="shared" si="0"/>
        <v>5750000</v>
      </c>
      <c r="F5" s="100">
        <f t="shared" si="0"/>
        <v>5750000</v>
      </c>
      <c r="G5" s="100">
        <f t="shared" si="0"/>
        <v>0</v>
      </c>
      <c r="H5" s="100">
        <f t="shared" si="0"/>
        <v>1548659</v>
      </c>
      <c r="I5" s="100">
        <f t="shared" si="0"/>
        <v>132686</v>
      </c>
      <c r="J5" s="100">
        <f t="shared" si="0"/>
        <v>1681345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1681345</v>
      </c>
      <c r="X5" s="100">
        <f t="shared" si="0"/>
        <v>1299999</v>
      </c>
      <c r="Y5" s="100">
        <f t="shared" si="0"/>
        <v>381346</v>
      </c>
      <c r="Z5" s="137">
        <f>+IF(X5&lt;&gt;0,+(Y5/X5)*100,0)</f>
        <v>29.334330257177122</v>
      </c>
      <c r="AA5" s="153">
        <f>SUM(AA6:AA8)</f>
        <v>5750000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5445810</v>
      </c>
      <c r="D7" s="157"/>
      <c r="E7" s="158">
        <v>5750000</v>
      </c>
      <c r="F7" s="159">
        <v>5750000</v>
      </c>
      <c r="G7" s="159"/>
      <c r="H7" s="159">
        <v>1548659</v>
      </c>
      <c r="I7" s="159">
        <v>132686</v>
      </c>
      <c r="J7" s="159">
        <v>1681345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1681345</v>
      </c>
      <c r="X7" s="159">
        <v>1299999</v>
      </c>
      <c r="Y7" s="159">
        <v>381346</v>
      </c>
      <c r="Z7" s="141">
        <v>29.33</v>
      </c>
      <c r="AA7" s="225">
        <v>5750000</v>
      </c>
    </row>
    <row r="8" spans="1:27" ht="13.5">
      <c r="A8" s="138" t="s">
        <v>77</v>
      </c>
      <c r="B8" s="136"/>
      <c r="C8" s="155">
        <v>125385592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169782829</v>
      </c>
      <c r="D15" s="153">
        <f>SUM(D16:D18)</f>
        <v>0</v>
      </c>
      <c r="E15" s="154">
        <f t="shared" si="2"/>
        <v>55660000</v>
      </c>
      <c r="F15" s="100">
        <f t="shared" si="2"/>
        <v>55660000</v>
      </c>
      <c r="G15" s="100">
        <f t="shared" si="2"/>
        <v>0</v>
      </c>
      <c r="H15" s="100">
        <f t="shared" si="2"/>
        <v>2060684</v>
      </c>
      <c r="I15" s="100">
        <f t="shared" si="2"/>
        <v>1122219</v>
      </c>
      <c r="J15" s="100">
        <f t="shared" si="2"/>
        <v>3182903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3182903</v>
      </c>
      <c r="X15" s="100">
        <f t="shared" si="2"/>
        <v>13914918</v>
      </c>
      <c r="Y15" s="100">
        <f t="shared" si="2"/>
        <v>-10732015</v>
      </c>
      <c r="Z15" s="137">
        <f>+IF(X15&lt;&gt;0,+(Y15/X15)*100,0)</f>
        <v>-77.12596653462134</v>
      </c>
      <c r="AA15" s="102">
        <f>SUM(AA16:AA18)</f>
        <v>55660000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169782829</v>
      </c>
      <c r="D17" s="155"/>
      <c r="E17" s="156">
        <v>55660000</v>
      </c>
      <c r="F17" s="60">
        <v>55660000</v>
      </c>
      <c r="G17" s="60"/>
      <c r="H17" s="60">
        <v>2060684</v>
      </c>
      <c r="I17" s="60">
        <v>1122219</v>
      </c>
      <c r="J17" s="60">
        <v>3182903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3182903</v>
      </c>
      <c r="X17" s="60">
        <v>13914918</v>
      </c>
      <c r="Y17" s="60">
        <v>-10732015</v>
      </c>
      <c r="Z17" s="140">
        <v>-77.13</v>
      </c>
      <c r="AA17" s="62">
        <v>55660000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300614231</v>
      </c>
      <c r="D25" s="217">
        <f>+D5+D9+D15+D19+D24</f>
        <v>0</v>
      </c>
      <c r="E25" s="230">
        <f t="shared" si="4"/>
        <v>61410000</v>
      </c>
      <c r="F25" s="219">
        <f t="shared" si="4"/>
        <v>61410000</v>
      </c>
      <c r="G25" s="219">
        <f t="shared" si="4"/>
        <v>0</v>
      </c>
      <c r="H25" s="219">
        <f t="shared" si="4"/>
        <v>3609343</v>
      </c>
      <c r="I25" s="219">
        <f t="shared" si="4"/>
        <v>1254905</v>
      </c>
      <c r="J25" s="219">
        <f t="shared" si="4"/>
        <v>4864248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4864248</v>
      </c>
      <c r="X25" s="219">
        <f t="shared" si="4"/>
        <v>15214917</v>
      </c>
      <c r="Y25" s="219">
        <f t="shared" si="4"/>
        <v>-10350669</v>
      </c>
      <c r="Z25" s="231">
        <f>+IF(X25&lt;&gt;0,+(Y25/X25)*100,0)</f>
        <v>-68.02974344191296</v>
      </c>
      <c r="AA25" s="232">
        <f>+AA5+AA9+AA15+AA19+AA24</f>
        <v>61410000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297822154</v>
      </c>
      <c r="D28" s="155"/>
      <c r="E28" s="156">
        <v>55660000</v>
      </c>
      <c r="F28" s="60">
        <v>55660000</v>
      </c>
      <c r="G28" s="60"/>
      <c r="H28" s="60">
        <v>3609343</v>
      </c>
      <c r="I28" s="60">
        <v>1254905</v>
      </c>
      <c r="J28" s="60">
        <v>4864248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4864248</v>
      </c>
      <c r="X28" s="60"/>
      <c r="Y28" s="60">
        <v>4864248</v>
      </c>
      <c r="Z28" s="140"/>
      <c r="AA28" s="155">
        <v>55660000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297822154</v>
      </c>
      <c r="D32" s="210">
        <f>SUM(D28:D31)</f>
        <v>0</v>
      </c>
      <c r="E32" s="211">
        <f t="shared" si="5"/>
        <v>55660000</v>
      </c>
      <c r="F32" s="77">
        <f t="shared" si="5"/>
        <v>55660000</v>
      </c>
      <c r="G32" s="77">
        <f t="shared" si="5"/>
        <v>0</v>
      </c>
      <c r="H32" s="77">
        <f t="shared" si="5"/>
        <v>3609343</v>
      </c>
      <c r="I32" s="77">
        <f t="shared" si="5"/>
        <v>1254905</v>
      </c>
      <c r="J32" s="77">
        <f t="shared" si="5"/>
        <v>4864248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4864248</v>
      </c>
      <c r="X32" s="77">
        <f t="shared" si="5"/>
        <v>0</v>
      </c>
      <c r="Y32" s="77">
        <f t="shared" si="5"/>
        <v>4864248</v>
      </c>
      <c r="Z32" s="212">
        <f>+IF(X32&lt;&gt;0,+(Y32/X32)*100,0)</f>
        <v>0</v>
      </c>
      <c r="AA32" s="79">
        <f>SUM(AA28:AA31)</f>
        <v>55660000</v>
      </c>
    </row>
    <row r="33" spans="1:27" ht="13.5">
      <c r="A33" s="237" t="s">
        <v>51</v>
      </c>
      <c r="B33" s="136" t="s">
        <v>137</v>
      </c>
      <c r="C33" s="155">
        <v>2792077</v>
      </c>
      <c r="D33" s="155"/>
      <c r="E33" s="156">
        <v>5750000</v>
      </c>
      <c r="F33" s="60">
        <v>5750000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5750000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300614231</v>
      </c>
      <c r="D36" s="222">
        <f>SUM(D32:D35)</f>
        <v>0</v>
      </c>
      <c r="E36" s="218">
        <f t="shared" si="6"/>
        <v>61410000</v>
      </c>
      <c r="F36" s="220">
        <f t="shared" si="6"/>
        <v>61410000</v>
      </c>
      <c r="G36" s="220">
        <f t="shared" si="6"/>
        <v>0</v>
      </c>
      <c r="H36" s="220">
        <f t="shared" si="6"/>
        <v>3609343</v>
      </c>
      <c r="I36" s="220">
        <f t="shared" si="6"/>
        <v>1254905</v>
      </c>
      <c r="J36" s="220">
        <f t="shared" si="6"/>
        <v>4864248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4864248</v>
      </c>
      <c r="X36" s="220">
        <f t="shared" si="6"/>
        <v>0</v>
      </c>
      <c r="Y36" s="220">
        <f t="shared" si="6"/>
        <v>4864248</v>
      </c>
      <c r="Z36" s="221">
        <f>+IF(X36&lt;&gt;0,+(Y36/X36)*100,0)</f>
        <v>0</v>
      </c>
      <c r="AA36" s="239">
        <f>SUM(AA32:AA35)</f>
        <v>61410000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9318954</v>
      </c>
      <c r="D6" s="155"/>
      <c r="E6" s="59">
        <v>26522000</v>
      </c>
      <c r="F6" s="60">
        <v>26522000</v>
      </c>
      <c r="G6" s="60">
        <v>5404112</v>
      </c>
      <c r="H6" s="60">
        <v>32006985</v>
      </c>
      <c r="I6" s="60"/>
      <c r="J6" s="60">
        <v>32006985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32006985</v>
      </c>
      <c r="X6" s="60">
        <v>6630500</v>
      </c>
      <c r="Y6" s="60">
        <v>25376485</v>
      </c>
      <c r="Z6" s="140">
        <v>382.72</v>
      </c>
      <c r="AA6" s="62">
        <v>26522000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879121</v>
      </c>
      <c r="D8" s="155"/>
      <c r="E8" s="59"/>
      <c r="F8" s="60"/>
      <c r="G8" s="60">
        <v>7841927</v>
      </c>
      <c r="H8" s="60">
        <v>7700784</v>
      </c>
      <c r="I8" s="60"/>
      <c r="J8" s="60">
        <v>7700784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7700784</v>
      </c>
      <c r="X8" s="60"/>
      <c r="Y8" s="60">
        <v>7700784</v>
      </c>
      <c r="Z8" s="140"/>
      <c r="AA8" s="62"/>
    </row>
    <row r="9" spans="1:27" ht="13.5">
      <c r="A9" s="249" t="s">
        <v>146</v>
      </c>
      <c r="B9" s="182"/>
      <c r="C9" s="155">
        <v>591209</v>
      </c>
      <c r="D9" s="155"/>
      <c r="E9" s="59">
        <v>1024139</v>
      </c>
      <c r="F9" s="60">
        <v>1024139</v>
      </c>
      <c r="G9" s="60">
        <v>10397969</v>
      </c>
      <c r="H9" s="60">
        <v>1905402</v>
      </c>
      <c r="I9" s="60"/>
      <c r="J9" s="60">
        <v>1905402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1905402</v>
      </c>
      <c r="X9" s="60">
        <v>256035</v>
      </c>
      <c r="Y9" s="60">
        <v>1649367</v>
      </c>
      <c r="Z9" s="140">
        <v>644.2</v>
      </c>
      <c r="AA9" s="62">
        <v>1024139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19416788</v>
      </c>
      <c r="D11" s="155"/>
      <c r="E11" s="59">
        <v>16414150</v>
      </c>
      <c r="F11" s="60">
        <v>16414150</v>
      </c>
      <c r="G11" s="60">
        <v>16414150</v>
      </c>
      <c r="H11" s="60">
        <v>19532497</v>
      </c>
      <c r="I11" s="60"/>
      <c r="J11" s="60">
        <v>19532497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19532497</v>
      </c>
      <c r="X11" s="60">
        <v>4103538</v>
      </c>
      <c r="Y11" s="60">
        <v>15428959</v>
      </c>
      <c r="Z11" s="140">
        <v>375.99</v>
      </c>
      <c r="AA11" s="62">
        <v>16414150</v>
      </c>
    </row>
    <row r="12" spans="1:27" ht="13.5">
      <c r="A12" s="250" t="s">
        <v>56</v>
      </c>
      <c r="B12" s="251"/>
      <c r="C12" s="168">
        <f aca="true" t="shared" si="0" ref="C12:Y12">SUM(C6:C11)</f>
        <v>30206072</v>
      </c>
      <c r="D12" s="168">
        <f>SUM(D6:D11)</f>
        <v>0</v>
      </c>
      <c r="E12" s="72">
        <f t="shared" si="0"/>
        <v>43960289</v>
      </c>
      <c r="F12" s="73">
        <f t="shared" si="0"/>
        <v>43960289</v>
      </c>
      <c r="G12" s="73">
        <f t="shared" si="0"/>
        <v>40058158</v>
      </c>
      <c r="H12" s="73">
        <f t="shared" si="0"/>
        <v>61145668</v>
      </c>
      <c r="I12" s="73">
        <f t="shared" si="0"/>
        <v>0</v>
      </c>
      <c r="J12" s="73">
        <f t="shared" si="0"/>
        <v>61145668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61145668</v>
      </c>
      <c r="X12" s="73">
        <f t="shared" si="0"/>
        <v>10990073</v>
      </c>
      <c r="Y12" s="73">
        <f t="shared" si="0"/>
        <v>50155595</v>
      </c>
      <c r="Z12" s="170">
        <f>+IF(X12&lt;&gt;0,+(Y12/X12)*100,0)</f>
        <v>456.3718093592281</v>
      </c>
      <c r="AA12" s="74">
        <f>SUM(AA6:AA11)</f>
        <v>43960289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11657787</v>
      </c>
      <c r="D17" s="155"/>
      <c r="E17" s="59">
        <v>8120000</v>
      </c>
      <c r="F17" s="60">
        <v>8120000</v>
      </c>
      <c r="G17" s="60">
        <v>8119786</v>
      </c>
      <c r="H17" s="60">
        <v>11657787</v>
      </c>
      <c r="I17" s="60"/>
      <c r="J17" s="60">
        <v>11657787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11657787</v>
      </c>
      <c r="X17" s="60">
        <v>2030000</v>
      </c>
      <c r="Y17" s="60">
        <v>9627787</v>
      </c>
      <c r="Z17" s="140">
        <v>474.28</v>
      </c>
      <c r="AA17" s="62">
        <v>8120000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144674388</v>
      </c>
      <c r="D19" s="155"/>
      <c r="E19" s="59">
        <v>245451000</v>
      </c>
      <c r="F19" s="60">
        <v>245451000</v>
      </c>
      <c r="G19" s="60">
        <v>110682540</v>
      </c>
      <c r="H19" s="60">
        <v>144674388</v>
      </c>
      <c r="I19" s="60"/>
      <c r="J19" s="60">
        <v>144674388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144674388</v>
      </c>
      <c r="X19" s="60">
        <v>61362750</v>
      </c>
      <c r="Y19" s="60">
        <v>83311638</v>
      </c>
      <c r="Z19" s="140">
        <v>135.77</v>
      </c>
      <c r="AA19" s="62">
        <v>245451000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93424</v>
      </c>
      <c r="D22" s="155"/>
      <c r="E22" s="59"/>
      <c r="F22" s="60"/>
      <c r="G22" s="60">
        <v>295162</v>
      </c>
      <c r="H22" s="60">
        <v>295162</v>
      </c>
      <c r="I22" s="60"/>
      <c r="J22" s="60">
        <v>295162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295162</v>
      </c>
      <c r="X22" s="60"/>
      <c r="Y22" s="60">
        <v>295162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156425599</v>
      </c>
      <c r="D24" s="168">
        <f>SUM(D15:D23)</f>
        <v>0</v>
      </c>
      <c r="E24" s="76">
        <f t="shared" si="1"/>
        <v>253571000</v>
      </c>
      <c r="F24" s="77">
        <f t="shared" si="1"/>
        <v>253571000</v>
      </c>
      <c r="G24" s="77">
        <f t="shared" si="1"/>
        <v>119097488</v>
      </c>
      <c r="H24" s="77">
        <f t="shared" si="1"/>
        <v>156627337</v>
      </c>
      <c r="I24" s="77">
        <f t="shared" si="1"/>
        <v>0</v>
      </c>
      <c r="J24" s="77">
        <f t="shared" si="1"/>
        <v>156627337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156627337</v>
      </c>
      <c r="X24" s="77">
        <f t="shared" si="1"/>
        <v>63392750</v>
      </c>
      <c r="Y24" s="77">
        <f t="shared" si="1"/>
        <v>93234587</v>
      </c>
      <c r="Z24" s="212">
        <f>+IF(X24&lt;&gt;0,+(Y24/X24)*100,0)</f>
        <v>147.07452666117183</v>
      </c>
      <c r="AA24" s="79">
        <f>SUM(AA15:AA23)</f>
        <v>253571000</v>
      </c>
    </row>
    <row r="25" spans="1:27" ht="13.5">
      <c r="A25" s="250" t="s">
        <v>159</v>
      </c>
      <c r="B25" s="251"/>
      <c r="C25" s="168">
        <f aca="true" t="shared" si="2" ref="C25:Y25">+C12+C24</f>
        <v>186631671</v>
      </c>
      <c r="D25" s="168">
        <f>+D12+D24</f>
        <v>0</v>
      </c>
      <c r="E25" s="72">
        <f t="shared" si="2"/>
        <v>297531289</v>
      </c>
      <c r="F25" s="73">
        <f t="shared" si="2"/>
        <v>297531289</v>
      </c>
      <c r="G25" s="73">
        <f t="shared" si="2"/>
        <v>159155646</v>
      </c>
      <c r="H25" s="73">
        <f t="shared" si="2"/>
        <v>217773005</v>
      </c>
      <c r="I25" s="73">
        <f t="shared" si="2"/>
        <v>0</v>
      </c>
      <c r="J25" s="73">
        <f t="shared" si="2"/>
        <v>217773005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217773005</v>
      </c>
      <c r="X25" s="73">
        <f t="shared" si="2"/>
        <v>74382823</v>
      </c>
      <c r="Y25" s="73">
        <f t="shared" si="2"/>
        <v>143390182</v>
      </c>
      <c r="Z25" s="170">
        <f>+IF(X25&lt;&gt;0,+(Y25/X25)*100,0)</f>
        <v>192.77324551126543</v>
      </c>
      <c r="AA25" s="74">
        <f>+AA12+AA24</f>
        <v>297531289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7760247</v>
      </c>
      <c r="D32" s="155"/>
      <c r="E32" s="59"/>
      <c r="F32" s="60"/>
      <c r="G32" s="60">
        <v>37845036</v>
      </c>
      <c r="H32" s="60">
        <v>31176828</v>
      </c>
      <c r="I32" s="60"/>
      <c r="J32" s="60">
        <v>31176828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31176828</v>
      </c>
      <c r="X32" s="60"/>
      <c r="Y32" s="60">
        <v>31176828</v>
      </c>
      <c r="Z32" s="140"/>
      <c r="AA32" s="62"/>
    </row>
    <row r="33" spans="1:27" ht="13.5">
      <c r="A33" s="249" t="s">
        <v>165</v>
      </c>
      <c r="B33" s="182"/>
      <c r="C33" s="155">
        <v>179489</v>
      </c>
      <c r="D33" s="155"/>
      <c r="E33" s="59">
        <v>3450000</v>
      </c>
      <c r="F33" s="60">
        <v>3450000</v>
      </c>
      <c r="G33" s="60">
        <v>7509697</v>
      </c>
      <c r="H33" s="60">
        <v>67414393</v>
      </c>
      <c r="I33" s="60"/>
      <c r="J33" s="60">
        <v>67414393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67414393</v>
      </c>
      <c r="X33" s="60">
        <v>862500</v>
      </c>
      <c r="Y33" s="60">
        <v>66551893</v>
      </c>
      <c r="Z33" s="140">
        <v>7716.16</v>
      </c>
      <c r="AA33" s="62">
        <v>3450000</v>
      </c>
    </row>
    <row r="34" spans="1:27" ht="13.5">
      <c r="A34" s="250" t="s">
        <v>58</v>
      </c>
      <c r="B34" s="251"/>
      <c r="C34" s="168">
        <f aca="true" t="shared" si="3" ref="C34:Y34">SUM(C29:C33)</f>
        <v>7939736</v>
      </c>
      <c r="D34" s="168">
        <f>SUM(D29:D33)</f>
        <v>0</v>
      </c>
      <c r="E34" s="72">
        <f t="shared" si="3"/>
        <v>3450000</v>
      </c>
      <c r="F34" s="73">
        <f t="shared" si="3"/>
        <v>3450000</v>
      </c>
      <c r="G34" s="73">
        <f t="shared" si="3"/>
        <v>45354733</v>
      </c>
      <c r="H34" s="73">
        <f t="shared" si="3"/>
        <v>98591221</v>
      </c>
      <c r="I34" s="73">
        <f t="shared" si="3"/>
        <v>0</v>
      </c>
      <c r="J34" s="73">
        <f t="shared" si="3"/>
        <v>98591221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98591221</v>
      </c>
      <c r="X34" s="73">
        <f t="shared" si="3"/>
        <v>862500</v>
      </c>
      <c r="Y34" s="73">
        <f t="shared" si="3"/>
        <v>97728721</v>
      </c>
      <c r="Z34" s="170">
        <f>+IF(X34&lt;&gt;0,+(Y34/X34)*100,0)</f>
        <v>11330.866202898551</v>
      </c>
      <c r="AA34" s="74">
        <f>SUM(AA29:AA33)</f>
        <v>3450000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5873147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5873147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13812883</v>
      </c>
      <c r="D40" s="168">
        <f>+D34+D39</f>
        <v>0</v>
      </c>
      <c r="E40" s="72">
        <f t="shared" si="5"/>
        <v>3450000</v>
      </c>
      <c r="F40" s="73">
        <f t="shared" si="5"/>
        <v>3450000</v>
      </c>
      <c r="G40" s="73">
        <f t="shared" si="5"/>
        <v>45354733</v>
      </c>
      <c r="H40" s="73">
        <f t="shared" si="5"/>
        <v>98591221</v>
      </c>
      <c r="I40" s="73">
        <f t="shared" si="5"/>
        <v>0</v>
      </c>
      <c r="J40" s="73">
        <f t="shared" si="5"/>
        <v>98591221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98591221</v>
      </c>
      <c r="X40" s="73">
        <f t="shared" si="5"/>
        <v>862500</v>
      </c>
      <c r="Y40" s="73">
        <f t="shared" si="5"/>
        <v>97728721</v>
      </c>
      <c r="Z40" s="170">
        <f>+IF(X40&lt;&gt;0,+(Y40/X40)*100,0)</f>
        <v>11330.866202898551</v>
      </c>
      <c r="AA40" s="74">
        <f>+AA34+AA39</f>
        <v>3450000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172818788</v>
      </c>
      <c r="D42" s="257">
        <f>+D25-D40</f>
        <v>0</v>
      </c>
      <c r="E42" s="258">
        <f t="shared" si="6"/>
        <v>294081289</v>
      </c>
      <c r="F42" s="259">
        <f t="shared" si="6"/>
        <v>294081289</v>
      </c>
      <c r="G42" s="259">
        <f t="shared" si="6"/>
        <v>113800913</v>
      </c>
      <c r="H42" s="259">
        <f t="shared" si="6"/>
        <v>119181784</v>
      </c>
      <c r="I42" s="259">
        <f t="shared" si="6"/>
        <v>0</v>
      </c>
      <c r="J42" s="259">
        <f t="shared" si="6"/>
        <v>119181784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119181784</v>
      </c>
      <c r="X42" s="259">
        <f t="shared" si="6"/>
        <v>73520323</v>
      </c>
      <c r="Y42" s="259">
        <f t="shared" si="6"/>
        <v>45661461</v>
      </c>
      <c r="Z42" s="260">
        <f>+IF(X42&lt;&gt;0,+(Y42/X42)*100,0)</f>
        <v>62.10726386498602</v>
      </c>
      <c r="AA42" s="261">
        <f>+AA25-AA40</f>
        <v>294081289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172818788</v>
      </c>
      <c r="D45" s="155"/>
      <c r="E45" s="59">
        <v>168728000</v>
      </c>
      <c r="F45" s="60">
        <v>168728000</v>
      </c>
      <c r="G45" s="60">
        <v>113800913</v>
      </c>
      <c r="H45" s="60">
        <v>119181784</v>
      </c>
      <c r="I45" s="60"/>
      <c r="J45" s="60">
        <v>119181784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119181784</v>
      </c>
      <c r="X45" s="60">
        <v>42182000</v>
      </c>
      <c r="Y45" s="60">
        <v>76999784</v>
      </c>
      <c r="Z45" s="139">
        <v>182.54</v>
      </c>
      <c r="AA45" s="62">
        <v>168728000</v>
      </c>
    </row>
    <row r="46" spans="1:27" ht="13.5">
      <c r="A46" s="249" t="s">
        <v>171</v>
      </c>
      <c r="B46" s="182"/>
      <c r="C46" s="155"/>
      <c r="D46" s="155"/>
      <c r="E46" s="59">
        <v>125353289</v>
      </c>
      <c r="F46" s="60">
        <v>125353289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31338322</v>
      </c>
      <c r="Y46" s="60">
        <v>-31338322</v>
      </c>
      <c r="Z46" s="139">
        <v>-100</v>
      </c>
      <c r="AA46" s="62">
        <v>125353289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172818788</v>
      </c>
      <c r="D48" s="217">
        <f>SUM(D45:D47)</f>
        <v>0</v>
      </c>
      <c r="E48" s="264">
        <f t="shared" si="7"/>
        <v>294081289</v>
      </c>
      <c r="F48" s="219">
        <f t="shared" si="7"/>
        <v>294081289</v>
      </c>
      <c r="G48" s="219">
        <f t="shared" si="7"/>
        <v>113800913</v>
      </c>
      <c r="H48" s="219">
        <f t="shared" si="7"/>
        <v>119181784</v>
      </c>
      <c r="I48" s="219">
        <f t="shared" si="7"/>
        <v>0</v>
      </c>
      <c r="J48" s="219">
        <f t="shared" si="7"/>
        <v>119181784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119181784</v>
      </c>
      <c r="X48" s="219">
        <f t="shared" si="7"/>
        <v>73520322</v>
      </c>
      <c r="Y48" s="219">
        <f t="shared" si="7"/>
        <v>45661462</v>
      </c>
      <c r="Z48" s="265">
        <f>+IF(X48&lt;&gt;0,+(Y48/X48)*100,0)</f>
        <v>62.10726606991738</v>
      </c>
      <c r="AA48" s="232">
        <f>SUM(AA45:AA47)</f>
        <v>294081289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8391363</v>
      </c>
      <c r="D6" s="155"/>
      <c r="E6" s="59">
        <v>3292139</v>
      </c>
      <c r="F6" s="60">
        <v>3292139</v>
      </c>
      <c r="G6" s="60">
        <v>182812</v>
      </c>
      <c r="H6" s="60"/>
      <c r="I6" s="60">
        <v>358381</v>
      </c>
      <c r="J6" s="60">
        <v>541193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541193</v>
      </c>
      <c r="X6" s="60">
        <v>823035</v>
      </c>
      <c r="Y6" s="60">
        <v>-281842</v>
      </c>
      <c r="Z6" s="140">
        <v>-34.24</v>
      </c>
      <c r="AA6" s="62">
        <v>3292139</v>
      </c>
    </row>
    <row r="7" spans="1:27" ht="13.5">
      <c r="A7" s="249" t="s">
        <v>178</v>
      </c>
      <c r="B7" s="182"/>
      <c r="C7" s="155">
        <v>74367030</v>
      </c>
      <c r="D7" s="155"/>
      <c r="E7" s="59">
        <v>85992000</v>
      </c>
      <c r="F7" s="60">
        <v>85992000</v>
      </c>
      <c r="G7" s="60">
        <v>31639000</v>
      </c>
      <c r="H7" s="60"/>
      <c r="I7" s="60"/>
      <c r="J7" s="60">
        <v>31639000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31639000</v>
      </c>
      <c r="X7" s="60">
        <v>21498000</v>
      </c>
      <c r="Y7" s="60">
        <v>10141000</v>
      </c>
      <c r="Z7" s="140">
        <v>47.17</v>
      </c>
      <c r="AA7" s="62">
        <v>85992000</v>
      </c>
    </row>
    <row r="8" spans="1:27" ht="13.5">
      <c r="A8" s="249" t="s">
        <v>179</v>
      </c>
      <c r="B8" s="182"/>
      <c r="C8" s="155">
        <v>44271000</v>
      </c>
      <c r="D8" s="155"/>
      <c r="E8" s="59">
        <v>55577000</v>
      </c>
      <c r="F8" s="60">
        <v>55577000</v>
      </c>
      <c r="G8" s="60">
        <v>5952000</v>
      </c>
      <c r="H8" s="60"/>
      <c r="I8" s="60"/>
      <c r="J8" s="60">
        <v>5952000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5952000</v>
      </c>
      <c r="X8" s="60">
        <v>13894251</v>
      </c>
      <c r="Y8" s="60">
        <v>-7942251</v>
      </c>
      <c r="Z8" s="140">
        <v>-57.16</v>
      </c>
      <c r="AA8" s="62">
        <v>55577000</v>
      </c>
    </row>
    <row r="9" spans="1:27" ht="13.5">
      <c r="A9" s="249" t="s">
        <v>180</v>
      </c>
      <c r="B9" s="182"/>
      <c r="C9" s="155">
        <v>1754380</v>
      </c>
      <c r="D9" s="155"/>
      <c r="E9" s="59">
        <v>1310000</v>
      </c>
      <c r="F9" s="60">
        <v>1310000</v>
      </c>
      <c r="G9" s="60">
        <v>400</v>
      </c>
      <c r="H9" s="60"/>
      <c r="I9" s="60"/>
      <c r="J9" s="60">
        <v>400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400</v>
      </c>
      <c r="X9" s="60">
        <v>327498</v>
      </c>
      <c r="Y9" s="60">
        <v>-327098</v>
      </c>
      <c r="Z9" s="140">
        <v>-99.88</v>
      </c>
      <c r="AA9" s="62">
        <v>1310000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-102353437</v>
      </c>
      <c r="D12" s="155"/>
      <c r="E12" s="59">
        <v>-82726682</v>
      </c>
      <c r="F12" s="60">
        <v>-82726682</v>
      </c>
      <c r="G12" s="60">
        <v>-5500959</v>
      </c>
      <c r="H12" s="60"/>
      <c r="I12" s="60">
        <v>-8690181</v>
      </c>
      <c r="J12" s="60">
        <v>-14191140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-14191140</v>
      </c>
      <c r="X12" s="60">
        <v>-20681670</v>
      </c>
      <c r="Y12" s="60">
        <v>6490530</v>
      </c>
      <c r="Z12" s="140">
        <v>-31.38</v>
      </c>
      <c r="AA12" s="62">
        <v>-82726682</v>
      </c>
    </row>
    <row r="13" spans="1:27" ht="13.5">
      <c r="A13" s="249" t="s">
        <v>40</v>
      </c>
      <c r="B13" s="182"/>
      <c r="C13" s="155">
        <v>-11689</v>
      </c>
      <c r="D13" s="155"/>
      <c r="E13" s="59">
        <v>-50000</v>
      </c>
      <c r="F13" s="60">
        <v>-50000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-12498</v>
      </c>
      <c r="Y13" s="60">
        <v>12498</v>
      </c>
      <c r="Z13" s="140">
        <v>-100</v>
      </c>
      <c r="AA13" s="62">
        <v>-50000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26418647</v>
      </c>
      <c r="D15" s="168">
        <f>SUM(D6:D14)</f>
        <v>0</v>
      </c>
      <c r="E15" s="72">
        <f t="shared" si="0"/>
        <v>63394457</v>
      </c>
      <c r="F15" s="73">
        <f t="shared" si="0"/>
        <v>63394457</v>
      </c>
      <c r="G15" s="73">
        <f t="shared" si="0"/>
        <v>32273253</v>
      </c>
      <c r="H15" s="73">
        <f t="shared" si="0"/>
        <v>0</v>
      </c>
      <c r="I15" s="73">
        <f t="shared" si="0"/>
        <v>-8331800</v>
      </c>
      <c r="J15" s="73">
        <f t="shared" si="0"/>
        <v>23941453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23941453</v>
      </c>
      <c r="X15" s="73">
        <f t="shared" si="0"/>
        <v>15848616</v>
      </c>
      <c r="Y15" s="73">
        <f t="shared" si="0"/>
        <v>8092837</v>
      </c>
      <c r="Z15" s="170">
        <f>+IF(X15&lt;&gt;0,+(Y15/X15)*100,0)</f>
        <v>51.06336729970617</v>
      </c>
      <c r="AA15" s="74">
        <f>SUM(AA6:AA14)</f>
        <v>63394457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1228786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-26304359</v>
      </c>
      <c r="D24" s="155"/>
      <c r="E24" s="59">
        <v>-60859668</v>
      </c>
      <c r="F24" s="60">
        <v>-60859668</v>
      </c>
      <c r="G24" s="60"/>
      <c r="H24" s="60"/>
      <c r="I24" s="60">
        <v>-1254905</v>
      </c>
      <c r="J24" s="60">
        <v>-1254905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-1254905</v>
      </c>
      <c r="X24" s="60">
        <v>-15214917</v>
      </c>
      <c r="Y24" s="60">
        <v>13960012</v>
      </c>
      <c r="Z24" s="140">
        <v>-91.75</v>
      </c>
      <c r="AA24" s="62">
        <v>-60859668</v>
      </c>
    </row>
    <row r="25" spans="1:27" ht="13.5">
      <c r="A25" s="250" t="s">
        <v>191</v>
      </c>
      <c r="B25" s="251"/>
      <c r="C25" s="168">
        <f aca="true" t="shared" si="1" ref="C25:Y25">SUM(C19:C24)</f>
        <v>-25075573</v>
      </c>
      <c r="D25" s="168">
        <f>SUM(D19:D24)</f>
        <v>0</v>
      </c>
      <c r="E25" s="72">
        <f t="shared" si="1"/>
        <v>-60859668</v>
      </c>
      <c r="F25" s="73">
        <f t="shared" si="1"/>
        <v>-60859668</v>
      </c>
      <c r="G25" s="73">
        <f t="shared" si="1"/>
        <v>0</v>
      </c>
      <c r="H25" s="73">
        <f t="shared" si="1"/>
        <v>0</v>
      </c>
      <c r="I25" s="73">
        <f t="shared" si="1"/>
        <v>-1254905</v>
      </c>
      <c r="J25" s="73">
        <f t="shared" si="1"/>
        <v>-1254905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-1254905</v>
      </c>
      <c r="X25" s="73">
        <f t="shared" si="1"/>
        <v>-15214917</v>
      </c>
      <c r="Y25" s="73">
        <f t="shared" si="1"/>
        <v>13960012</v>
      </c>
      <c r="Z25" s="170">
        <f>+IF(X25&lt;&gt;0,+(Y25/X25)*100,0)</f>
        <v>-91.75214035015767</v>
      </c>
      <c r="AA25" s="74">
        <f>SUM(AA19:AA24)</f>
        <v>-60859668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1343074</v>
      </c>
      <c r="D36" s="153">
        <f>+D15+D25+D34</f>
        <v>0</v>
      </c>
      <c r="E36" s="99">
        <f t="shared" si="3"/>
        <v>2534789</v>
      </c>
      <c r="F36" s="100">
        <f t="shared" si="3"/>
        <v>2534789</v>
      </c>
      <c r="G36" s="100">
        <f t="shared" si="3"/>
        <v>32273253</v>
      </c>
      <c r="H36" s="100">
        <f t="shared" si="3"/>
        <v>0</v>
      </c>
      <c r="I36" s="100">
        <f t="shared" si="3"/>
        <v>-9586705</v>
      </c>
      <c r="J36" s="100">
        <f t="shared" si="3"/>
        <v>22686548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22686548</v>
      </c>
      <c r="X36" s="100">
        <f t="shared" si="3"/>
        <v>633699</v>
      </c>
      <c r="Y36" s="100">
        <f t="shared" si="3"/>
        <v>22052849</v>
      </c>
      <c r="Z36" s="137">
        <f>+IF(X36&lt;&gt;0,+(Y36/X36)*100,0)</f>
        <v>3480.0195360888997</v>
      </c>
      <c r="AA36" s="102">
        <f>+AA15+AA25+AA34</f>
        <v>2534789</v>
      </c>
    </row>
    <row r="37" spans="1:27" ht="13.5">
      <c r="A37" s="249" t="s">
        <v>199</v>
      </c>
      <c r="B37" s="182"/>
      <c r="C37" s="153">
        <v>7975880</v>
      </c>
      <c r="D37" s="153"/>
      <c r="E37" s="99">
        <v>23987000</v>
      </c>
      <c r="F37" s="100">
        <v>23987000</v>
      </c>
      <c r="G37" s="100"/>
      <c r="H37" s="100">
        <v>32273253</v>
      </c>
      <c r="I37" s="100">
        <v>32273253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23987000</v>
      </c>
      <c r="Y37" s="100">
        <v>-23987000</v>
      </c>
      <c r="Z37" s="137">
        <v>-100</v>
      </c>
      <c r="AA37" s="102">
        <v>23987000</v>
      </c>
    </row>
    <row r="38" spans="1:27" ht="13.5">
      <c r="A38" s="269" t="s">
        <v>200</v>
      </c>
      <c r="B38" s="256"/>
      <c r="C38" s="257">
        <v>9318954</v>
      </c>
      <c r="D38" s="257"/>
      <c r="E38" s="258">
        <v>26521789</v>
      </c>
      <c r="F38" s="259">
        <v>26521789</v>
      </c>
      <c r="G38" s="259">
        <v>32273253</v>
      </c>
      <c r="H38" s="259">
        <v>32273253</v>
      </c>
      <c r="I38" s="259">
        <v>22686548</v>
      </c>
      <c r="J38" s="259">
        <v>22686548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22686548</v>
      </c>
      <c r="X38" s="259">
        <v>24620699</v>
      </c>
      <c r="Y38" s="259">
        <v>-1934151</v>
      </c>
      <c r="Z38" s="260">
        <v>-7.86</v>
      </c>
      <c r="AA38" s="261">
        <v>26521789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300614231</v>
      </c>
      <c r="D5" s="200">
        <f t="shared" si="0"/>
        <v>0</v>
      </c>
      <c r="E5" s="106">
        <f t="shared" si="0"/>
        <v>60860000</v>
      </c>
      <c r="F5" s="106">
        <f t="shared" si="0"/>
        <v>60860000</v>
      </c>
      <c r="G5" s="106">
        <f t="shared" si="0"/>
        <v>0</v>
      </c>
      <c r="H5" s="106">
        <f t="shared" si="0"/>
        <v>3609343</v>
      </c>
      <c r="I5" s="106">
        <f t="shared" si="0"/>
        <v>1254905</v>
      </c>
      <c r="J5" s="106">
        <f t="shared" si="0"/>
        <v>4864248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4864248</v>
      </c>
      <c r="X5" s="106">
        <f t="shared" si="0"/>
        <v>15215000</v>
      </c>
      <c r="Y5" s="106">
        <f t="shared" si="0"/>
        <v>-10350752</v>
      </c>
      <c r="Z5" s="201">
        <f>+IF(X5&lt;&gt;0,+(Y5/X5)*100,0)</f>
        <v>-68.02991784423267</v>
      </c>
      <c r="AA5" s="199">
        <f>SUM(AA11:AA18)</f>
        <v>60860000</v>
      </c>
    </row>
    <row r="6" spans="1:27" ht="13.5">
      <c r="A6" s="291" t="s">
        <v>204</v>
      </c>
      <c r="B6" s="142"/>
      <c r="C6" s="62">
        <v>169782829</v>
      </c>
      <c r="D6" s="156"/>
      <c r="E6" s="60">
        <v>55660000</v>
      </c>
      <c r="F6" s="60">
        <v>55660000</v>
      </c>
      <c r="G6" s="60"/>
      <c r="H6" s="60">
        <v>2060684</v>
      </c>
      <c r="I6" s="60">
        <v>1122219</v>
      </c>
      <c r="J6" s="60">
        <v>3182903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3182903</v>
      </c>
      <c r="X6" s="60">
        <v>13915000</v>
      </c>
      <c r="Y6" s="60">
        <v>-10732097</v>
      </c>
      <c r="Z6" s="140">
        <v>-77.13</v>
      </c>
      <c r="AA6" s="155">
        <v>55660000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5200000</v>
      </c>
      <c r="F10" s="60">
        <v>5200000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1300000</v>
      </c>
      <c r="Y10" s="60">
        <v>-1300000</v>
      </c>
      <c r="Z10" s="140">
        <v>-100</v>
      </c>
      <c r="AA10" s="155">
        <v>5200000</v>
      </c>
    </row>
    <row r="11" spans="1:27" ht="13.5">
      <c r="A11" s="292" t="s">
        <v>209</v>
      </c>
      <c r="B11" s="142"/>
      <c r="C11" s="293">
        <f aca="true" t="shared" si="1" ref="C11:Y11">SUM(C6:C10)</f>
        <v>169782829</v>
      </c>
      <c r="D11" s="294">
        <f t="shared" si="1"/>
        <v>0</v>
      </c>
      <c r="E11" s="295">
        <f t="shared" si="1"/>
        <v>60860000</v>
      </c>
      <c r="F11" s="295">
        <f t="shared" si="1"/>
        <v>60860000</v>
      </c>
      <c r="G11" s="295">
        <f t="shared" si="1"/>
        <v>0</v>
      </c>
      <c r="H11" s="295">
        <f t="shared" si="1"/>
        <v>2060684</v>
      </c>
      <c r="I11" s="295">
        <f t="shared" si="1"/>
        <v>1122219</v>
      </c>
      <c r="J11" s="295">
        <f t="shared" si="1"/>
        <v>3182903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3182903</v>
      </c>
      <c r="X11" s="295">
        <f t="shared" si="1"/>
        <v>15215000</v>
      </c>
      <c r="Y11" s="295">
        <f t="shared" si="1"/>
        <v>-12032097</v>
      </c>
      <c r="Z11" s="296">
        <f>+IF(X11&lt;&gt;0,+(Y11/X11)*100,0)</f>
        <v>-79.08049293460401</v>
      </c>
      <c r="AA11" s="297">
        <f>SUM(AA6:AA10)</f>
        <v>60860000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>
        <v>62220</v>
      </c>
      <c r="J12" s="60">
        <v>62220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62220</v>
      </c>
      <c r="X12" s="60"/>
      <c r="Y12" s="60">
        <v>62220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130587611</v>
      </c>
      <c r="D15" s="156"/>
      <c r="E15" s="60"/>
      <c r="F15" s="60"/>
      <c r="G15" s="60"/>
      <c r="H15" s="60">
        <v>1548659</v>
      </c>
      <c r="I15" s="60">
        <v>70466</v>
      </c>
      <c r="J15" s="60">
        <v>1619125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1619125</v>
      </c>
      <c r="X15" s="60"/>
      <c r="Y15" s="60">
        <v>1619125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243791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550000</v>
      </c>
      <c r="F20" s="100">
        <f t="shared" si="2"/>
        <v>550000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137500</v>
      </c>
      <c r="Y20" s="100">
        <f t="shared" si="2"/>
        <v>-137500</v>
      </c>
      <c r="Z20" s="137">
        <f>+IF(X20&lt;&gt;0,+(Y20/X20)*100,0)</f>
        <v>-100</v>
      </c>
      <c r="AA20" s="153">
        <f>SUM(AA26:AA33)</f>
        <v>550000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550000</v>
      </c>
      <c r="F25" s="60">
        <v>550000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137500</v>
      </c>
      <c r="Y25" s="60">
        <v>-137500</v>
      </c>
      <c r="Z25" s="140">
        <v>-100</v>
      </c>
      <c r="AA25" s="155">
        <v>550000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550000</v>
      </c>
      <c r="F26" s="295">
        <f t="shared" si="3"/>
        <v>550000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137500</v>
      </c>
      <c r="Y26" s="295">
        <f t="shared" si="3"/>
        <v>-137500</v>
      </c>
      <c r="Z26" s="296">
        <f>+IF(X26&lt;&gt;0,+(Y26/X26)*100,0)</f>
        <v>-100</v>
      </c>
      <c r="AA26" s="297">
        <f>SUM(AA21:AA25)</f>
        <v>550000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169782829</v>
      </c>
      <c r="D36" s="156">
        <f t="shared" si="4"/>
        <v>0</v>
      </c>
      <c r="E36" s="60">
        <f t="shared" si="4"/>
        <v>55660000</v>
      </c>
      <c r="F36" s="60">
        <f t="shared" si="4"/>
        <v>55660000</v>
      </c>
      <c r="G36" s="60">
        <f t="shared" si="4"/>
        <v>0</v>
      </c>
      <c r="H36" s="60">
        <f t="shared" si="4"/>
        <v>2060684</v>
      </c>
      <c r="I36" s="60">
        <f t="shared" si="4"/>
        <v>1122219</v>
      </c>
      <c r="J36" s="60">
        <f t="shared" si="4"/>
        <v>3182903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3182903</v>
      </c>
      <c r="X36" s="60">
        <f t="shared" si="4"/>
        <v>13915000</v>
      </c>
      <c r="Y36" s="60">
        <f t="shared" si="4"/>
        <v>-10732097</v>
      </c>
      <c r="Z36" s="140">
        <f aca="true" t="shared" si="5" ref="Z36:Z49">+IF(X36&lt;&gt;0,+(Y36/X36)*100,0)</f>
        <v>-77.12610132950054</v>
      </c>
      <c r="AA36" s="155">
        <f>AA6+AA21</f>
        <v>55660000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5750000</v>
      </c>
      <c r="F40" s="60">
        <f t="shared" si="4"/>
        <v>5750000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1437500</v>
      </c>
      <c r="Y40" s="60">
        <f t="shared" si="4"/>
        <v>-1437500</v>
      </c>
      <c r="Z40" s="140">
        <f t="shared" si="5"/>
        <v>-100</v>
      </c>
      <c r="AA40" s="155">
        <f>AA10+AA25</f>
        <v>5750000</v>
      </c>
    </row>
    <row r="41" spans="1:27" ht="13.5">
      <c r="A41" s="292" t="s">
        <v>209</v>
      </c>
      <c r="B41" s="142"/>
      <c r="C41" s="293">
        <f aca="true" t="shared" si="6" ref="C41:Y41">SUM(C36:C40)</f>
        <v>169782829</v>
      </c>
      <c r="D41" s="294">
        <f t="shared" si="6"/>
        <v>0</v>
      </c>
      <c r="E41" s="295">
        <f t="shared" si="6"/>
        <v>61410000</v>
      </c>
      <c r="F41" s="295">
        <f t="shared" si="6"/>
        <v>61410000</v>
      </c>
      <c r="G41" s="295">
        <f t="shared" si="6"/>
        <v>0</v>
      </c>
      <c r="H41" s="295">
        <f t="shared" si="6"/>
        <v>2060684</v>
      </c>
      <c r="I41" s="295">
        <f t="shared" si="6"/>
        <v>1122219</v>
      </c>
      <c r="J41" s="295">
        <f t="shared" si="6"/>
        <v>3182903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3182903</v>
      </c>
      <c r="X41" s="295">
        <f t="shared" si="6"/>
        <v>15352500</v>
      </c>
      <c r="Y41" s="295">
        <f t="shared" si="6"/>
        <v>-12169597</v>
      </c>
      <c r="Z41" s="296">
        <f t="shared" si="5"/>
        <v>-79.26785214134506</v>
      </c>
      <c r="AA41" s="297">
        <f>SUM(AA36:AA40)</f>
        <v>61410000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62220</v>
      </c>
      <c r="J42" s="54">
        <f t="shared" si="7"/>
        <v>62220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62220</v>
      </c>
      <c r="X42" s="54">
        <f t="shared" si="7"/>
        <v>0</v>
      </c>
      <c r="Y42" s="54">
        <f t="shared" si="7"/>
        <v>62220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130587611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1548659</v>
      </c>
      <c r="I45" s="54">
        <f t="shared" si="7"/>
        <v>70466</v>
      </c>
      <c r="J45" s="54">
        <f t="shared" si="7"/>
        <v>1619125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1619125</v>
      </c>
      <c r="X45" s="54">
        <f t="shared" si="7"/>
        <v>0</v>
      </c>
      <c r="Y45" s="54">
        <f t="shared" si="7"/>
        <v>1619125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243791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300614231</v>
      </c>
      <c r="D49" s="218">
        <f t="shared" si="9"/>
        <v>0</v>
      </c>
      <c r="E49" s="220">
        <f t="shared" si="9"/>
        <v>61410000</v>
      </c>
      <c r="F49" s="220">
        <f t="shared" si="9"/>
        <v>61410000</v>
      </c>
      <c r="G49" s="220">
        <f t="shared" si="9"/>
        <v>0</v>
      </c>
      <c r="H49" s="220">
        <f t="shared" si="9"/>
        <v>3609343</v>
      </c>
      <c r="I49" s="220">
        <f t="shared" si="9"/>
        <v>1254905</v>
      </c>
      <c r="J49" s="220">
        <f t="shared" si="9"/>
        <v>4864248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4864248</v>
      </c>
      <c r="X49" s="220">
        <f t="shared" si="9"/>
        <v>15352500</v>
      </c>
      <c r="Y49" s="220">
        <f t="shared" si="9"/>
        <v>-10488252</v>
      </c>
      <c r="Z49" s="221">
        <f t="shared" si="5"/>
        <v>-68.3162481680508</v>
      </c>
      <c r="AA49" s="222">
        <f>SUM(AA41:AA48)</f>
        <v>61410000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3450000</v>
      </c>
      <c r="F51" s="54">
        <f t="shared" si="10"/>
        <v>3450000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862500</v>
      </c>
      <c r="Y51" s="54">
        <f t="shared" si="10"/>
        <v>-862500</v>
      </c>
      <c r="Z51" s="184">
        <f>+IF(X51&lt;&gt;0,+(Y51/X51)*100,0)</f>
        <v>-100</v>
      </c>
      <c r="AA51" s="130">
        <f>SUM(AA57:AA61)</f>
        <v>3450000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3450000</v>
      </c>
      <c r="F56" s="60">
        <v>3450000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862500</v>
      </c>
      <c r="Y56" s="60">
        <v>-862500</v>
      </c>
      <c r="Z56" s="140">
        <v>-100</v>
      </c>
      <c r="AA56" s="155">
        <v>3450000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3450000</v>
      </c>
      <c r="F57" s="295">
        <f t="shared" si="11"/>
        <v>3450000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862500</v>
      </c>
      <c r="Y57" s="295">
        <f t="shared" si="11"/>
        <v>-862500</v>
      </c>
      <c r="Z57" s="296">
        <f>+IF(X57&lt;&gt;0,+(Y57/X57)*100,0)</f>
        <v>-100</v>
      </c>
      <c r="AA57" s="297">
        <f>SUM(AA52:AA56)</f>
        <v>3450000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3857554</v>
      </c>
      <c r="H65" s="60"/>
      <c r="I65" s="60"/>
      <c r="J65" s="60">
        <v>3857554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3857554</v>
      </c>
      <c r="X65" s="60"/>
      <c r="Y65" s="60">
        <v>3857554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3450000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1643405</v>
      </c>
      <c r="H68" s="60">
        <v>83333</v>
      </c>
      <c r="I68" s="60">
        <v>135443</v>
      </c>
      <c r="J68" s="60">
        <v>1862181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1862181</v>
      </c>
      <c r="X68" s="60"/>
      <c r="Y68" s="60">
        <v>1862181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3450000</v>
      </c>
      <c r="F69" s="220">
        <f t="shared" si="12"/>
        <v>0</v>
      </c>
      <c r="G69" s="220">
        <f t="shared" si="12"/>
        <v>5500959</v>
      </c>
      <c r="H69" s="220">
        <f t="shared" si="12"/>
        <v>83333</v>
      </c>
      <c r="I69" s="220">
        <f t="shared" si="12"/>
        <v>135443</v>
      </c>
      <c r="J69" s="220">
        <f t="shared" si="12"/>
        <v>5719735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5719735</v>
      </c>
      <c r="X69" s="220">
        <f t="shared" si="12"/>
        <v>0</v>
      </c>
      <c r="Y69" s="220">
        <f t="shared" si="12"/>
        <v>5719735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169782829</v>
      </c>
      <c r="D5" s="357">
        <f t="shared" si="0"/>
        <v>0</v>
      </c>
      <c r="E5" s="356">
        <f t="shared" si="0"/>
        <v>60860000</v>
      </c>
      <c r="F5" s="358">
        <f t="shared" si="0"/>
        <v>60860000</v>
      </c>
      <c r="G5" s="358">
        <f t="shared" si="0"/>
        <v>0</v>
      </c>
      <c r="H5" s="356">
        <f t="shared" si="0"/>
        <v>2060684</v>
      </c>
      <c r="I5" s="356">
        <f t="shared" si="0"/>
        <v>1122219</v>
      </c>
      <c r="J5" s="358">
        <f t="shared" si="0"/>
        <v>3182903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3182903</v>
      </c>
      <c r="X5" s="356">
        <f t="shared" si="0"/>
        <v>15215000</v>
      </c>
      <c r="Y5" s="358">
        <f t="shared" si="0"/>
        <v>-12032097</v>
      </c>
      <c r="Z5" s="359">
        <f>+IF(X5&lt;&gt;0,+(Y5/X5)*100,0)</f>
        <v>-79.08049293460401</v>
      </c>
      <c r="AA5" s="360">
        <f>+AA6+AA8+AA11+AA13+AA15</f>
        <v>60860000</v>
      </c>
    </row>
    <row r="6" spans="1:27" ht="13.5">
      <c r="A6" s="361" t="s">
        <v>204</v>
      </c>
      <c r="B6" s="142"/>
      <c r="C6" s="60">
        <f>+C7</f>
        <v>169782829</v>
      </c>
      <c r="D6" s="340">
        <f aca="true" t="shared" si="1" ref="D6:AA6">+D7</f>
        <v>0</v>
      </c>
      <c r="E6" s="60">
        <f t="shared" si="1"/>
        <v>55660000</v>
      </c>
      <c r="F6" s="59">
        <f t="shared" si="1"/>
        <v>55660000</v>
      </c>
      <c r="G6" s="59">
        <f t="shared" si="1"/>
        <v>0</v>
      </c>
      <c r="H6" s="60">
        <f t="shared" si="1"/>
        <v>2060684</v>
      </c>
      <c r="I6" s="60">
        <f t="shared" si="1"/>
        <v>1122219</v>
      </c>
      <c r="J6" s="59">
        <f t="shared" si="1"/>
        <v>3182903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3182903</v>
      </c>
      <c r="X6" s="60">
        <f t="shared" si="1"/>
        <v>13915000</v>
      </c>
      <c r="Y6" s="59">
        <f t="shared" si="1"/>
        <v>-10732097</v>
      </c>
      <c r="Z6" s="61">
        <f>+IF(X6&lt;&gt;0,+(Y6/X6)*100,0)</f>
        <v>-77.12610132950054</v>
      </c>
      <c r="AA6" s="62">
        <f t="shared" si="1"/>
        <v>55660000</v>
      </c>
    </row>
    <row r="7" spans="1:27" ht="13.5">
      <c r="A7" s="291" t="s">
        <v>228</v>
      </c>
      <c r="B7" s="142"/>
      <c r="C7" s="60">
        <v>169782829</v>
      </c>
      <c r="D7" s="340"/>
      <c r="E7" s="60">
        <v>55660000</v>
      </c>
      <c r="F7" s="59">
        <v>55660000</v>
      </c>
      <c r="G7" s="59"/>
      <c r="H7" s="60">
        <v>2060684</v>
      </c>
      <c r="I7" s="60">
        <v>1122219</v>
      </c>
      <c r="J7" s="59">
        <v>3182903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3182903</v>
      </c>
      <c r="X7" s="60">
        <v>13915000</v>
      </c>
      <c r="Y7" s="59">
        <v>-10732097</v>
      </c>
      <c r="Z7" s="61">
        <v>-77.13</v>
      </c>
      <c r="AA7" s="62">
        <v>55660000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5200000</v>
      </c>
      <c r="F15" s="59">
        <f t="shared" si="5"/>
        <v>5200000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1300000</v>
      </c>
      <c r="Y15" s="59">
        <f t="shared" si="5"/>
        <v>-1300000</v>
      </c>
      <c r="Z15" s="61">
        <f>+IF(X15&lt;&gt;0,+(Y15/X15)*100,0)</f>
        <v>-100</v>
      </c>
      <c r="AA15" s="62">
        <f>SUM(AA16:AA20)</f>
        <v>5200000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5200000</v>
      </c>
      <c r="F20" s="59">
        <v>5200000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1300000</v>
      </c>
      <c r="Y20" s="59">
        <v>-1300000</v>
      </c>
      <c r="Z20" s="61">
        <v>-100</v>
      </c>
      <c r="AA20" s="62">
        <v>5200000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62220</v>
      </c>
      <c r="J22" s="345">
        <f t="shared" si="6"/>
        <v>62220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62220</v>
      </c>
      <c r="X22" s="343">
        <f t="shared" si="6"/>
        <v>0</v>
      </c>
      <c r="Y22" s="345">
        <f t="shared" si="6"/>
        <v>62220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62220</v>
      </c>
      <c r="J32" s="59">
        <v>62220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62220</v>
      </c>
      <c r="X32" s="60"/>
      <c r="Y32" s="59">
        <v>62220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130587611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1548659</v>
      </c>
      <c r="I40" s="343">
        <f t="shared" si="9"/>
        <v>70466</v>
      </c>
      <c r="J40" s="345">
        <f t="shared" si="9"/>
        <v>1619125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1619125</v>
      </c>
      <c r="X40" s="343">
        <f t="shared" si="9"/>
        <v>0</v>
      </c>
      <c r="Y40" s="345">
        <f t="shared" si="9"/>
        <v>1619125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5085682</v>
      </c>
      <c r="D41" s="363"/>
      <c r="E41" s="362"/>
      <c r="F41" s="364"/>
      <c r="G41" s="364"/>
      <c r="H41" s="362">
        <v>1544772</v>
      </c>
      <c r="I41" s="362"/>
      <c r="J41" s="364">
        <v>1544772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1544772</v>
      </c>
      <c r="X41" s="362"/>
      <c r="Y41" s="364">
        <v>1544772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628842</v>
      </c>
      <c r="D44" s="368"/>
      <c r="E44" s="54"/>
      <c r="F44" s="53"/>
      <c r="G44" s="53"/>
      <c r="H44" s="54">
        <v>3887</v>
      </c>
      <c r="I44" s="54">
        <v>70466</v>
      </c>
      <c r="J44" s="53">
        <v>74353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74353</v>
      </c>
      <c r="X44" s="54"/>
      <c r="Y44" s="53">
        <v>74353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119216066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5657021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243791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243791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300614231</v>
      </c>
      <c r="D60" s="346">
        <f t="shared" si="14"/>
        <v>0</v>
      </c>
      <c r="E60" s="219">
        <f t="shared" si="14"/>
        <v>60860000</v>
      </c>
      <c r="F60" s="264">
        <f t="shared" si="14"/>
        <v>60860000</v>
      </c>
      <c r="G60" s="264">
        <f t="shared" si="14"/>
        <v>0</v>
      </c>
      <c r="H60" s="219">
        <f t="shared" si="14"/>
        <v>3609343</v>
      </c>
      <c r="I60" s="219">
        <f t="shared" si="14"/>
        <v>1254905</v>
      </c>
      <c r="J60" s="264">
        <f t="shared" si="14"/>
        <v>4864248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4864248</v>
      </c>
      <c r="X60" s="219">
        <f t="shared" si="14"/>
        <v>15215000</v>
      </c>
      <c r="Y60" s="264">
        <f t="shared" si="14"/>
        <v>-10350752</v>
      </c>
      <c r="Z60" s="337">
        <f>+IF(X60&lt;&gt;0,+(Y60/X60)*100,0)</f>
        <v>-68.02991784423267</v>
      </c>
      <c r="AA60" s="232">
        <f>+AA57+AA54+AA51+AA40+AA37+AA34+AA22+AA5</f>
        <v>60860000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</v>
      </c>
      <c r="F5" s="358">
        <f t="shared" si="0"/>
        <v>550000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137500</v>
      </c>
      <c r="Y5" s="358">
        <f t="shared" si="0"/>
        <v>-137500</v>
      </c>
      <c r="Z5" s="359">
        <f>+IF(X5&lt;&gt;0,+(Y5/X5)*100,0)</f>
        <v>-100</v>
      </c>
      <c r="AA5" s="360">
        <f>+AA6+AA8+AA11+AA13+AA15</f>
        <v>550000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550000</v>
      </c>
      <c r="F15" s="59">
        <f t="shared" si="5"/>
        <v>550000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137500</v>
      </c>
      <c r="Y15" s="59">
        <f t="shared" si="5"/>
        <v>-137500</v>
      </c>
      <c r="Z15" s="61">
        <f>+IF(X15&lt;&gt;0,+(Y15/X15)*100,0)</f>
        <v>-100</v>
      </c>
      <c r="AA15" s="62">
        <f>SUM(AA16:AA20)</f>
        <v>550000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550000</v>
      </c>
      <c r="F20" s="59">
        <v>550000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137500</v>
      </c>
      <c r="Y20" s="59">
        <v>-137500</v>
      </c>
      <c r="Z20" s="61">
        <v>-100</v>
      </c>
      <c r="AA20" s="62">
        <v>550000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550000</v>
      </c>
      <c r="F60" s="264">
        <f t="shared" si="14"/>
        <v>550000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137500</v>
      </c>
      <c r="Y60" s="264">
        <f t="shared" si="14"/>
        <v>-137500</v>
      </c>
      <c r="Z60" s="337">
        <f>+IF(X60&lt;&gt;0,+(Y60/X60)*100,0)</f>
        <v>-100</v>
      </c>
      <c r="AA60" s="232">
        <f>+AA57+AA54+AA51+AA40+AA37+AA34+AA22+AA5</f>
        <v>550000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2014-11-14T15:31:58Z</dcterms:created>
  <dcterms:modified xsi:type="dcterms:W3CDTF">2014-11-14T15:32:03Z</dcterms:modified>
  <cp:category/>
  <cp:version/>
  <cp:contentType/>
  <cp:contentStatus/>
</cp:coreProperties>
</file>