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<sst xmlns="http://schemas.openxmlformats.org/spreadsheetml/2006/main" count="855" uniqueCount="302">
  <si>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Letsemeng(FS161)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</si>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</sst>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9472791</v>
      </c>
      <c r="C5" s="19">
        <v>0</v>
      </c>
      <c r="D5" s="59">
        <v>7156818</v>
      </c>
      <c r="E5" s="60">
        <v>7156818</v>
      </c>
      <c r="F5" s="60">
        <v>1059088</v>
      </c>
      <c r="G5" s="60">
        <v>1073246</v>
      </c>
      <c r="H5" s="60">
        <v>1050337</v>
      </c>
      <c r="I5" s="60">
        <v>3182671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3182671</v>
      </c>
      <c r="W5" s="60">
        <v>1684749</v>
      </c>
      <c r="X5" s="60">
        <v>1497922</v>
      </c>
      <c r="Y5" s="61">
        <v>88.91</v>
      </c>
      <c r="Z5" s="62">
        <v>7156818</v>
      </c>
    </row>
    <row r="6" spans="1:26" ht="13.5">
      <c r="A6" s="58" t="s">
        <v>32</v>
      </c>
      <c r="B6" s="19">
        <v>37544476</v>
      </c>
      <c r="C6" s="19">
        <v>0</v>
      </c>
      <c r="D6" s="59">
        <v>46421300</v>
      </c>
      <c r="E6" s="60">
        <v>46421300</v>
      </c>
      <c r="F6" s="60">
        <v>2669054</v>
      </c>
      <c r="G6" s="60">
        <v>2584887</v>
      </c>
      <c r="H6" s="60">
        <v>2641309</v>
      </c>
      <c r="I6" s="60">
        <v>7895250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7895250</v>
      </c>
      <c r="W6" s="60">
        <v>11354970</v>
      </c>
      <c r="X6" s="60">
        <v>-3459720</v>
      </c>
      <c r="Y6" s="61">
        <v>-30.47</v>
      </c>
      <c r="Z6" s="62">
        <v>46421300</v>
      </c>
    </row>
    <row r="7" spans="1:26" ht="13.5">
      <c r="A7" s="58" t="s">
        <v>33</v>
      </c>
      <c r="B7" s="19">
        <v>3717802</v>
      </c>
      <c r="C7" s="19">
        <v>0</v>
      </c>
      <c r="D7" s="59">
        <v>3500000</v>
      </c>
      <c r="E7" s="60">
        <v>3500000</v>
      </c>
      <c r="F7" s="60">
        <v>290120</v>
      </c>
      <c r="G7" s="60">
        <v>318609</v>
      </c>
      <c r="H7" s="60">
        <v>330172</v>
      </c>
      <c r="I7" s="60">
        <v>938901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938901</v>
      </c>
      <c r="W7" s="60">
        <v>1208499</v>
      </c>
      <c r="X7" s="60">
        <v>-269598</v>
      </c>
      <c r="Y7" s="61">
        <v>-22.31</v>
      </c>
      <c r="Z7" s="62">
        <v>3500000</v>
      </c>
    </row>
    <row r="8" spans="1:26" ht="13.5">
      <c r="A8" s="58" t="s">
        <v>34</v>
      </c>
      <c r="B8" s="19">
        <v>55781945</v>
      </c>
      <c r="C8" s="19">
        <v>0</v>
      </c>
      <c r="D8" s="59">
        <v>53929000</v>
      </c>
      <c r="E8" s="60">
        <v>53929000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13482249</v>
      </c>
      <c r="X8" s="60">
        <v>-13482249</v>
      </c>
      <c r="Y8" s="61">
        <v>-100</v>
      </c>
      <c r="Z8" s="62">
        <v>53929000</v>
      </c>
    </row>
    <row r="9" spans="1:26" ht="13.5">
      <c r="A9" s="58" t="s">
        <v>35</v>
      </c>
      <c r="B9" s="19">
        <v>1062330</v>
      </c>
      <c r="C9" s="19">
        <v>0</v>
      </c>
      <c r="D9" s="59">
        <v>1518233</v>
      </c>
      <c r="E9" s="60">
        <v>1518233</v>
      </c>
      <c r="F9" s="60">
        <v>20675</v>
      </c>
      <c r="G9" s="60">
        <v>72535</v>
      </c>
      <c r="H9" s="60">
        <v>20675</v>
      </c>
      <c r="I9" s="60">
        <v>113885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113885</v>
      </c>
      <c r="W9" s="60">
        <v>341139</v>
      </c>
      <c r="X9" s="60">
        <v>-227254</v>
      </c>
      <c r="Y9" s="61">
        <v>-66.62</v>
      </c>
      <c r="Z9" s="62">
        <v>1518233</v>
      </c>
    </row>
    <row r="10" spans="1:26" ht="25.5">
      <c r="A10" s="63" t="s">
        <v>277</v>
      </c>
      <c r="B10" s="64">
        <f>SUM(B5:B9)</f>
        <v>107579344</v>
      </c>
      <c r="C10" s="64">
        <f>SUM(C5:C9)</f>
        <v>0</v>
      </c>
      <c r="D10" s="65">
        <f aca="true" t="shared" si="0" ref="D10:Z10">SUM(D5:D9)</f>
        <v>112525351</v>
      </c>
      <c r="E10" s="66">
        <f t="shared" si="0"/>
        <v>112525351</v>
      </c>
      <c r="F10" s="66">
        <f t="shared" si="0"/>
        <v>4038937</v>
      </c>
      <c r="G10" s="66">
        <f t="shared" si="0"/>
        <v>4049277</v>
      </c>
      <c r="H10" s="66">
        <f t="shared" si="0"/>
        <v>4042493</v>
      </c>
      <c r="I10" s="66">
        <f t="shared" si="0"/>
        <v>12130707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12130707</v>
      </c>
      <c r="W10" s="66">
        <f t="shared" si="0"/>
        <v>28071606</v>
      </c>
      <c r="X10" s="66">
        <f t="shared" si="0"/>
        <v>-15940899</v>
      </c>
      <c r="Y10" s="67">
        <f>+IF(W10&lt;&gt;0,(X10/W10)*100,0)</f>
        <v>-56.786558631522546</v>
      </c>
      <c r="Z10" s="68">
        <f t="shared" si="0"/>
        <v>112525351</v>
      </c>
    </row>
    <row r="11" spans="1:26" ht="13.5">
      <c r="A11" s="58" t="s">
        <v>37</v>
      </c>
      <c r="B11" s="19">
        <v>23531297</v>
      </c>
      <c r="C11" s="19">
        <v>0</v>
      </c>
      <c r="D11" s="59">
        <v>37975000</v>
      </c>
      <c r="E11" s="60">
        <v>37975000</v>
      </c>
      <c r="F11" s="60">
        <v>2969227</v>
      </c>
      <c r="G11" s="60">
        <v>2887522</v>
      </c>
      <c r="H11" s="60">
        <v>3293625</v>
      </c>
      <c r="I11" s="60">
        <v>9150374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9150374</v>
      </c>
      <c r="W11" s="60">
        <v>8415165</v>
      </c>
      <c r="X11" s="60">
        <v>735209</v>
      </c>
      <c r="Y11" s="61">
        <v>8.74</v>
      </c>
      <c r="Z11" s="62">
        <v>37975000</v>
      </c>
    </row>
    <row r="12" spans="1:26" ht="13.5">
      <c r="A12" s="58" t="s">
        <v>38</v>
      </c>
      <c r="B12" s="19">
        <v>3190517</v>
      </c>
      <c r="C12" s="19">
        <v>0</v>
      </c>
      <c r="D12" s="59">
        <v>3700000</v>
      </c>
      <c r="E12" s="60">
        <v>3700000</v>
      </c>
      <c r="F12" s="60">
        <v>258407</v>
      </c>
      <c r="G12" s="60">
        <v>258407</v>
      </c>
      <c r="H12" s="60">
        <v>258441</v>
      </c>
      <c r="I12" s="60">
        <v>775255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775255</v>
      </c>
      <c r="W12" s="60">
        <v>925041</v>
      </c>
      <c r="X12" s="60">
        <v>-149786</v>
      </c>
      <c r="Y12" s="61">
        <v>-16.19</v>
      </c>
      <c r="Z12" s="62">
        <v>3700000</v>
      </c>
    </row>
    <row r="13" spans="1:26" ht="13.5">
      <c r="A13" s="58" t="s">
        <v>278</v>
      </c>
      <c r="B13" s="19">
        <v>18248545</v>
      </c>
      <c r="C13" s="19">
        <v>0</v>
      </c>
      <c r="D13" s="59">
        <v>11700000</v>
      </c>
      <c r="E13" s="60">
        <v>11700000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1688247</v>
      </c>
      <c r="X13" s="60">
        <v>-1688247</v>
      </c>
      <c r="Y13" s="61">
        <v>-100</v>
      </c>
      <c r="Z13" s="62">
        <v>11700000</v>
      </c>
    </row>
    <row r="14" spans="1:26" ht="13.5">
      <c r="A14" s="58" t="s">
        <v>40</v>
      </c>
      <c r="B14" s="19">
        <v>585176</v>
      </c>
      <c r="C14" s="19">
        <v>0</v>
      </c>
      <c r="D14" s="59">
        <v>125000</v>
      </c>
      <c r="E14" s="60">
        <v>125000</v>
      </c>
      <c r="F14" s="60">
        <v>0</v>
      </c>
      <c r="G14" s="60">
        <v>0</v>
      </c>
      <c r="H14" s="60">
        <v>90</v>
      </c>
      <c r="I14" s="60">
        <v>90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90</v>
      </c>
      <c r="W14" s="60">
        <v>31368</v>
      </c>
      <c r="X14" s="60">
        <v>-31278</v>
      </c>
      <c r="Y14" s="61">
        <v>-99.71</v>
      </c>
      <c r="Z14" s="62">
        <v>125000</v>
      </c>
    </row>
    <row r="15" spans="1:26" ht="13.5">
      <c r="A15" s="58" t="s">
        <v>41</v>
      </c>
      <c r="B15" s="19">
        <v>22663930</v>
      </c>
      <c r="C15" s="19">
        <v>0</v>
      </c>
      <c r="D15" s="59">
        <v>24109000</v>
      </c>
      <c r="E15" s="60">
        <v>24109000</v>
      </c>
      <c r="F15" s="60">
        <v>112353</v>
      </c>
      <c r="G15" s="60">
        <v>3923499</v>
      </c>
      <c r="H15" s="60">
        <v>2576636</v>
      </c>
      <c r="I15" s="60">
        <v>6612488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6612488</v>
      </c>
      <c r="W15" s="60">
        <v>602724</v>
      </c>
      <c r="X15" s="60">
        <v>6009764</v>
      </c>
      <c r="Y15" s="61">
        <v>997.1</v>
      </c>
      <c r="Z15" s="62">
        <v>24109000</v>
      </c>
    </row>
    <row r="16" spans="1:26" ht="13.5">
      <c r="A16" s="69" t="s">
        <v>42</v>
      </c>
      <c r="B16" s="19">
        <v>6619301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34568364</v>
      </c>
      <c r="C17" s="19">
        <v>0</v>
      </c>
      <c r="D17" s="59">
        <v>43090000</v>
      </c>
      <c r="E17" s="60">
        <v>43090000</v>
      </c>
      <c r="F17" s="60">
        <v>1168060</v>
      </c>
      <c r="G17" s="60">
        <v>2117544</v>
      </c>
      <c r="H17" s="60">
        <v>1727060</v>
      </c>
      <c r="I17" s="60">
        <v>5012664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5012664</v>
      </c>
      <c r="W17" s="60">
        <v>728742</v>
      </c>
      <c r="X17" s="60">
        <v>4283922</v>
      </c>
      <c r="Y17" s="61">
        <v>587.85</v>
      </c>
      <c r="Z17" s="62">
        <v>43090000</v>
      </c>
    </row>
    <row r="18" spans="1:26" ht="13.5">
      <c r="A18" s="70" t="s">
        <v>44</v>
      </c>
      <c r="B18" s="71">
        <f>SUM(B11:B17)</f>
        <v>109407130</v>
      </c>
      <c r="C18" s="71">
        <f>SUM(C11:C17)</f>
        <v>0</v>
      </c>
      <c r="D18" s="72">
        <f aca="true" t="shared" si="1" ref="D18:Z18">SUM(D11:D17)</f>
        <v>120699000</v>
      </c>
      <c r="E18" s="73">
        <f t="shared" si="1"/>
        <v>120699000</v>
      </c>
      <c r="F18" s="73">
        <f t="shared" si="1"/>
        <v>4508047</v>
      </c>
      <c r="G18" s="73">
        <f t="shared" si="1"/>
        <v>9186972</v>
      </c>
      <c r="H18" s="73">
        <f t="shared" si="1"/>
        <v>7855852</v>
      </c>
      <c r="I18" s="73">
        <f t="shared" si="1"/>
        <v>21550871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21550871</v>
      </c>
      <c r="W18" s="73">
        <f t="shared" si="1"/>
        <v>12391287</v>
      </c>
      <c r="X18" s="73">
        <f t="shared" si="1"/>
        <v>9159584</v>
      </c>
      <c r="Y18" s="67">
        <f>+IF(W18&lt;&gt;0,(X18/W18)*100,0)</f>
        <v>73.91955331193604</v>
      </c>
      <c r="Z18" s="74">
        <f t="shared" si="1"/>
        <v>120699000</v>
      </c>
    </row>
    <row r="19" spans="1:26" ht="13.5">
      <c r="A19" s="70" t="s">
        <v>45</v>
      </c>
      <c r="B19" s="75">
        <f>+B10-B18</f>
        <v>-1827786</v>
      </c>
      <c r="C19" s="75">
        <f>+C10-C18</f>
        <v>0</v>
      </c>
      <c r="D19" s="76">
        <f aca="true" t="shared" si="2" ref="D19:Z19">+D10-D18</f>
        <v>-8173649</v>
      </c>
      <c r="E19" s="77">
        <f t="shared" si="2"/>
        <v>-8173649</v>
      </c>
      <c r="F19" s="77">
        <f t="shared" si="2"/>
        <v>-469110</v>
      </c>
      <c r="G19" s="77">
        <f t="shared" si="2"/>
        <v>-5137695</v>
      </c>
      <c r="H19" s="77">
        <f t="shared" si="2"/>
        <v>-3813359</v>
      </c>
      <c r="I19" s="77">
        <f t="shared" si="2"/>
        <v>-9420164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-9420164</v>
      </c>
      <c r="W19" s="77">
        <f>IF(E10=E18,0,W10-W18)</f>
        <v>15680319</v>
      </c>
      <c r="X19" s="77">
        <f t="shared" si="2"/>
        <v>-25100483</v>
      </c>
      <c r="Y19" s="78">
        <f>+IF(W19&lt;&gt;0,(X19/W19)*100,0)</f>
        <v>-160.07635431396517</v>
      </c>
      <c r="Z19" s="79">
        <f t="shared" si="2"/>
        <v>-8173649</v>
      </c>
    </row>
    <row r="20" spans="1:26" ht="13.5">
      <c r="A20" s="58" t="s">
        <v>46</v>
      </c>
      <c r="B20" s="19">
        <v>22528553</v>
      </c>
      <c r="C20" s="19">
        <v>0</v>
      </c>
      <c r="D20" s="59">
        <v>35889000</v>
      </c>
      <c r="E20" s="60">
        <v>35889000</v>
      </c>
      <c r="F20" s="60">
        <v>3877000</v>
      </c>
      <c r="G20" s="60">
        <v>0</v>
      </c>
      <c r="H20" s="60">
        <v>0</v>
      </c>
      <c r="I20" s="60">
        <v>3877000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3877000</v>
      </c>
      <c r="W20" s="60">
        <v>8972250</v>
      </c>
      <c r="X20" s="60">
        <v>-5095250</v>
      </c>
      <c r="Y20" s="61">
        <v>-56.79</v>
      </c>
      <c r="Z20" s="62">
        <v>35889000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20700767</v>
      </c>
      <c r="C22" s="86">
        <f>SUM(C19:C21)</f>
        <v>0</v>
      </c>
      <c r="D22" s="87">
        <f aca="true" t="shared" si="3" ref="D22:Z22">SUM(D19:D21)</f>
        <v>27715351</v>
      </c>
      <c r="E22" s="88">
        <f t="shared" si="3"/>
        <v>27715351</v>
      </c>
      <c r="F22" s="88">
        <f t="shared" si="3"/>
        <v>3407890</v>
      </c>
      <c r="G22" s="88">
        <f t="shared" si="3"/>
        <v>-5137695</v>
      </c>
      <c r="H22" s="88">
        <f t="shared" si="3"/>
        <v>-3813359</v>
      </c>
      <c r="I22" s="88">
        <f t="shared" si="3"/>
        <v>-5543164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-5543164</v>
      </c>
      <c r="W22" s="88">
        <f t="shared" si="3"/>
        <v>24652569</v>
      </c>
      <c r="X22" s="88">
        <f t="shared" si="3"/>
        <v>-30195733</v>
      </c>
      <c r="Y22" s="89">
        <f>+IF(W22&lt;&gt;0,(X22/W22)*100,0)</f>
        <v>-122.48513735018854</v>
      </c>
      <c r="Z22" s="90">
        <f t="shared" si="3"/>
        <v>27715351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20700767</v>
      </c>
      <c r="C24" s="75">
        <f>SUM(C22:C23)</f>
        <v>0</v>
      </c>
      <c r="D24" s="76">
        <f aca="true" t="shared" si="4" ref="D24:Z24">SUM(D22:D23)</f>
        <v>27715351</v>
      </c>
      <c r="E24" s="77">
        <f t="shared" si="4"/>
        <v>27715351</v>
      </c>
      <c r="F24" s="77">
        <f t="shared" si="4"/>
        <v>3407890</v>
      </c>
      <c r="G24" s="77">
        <f t="shared" si="4"/>
        <v>-5137695</v>
      </c>
      <c r="H24" s="77">
        <f t="shared" si="4"/>
        <v>-3813359</v>
      </c>
      <c r="I24" s="77">
        <f t="shared" si="4"/>
        <v>-5543164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-5543164</v>
      </c>
      <c r="W24" s="77">
        <f t="shared" si="4"/>
        <v>24652569</v>
      </c>
      <c r="X24" s="77">
        <f t="shared" si="4"/>
        <v>-30195733</v>
      </c>
      <c r="Y24" s="78">
        <f>+IF(W24&lt;&gt;0,(X24/W24)*100,0)</f>
        <v>-122.48513735018854</v>
      </c>
      <c r="Z24" s="79">
        <f t="shared" si="4"/>
        <v>27715351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43035079</v>
      </c>
      <c r="E27" s="100">
        <v>43035079</v>
      </c>
      <c r="F27" s="100">
        <v>0</v>
      </c>
      <c r="G27" s="100">
        <v>0</v>
      </c>
      <c r="H27" s="100">
        <v>661880</v>
      </c>
      <c r="I27" s="100">
        <v>661880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661880</v>
      </c>
      <c r="W27" s="100">
        <v>1555284</v>
      </c>
      <c r="X27" s="100">
        <v>-893404</v>
      </c>
      <c r="Y27" s="101">
        <v>-57.44</v>
      </c>
      <c r="Z27" s="102">
        <v>43035079</v>
      </c>
    </row>
    <row r="28" spans="1:26" ht="13.5">
      <c r="A28" s="103" t="s">
        <v>46</v>
      </c>
      <c r="B28" s="19">
        <v>0</v>
      </c>
      <c r="C28" s="19">
        <v>0</v>
      </c>
      <c r="D28" s="59">
        <v>35890501</v>
      </c>
      <c r="E28" s="60">
        <v>35890501</v>
      </c>
      <c r="F28" s="60">
        <v>0</v>
      </c>
      <c r="G28" s="60">
        <v>0</v>
      </c>
      <c r="H28" s="60">
        <v>603876</v>
      </c>
      <c r="I28" s="60">
        <v>603876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603876</v>
      </c>
      <c r="W28" s="60">
        <v>0</v>
      </c>
      <c r="X28" s="60">
        <v>603876</v>
      </c>
      <c r="Y28" s="61">
        <v>0</v>
      </c>
      <c r="Z28" s="62">
        <v>35890501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7144578</v>
      </c>
      <c r="E31" s="60">
        <v>7144578</v>
      </c>
      <c r="F31" s="60">
        <v>0</v>
      </c>
      <c r="G31" s="60">
        <v>0</v>
      </c>
      <c r="H31" s="60">
        <v>58004</v>
      </c>
      <c r="I31" s="60">
        <v>58004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58004</v>
      </c>
      <c r="W31" s="60">
        <v>0</v>
      </c>
      <c r="X31" s="60">
        <v>58004</v>
      </c>
      <c r="Y31" s="61">
        <v>0</v>
      </c>
      <c r="Z31" s="62">
        <v>7144578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43035079</v>
      </c>
      <c r="E32" s="100">
        <f t="shared" si="5"/>
        <v>43035079</v>
      </c>
      <c r="F32" s="100">
        <f t="shared" si="5"/>
        <v>0</v>
      </c>
      <c r="G32" s="100">
        <f t="shared" si="5"/>
        <v>0</v>
      </c>
      <c r="H32" s="100">
        <f t="shared" si="5"/>
        <v>661880</v>
      </c>
      <c r="I32" s="100">
        <f t="shared" si="5"/>
        <v>661880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661880</v>
      </c>
      <c r="W32" s="100">
        <f t="shared" si="5"/>
        <v>0</v>
      </c>
      <c r="X32" s="100">
        <f t="shared" si="5"/>
        <v>661880</v>
      </c>
      <c r="Y32" s="101">
        <f>+IF(W32&lt;&gt;0,(X32/W32)*100,0)</f>
        <v>0</v>
      </c>
      <c r="Z32" s="102">
        <f t="shared" si="5"/>
        <v>43035079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44665107</v>
      </c>
      <c r="E35" s="60">
        <v>44665107</v>
      </c>
      <c r="F35" s="60">
        <v>0</v>
      </c>
      <c r="G35" s="60">
        <v>0</v>
      </c>
      <c r="H35" s="60">
        <v>40424820</v>
      </c>
      <c r="I35" s="60">
        <v>40424820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40424820</v>
      </c>
      <c r="W35" s="60">
        <v>11166277</v>
      </c>
      <c r="X35" s="60">
        <v>29258543</v>
      </c>
      <c r="Y35" s="61">
        <v>262.03</v>
      </c>
      <c r="Z35" s="62">
        <v>44665107</v>
      </c>
    </row>
    <row r="36" spans="1:26" ht="13.5">
      <c r="A36" s="58" t="s">
        <v>57</v>
      </c>
      <c r="B36" s="19">
        <v>0</v>
      </c>
      <c r="C36" s="19">
        <v>0</v>
      </c>
      <c r="D36" s="59">
        <v>597216011</v>
      </c>
      <c r="E36" s="60">
        <v>597216011</v>
      </c>
      <c r="F36" s="60">
        <v>0</v>
      </c>
      <c r="G36" s="60">
        <v>0</v>
      </c>
      <c r="H36" s="60">
        <v>196586</v>
      </c>
      <c r="I36" s="60">
        <v>196586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196586</v>
      </c>
      <c r="W36" s="60">
        <v>149304003</v>
      </c>
      <c r="X36" s="60">
        <v>-149107417</v>
      </c>
      <c r="Y36" s="61">
        <v>-99.87</v>
      </c>
      <c r="Z36" s="62">
        <v>597216011</v>
      </c>
    </row>
    <row r="37" spans="1:26" ht="13.5">
      <c r="A37" s="58" t="s">
        <v>58</v>
      </c>
      <c r="B37" s="19">
        <v>0</v>
      </c>
      <c r="C37" s="19">
        <v>0</v>
      </c>
      <c r="D37" s="59">
        <v>18105492</v>
      </c>
      <c r="E37" s="60">
        <v>18105492</v>
      </c>
      <c r="F37" s="60">
        <v>0</v>
      </c>
      <c r="G37" s="60">
        <v>0</v>
      </c>
      <c r="H37" s="60">
        <v>35273076</v>
      </c>
      <c r="I37" s="60">
        <v>35273076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35273076</v>
      </c>
      <c r="W37" s="60">
        <v>4526373</v>
      </c>
      <c r="X37" s="60">
        <v>30746703</v>
      </c>
      <c r="Y37" s="61">
        <v>679.28</v>
      </c>
      <c r="Z37" s="62">
        <v>18105492</v>
      </c>
    </row>
    <row r="38" spans="1:26" ht="13.5">
      <c r="A38" s="58" t="s">
        <v>59</v>
      </c>
      <c r="B38" s="19">
        <v>0</v>
      </c>
      <c r="C38" s="19">
        <v>0</v>
      </c>
      <c r="D38" s="59">
        <v>13775626</v>
      </c>
      <c r="E38" s="60">
        <v>13775626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3443907</v>
      </c>
      <c r="X38" s="60">
        <v>-3443907</v>
      </c>
      <c r="Y38" s="61">
        <v>-100</v>
      </c>
      <c r="Z38" s="62">
        <v>13775626</v>
      </c>
    </row>
    <row r="39" spans="1:26" ht="13.5">
      <c r="A39" s="58" t="s">
        <v>60</v>
      </c>
      <c r="B39" s="19">
        <v>0</v>
      </c>
      <c r="C39" s="19">
        <v>0</v>
      </c>
      <c r="D39" s="59">
        <v>610000000</v>
      </c>
      <c r="E39" s="60">
        <v>610000000</v>
      </c>
      <c r="F39" s="60">
        <v>0</v>
      </c>
      <c r="G39" s="60">
        <v>0</v>
      </c>
      <c r="H39" s="60">
        <v>5348330</v>
      </c>
      <c r="I39" s="60">
        <v>5348330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5348330</v>
      </c>
      <c r="W39" s="60">
        <v>152500000</v>
      </c>
      <c r="X39" s="60">
        <v>-147151670</v>
      </c>
      <c r="Y39" s="61">
        <v>-96.49</v>
      </c>
      <c r="Z39" s="62">
        <v>610000000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48750794</v>
      </c>
      <c r="C42" s="19">
        <v>0</v>
      </c>
      <c r="D42" s="59">
        <v>-13949924</v>
      </c>
      <c r="E42" s="60">
        <v>-13949924</v>
      </c>
      <c r="F42" s="60">
        <v>23427519</v>
      </c>
      <c r="G42" s="60">
        <v>-5371810</v>
      </c>
      <c r="H42" s="60">
        <v>-5095832</v>
      </c>
      <c r="I42" s="60">
        <v>12959877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12959877</v>
      </c>
      <c r="W42" s="60">
        <v>-3487482</v>
      </c>
      <c r="X42" s="60">
        <v>16447359</v>
      </c>
      <c r="Y42" s="61">
        <v>-471.61</v>
      </c>
      <c r="Z42" s="62">
        <v>-13949924</v>
      </c>
    </row>
    <row r="43" spans="1:26" ht="13.5">
      <c r="A43" s="58" t="s">
        <v>63</v>
      </c>
      <c r="B43" s="19">
        <v>-32828966</v>
      </c>
      <c r="C43" s="19">
        <v>0</v>
      </c>
      <c r="D43" s="59">
        <v>-33027708</v>
      </c>
      <c r="E43" s="60">
        <v>-33027708</v>
      </c>
      <c r="F43" s="60">
        <v>-203251</v>
      </c>
      <c r="G43" s="60">
        <v>-730993</v>
      </c>
      <c r="H43" s="60">
        <v>-661880</v>
      </c>
      <c r="I43" s="60">
        <v>-1596124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-1596124</v>
      </c>
      <c r="W43" s="60">
        <v>-8256927</v>
      </c>
      <c r="X43" s="60">
        <v>6660803</v>
      </c>
      <c r="Y43" s="61">
        <v>-80.67</v>
      </c>
      <c r="Z43" s="62">
        <v>-33027708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33549300</v>
      </c>
      <c r="C45" s="22">
        <v>0</v>
      </c>
      <c r="D45" s="99">
        <v>-46977632</v>
      </c>
      <c r="E45" s="100">
        <v>-46977632</v>
      </c>
      <c r="F45" s="100">
        <v>40851740</v>
      </c>
      <c r="G45" s="100">
        <v>34748937</v>
      </c>
      <c r="H45" s="100">
        <v>28991225</v>
      </c>
      <c r="I45" s="100">
        <v>28991225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28991225</v>
      </c>
      <c r="W45" s="100">
        <v>-11744409</v>
      </c>
      <c r="X45" s="100">
        <v>40735634</v>
      </c>
      <c r="Y45" s="101">
        <v>-346.85</v>
      </c>
      <c r="Z45" s="102">
        <v>-46977632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2947570</v>
      </c>
      <c r="C49" s="52">
        <v>0</v>
      </c>
      <c r="D49" s="129">
        <v>2626700</v>
      </c>
      <c r="E49" s="54">
        <v>3103509</v>
      </c>
      <c r="F49" s="54">
        <v>0</v>
      </c>
      <c r="G49" s="54">
        <v>0</v>
      </c>
      <c r="H49" s="54">
        <v>0</v>
      </c>
      <c r="I49" s="54">
        <v>1340220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1198441</v>
      </c>
      <c r="W49" s="54">
        <v>1283091</v>
      </c>
      <c r="X49" s="54">
        <v>7216850</v>
      </c>
      <c r="Y49" s="54">
        <v>29436245</v>
      </c>
      <c r="Z49" s="130">
        <v>49152626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38505</v>
      </c>
      <c r="C51" s="52">
        <v>0</v>
      </c>
      <c r="D51" s="129">
        <v>54254</v>
      </c>
      <c r="E51" s="54">
        <v>0</v>
      </c>
      <c r="F51" s="54">
        <v>0</v>
      </c>
      <c r="G51" s="54">
        <v>0</v>
      </c>
      <c r="H51" s="54">
        <v>0</v>
      </c>
      <c r="I51" s="54">
        <v>10000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102759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71.4570245012327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62.39620164682569</v>
      </c>
      <c r="G58" s="7">
        <f t="shared" si="6"/>
        <v>65.36897373605606</v>
      </c>
      <c r="H58" s="7">
        <f t="shared" si="6"/>
        <v>64.69084522188747</v>
      </c>
      <c r="I58" s="7">
        <f t="shared" si="6"/>
        <v>64.14254082512414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64.14254082512414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59.01150991297074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31.364626924297127</v>
      </c>
      <c r="G59" s="10">
        <f t="shared" si="7"/>
        <v>42.75105614183514</v>
      </c>
      <c r="H59" s="10">
        <f t="shared" si="7"/>
        <v>38.95911502689137</v>
      </c>
      <c r="I59" s="10">
        <f t="shared" si="7"/>
        <v>37.710621047541515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37.710621047541515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74.59713381004438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74.70961621608255</v>
      </c>
      <c r="G60" s="13">
        <f t="shared" si="7"/>
        <v>74.7599411502321</v>
      </c>
      <c r="H60" s="13">
        <f t="shared" si="7"/>
        <v>74.92326721334005</v>
      </c>
      <c r="I60" s="13">
        <f t="shared" si="7"/>
        <v>74.79756815806972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74.79756815806972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34.99160179145424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223.44786767285308</v>
      </c>
      <c r="G61" s="13">
        <f t="shared" si="7"/>
        <v>230.14058144237902</v>
      </c>
      <c r="H61" s="13">
        <f t="shared" si="7"/>
        <v>261.1176468258212</v>
      </c>
      <c r="I61" s="13">
        <f t="shared" si="7"/>
        <v>237.14727793696272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237.14727793696272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36.39770843650941</v>
      </c>
      <c r="G62" s="13">
        <f t="shared" si="7"/>
        <v>39.229130222108</v>
      </c>
      <c r="H62" s="13">
        <f t="shared" si="7"/>
        <v>40.80319151941866</v>
      </c>
      <c r="I62" s="13">
        <f t="shared" si="7"/>
        <v>38.87131428852596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38.87131428852596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29.365660042867596</v>
      </c>
      <c r="G63" s="13">
        <f t="shared" si="7"/>
        <v>34.08853292018332</v>
      </c>
      <c r="H63" s="13">
        <f t="shared" si="7"/>
        <v>26.07831089155378</v>
      </c>
      <c r="I63" s="13">
        <f t="shared" si="7"/>
        <v>29.846495986114125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29.846495986114125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29.058730372422737</v>
      </c>
      <c r="G64" s="13">
        <f t="shared" si="7"/>
        <v>25.32753804961152</v>
      </c>
      <c r="H64" s="13">
        <f t="shared" si="7"/>
        <v>25.956277829051867</v>
      </c>
      <c r="I64" s="13">
        <f t="shared" si="7"/>
        <v>26.779780650411833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26.779780650411833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47017267</v>
      </c>
      <c r="C67" s="24"/>
      <c r="D67" s="25">
        <v>53578118</v>
      </c>
      <c r="E67" s="26">
        <v>53578118</v>
      </c>
      <c r="F67" s="26">
        <v>3728142</v>
      </c>
      <c r="G67" s="26">
        <v>3658133</v>
      </c>
      <c r="H67" s="26">
        <v>3691646</v>
      </c>
      <c r="I67" s="26">
        <v>11077921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11077921</v>
      </c>
      <c r="W67" s="26">
        <v>13394530</v>
      </c>
      <c r="X67" s="26"/>
      <c r="Y67" s="25"/>
      <c r="Z67" s="27">
        <v>53578118</v>
      </c>
    </row>
    <row r="68" spans="1:26" ht="13.5" hidden="1">
      <c r="A68" s="37" t="s">
        <v>31</v>
      </c>
      <c r="B68" s="19">
        <v>9472791</v>
      </c>
      <c r="C68" s="19"/>
      <c r="D68" s="20">
        <v>7156818</v>
      </c>
      <c r="E68" s="21">
        <v>7156818</v>
      </c>
      <c r="F68" s="21">
        <v>1059088</v>
      </c>
      <c r="G68" s="21">
        <v>1073246</v>
      </c>
      <c r="H68" s="21">
        <v>1050337</v>
      </c>
      <c r="I68" s="21">
        <v>3182671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3182671</v>
      </c>
      <c r="W68" s="21">
        <v>1684749</v>
      </c>
      <c r="X68" s="21"/>
      <c r="Y68" s="20"/>
      <c r="Z68" s="23">
        <v>7156818</v>
      </c>
    </row>
    <row r="69" spans="1:26" ht="13.5" hidden="1">
      <c r="A69" s="38" t="s">
        <v>32</v>
      </c>
      <c r="B69" s="19">
        <v>37544476</v>
      </c>
      <c r="C69" s="19"/>
      <c r="D69" s="20">
        <v>46421300</v>
      </c>
      <c r="E69" s="21">
        <v>46421300</v>
      </c>
      <c r="F69" s="21">
        <v>2669054</v>
      </c>
      <c r="G69" s="21">
        <v>2584887</v>
      </c>
      <c r="H69" s="21">
        <v>2641309</v>
      </c>
      <c r="I69" s="21">
        <v>7895250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7895250</v>
      </c>
      <c r="W69" s="21">
        <v>11605325</v>
      </c>
      <c r="X69" s="21"/>
      <c r="Y69" s="20"/>
      <c r="Z69" s="23">
        <v>46421300</v>
      </c>
    </row>
    <row r="70" spans="1:26" ht="13.5" hidden="1">
      <c r="A70" s="39" t="s">
        <v>103</v>
      </c>
      <c r="B70" s="19">
        <v>14670986</v>
      </c>
      <c r="C70" s="19"/>
      <c r="D70" s="20">
        <v>23503000</v>
      </c>
      <c r="E70" s="21">
        <v>23503000</v>
      </c>
      <c r="F70" s="21">
        <v>601479</v>
      </c>
      <c r="G70" s="21">
        <v>551353</v>
      </c>
      <c r="H70" s="21">
        <v>504918</v>
      </c>
      <c r="I70" s="21">
        <v>1657750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1657750</v>
      </c>
      <c r="W70" s="21">
        <v>5875398</v>
      </c>
      <c r="X70" s="21"/>
      <c r="Y70" s="20"/>
      <c r="Z70" s="23">
        <v>23503000</v>
      </c>
    </row>
    <row r="71" spans="1:26" ht="13.5" hidden="1">
      <c r="A71" s="39" t="s">
        <v>104</v>
      </c>
      <c r="B71" s="19">
        <v>7395630</v>
      </c>
      <c r="C71" s="19"/>
      <c r="D71" s="20">
        <v>8172621</v>
      </c>
      <c r="E71" s="21">
        <v>8172621</v>
      </c>
      <c r="F71" s="21">
        <v>640087</v>
      </c>
      <c r="G71" s="21">
        <v>603085</v>
      </c>
      <c r="H71" s="21">
        <v>707876</v>
      </c>
      <c r="I71" s="21">
        <v>1951048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1951048</v>
      </c>
      <c r="W71" s="21">
        <v>1793154</v>
      </c>
      <c r="X71" s="21"/>
      <c r="Y71" s="20"/>
      <c r="Z71" s="23">
        <v>8172621</v>
      </c>
    </row>
    <row r="72" spans="1:26" ht="13.5" hidden="1">
      <c r="A72" s="39" t="s">
        <v>105</v>
      </c>
      <c r="B72" s="19">
        <v>7722008</v>
      </c>
      <c r="C72" s="19"/>
      <c r="D72" s="20">
        <v>7369228</v>
      </c>
      <c r="E72" s="21">
        <v>7369228</v>
      </c>
      <c r="F72" s="21">
        <v>736687</v>
      </c>
      <c r="G72" s="21">
        <v>738392</v>
      </c>
      <c r="H72" s="21">
        <v>737241</v>
      </c>
      <c r="I72" s="21">
        <v>2212320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2212320</v>
      </c>
      <c r="W72" s="21">
        <v>1842306</v>
      </c>
      <c r="X72" s="21"/>
      <c r="Y72" s="20"/>
      <c r="Z72" s="23">
        <v>7369228</v>
      </c>
    </row>
    <row r="73" spans="1:26" ht="13.5" hidden="1">
      <c r="A73" s="39" t="s">
        <v>106</v>
      </c>
      <c r="B73" s="19">
        <v>7755852</v>
      </c>
      <c r="C73" s="19"/>
      <c r="D73" s="20">
        <v>7376451</v>
      </c>
      <c r="E73" s="21">
        <v>7376451</v>
      </c>
      <c r="F73" s="21">
        <v>690801</v>
      </c>
      <c r="G73" s="21">
        <v>692057</v>
      </c>
      <c r="H73" s="21">
        <v>691274</v>
      </c>
      <c r="I73" s="21">
        <v>2074132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2074132</v>
      </c>
      <c r="W73" s="21">
        <v>1844112</v>
      </c>
      <c r="X73" s="21"/>
      <c r="Y73" s="20"/>
      <c r="Z73" s="23">
        <v>7376451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33597140</v>
      </c>
      <c r="C76" s="32"/>
      <c r="D76" s="33"/>
      <c r="E76" s="34"/>
      <c r="F76" s="34">
        <v>2326219</v>
      </c>
      <c r="G76" s="34">
        <v>2391284</v>
      </c>
      <c r="H76" s="34">
        <v>2388157</v>
      </c>
      <c r="I76" s="34">
        <v>7105660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7105660</v>
      </c>
      <c r="W76" s="34"/>
      <c r="X76" s="34"/>
      <c r="Y76" s="33"/>
      <c r="Z76" s="35"/>
    </row>
    <row r="77" spans="1:26" ht="13.5" hidden="1">
      <c r="A77" s="37" t="s">
        <v>31</v>
      </c>
      <c r="B77" s="19">
        <v>5590037</v>
      </c>
      <c r="C77" s="19"/>
      <c r="D77" s="20"/>
      <c r="E77" s="21"/>
      <c r="F77" s="21">
        <v>332179</v>
      </c>
      <c r="G77" s="21">
        <v>458824</v>
      </c>
      <c r="H77" s="21">
        <v>409202</v>
      </c>
      <c r="I77" s="21">
        <v>1200205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1200205</v>
      </c>
      <c r="W77" s="21"/>
      <c r="X77" s="21"/>
      <c r="Y77" s="20"/>
      <c r="Z77" s="23"/>
    </row>
    <row r="78" spans="1:26" ht="13.5" hidden="1">
      <c r="A78" s="38" t="s">
        <v>32</v>
      </c>
      <c r="B78" s="19">
        <v>28007103</v>
      </c>
      <c r="C78" s="19"/>
      <c r="D78" s="20"/>
      <c r="E78" s="21"/>
      <c r="F78" s="21">
        <v>1994040</v>
      </c>
      <c r="G78" s="21">
        <v>1932460</v>
      </c>
      <c r="H78" s="21">
        <v>1978955</v>
      </c>
      <c r="I78" s="21">
        <v>5905455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5905455</v>
      </c>
      <c r="W78" s="21"/>
      <c r="X78" s="21"/>
      <c r="Y78" s="20"/>
      <c r="Z78" s="23"/>
    </row>
    <row r="79" spans="1:26" ht="13.5" hidden="1">
      <c r="A79" s="39" t="s">
        <v>103</v>
      </c>
      <c r="B79" s="19">
        <v>5133613</v>
      </c>
      <c r="C79" s="19"/>
      <c r="D79" s="20"/>
      <c r="E79" s="21"/>
      <c r="F79" s="21">
        <v>1343992</v>
      </c>
      <c r="G79" s="21">
        <v>1268887</v>
      </c>
      <c r="H79" s="21">
        <v>1318430</v>
      </c>
      <c r="I79" s="21">
        <v>3931309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3931309</v>
      </c>
      <c r="W79" s="21"/>
      <c r="X79" s="21"/>
      <c r="Y79" s="20"/>
      <c r="Z79" s="23"/>
    </row>
    <row r="80" spans="1:26" ht="13.5" hidden="1">
      <c r="A80" s="39" t="s">
        <v>104</v>
      </c>
      <c r="B80" s="19">
        <v>7395630</v>
      </c>
      <c r="C80" s="19"/>
      <c r="D80" s="20"/>
      <c r="E80" s="21"/>
      <c r="F80" s="21">
        <v>232977</v>
      </c>
      <c r="G80" s="21">
        <v>236585</v>
      </c>
      <c r="H80" s="21">
        <v>288836</v>
      </c>
      <c r="I80" s="21">
        <v>758398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758398</v>
      </c>
      <c r="W80" s="21"/>
      <c r="X80" s="21"/>
      <c r="Y80" s="20"/>
      <c r="Z80" s="23"/>
    </row>
    <row r="81" spans="1:26" ht="13.5" hidden="1">
      <c r="A81" s="39" t="s">
        <v>105</v>
      </c>
      <c r="B81" s="19">
        <v>7722008</v>
      </c>
      <c r="C81" s="19"/>
      <c r="D81" s="20"/>
      <c r="E81" s="21"/>
      <c r="F81" s="21">
        <v>216333</v>
      </c>
      <c r="G81" s="21">
        <v>251707</v>
      </c>
      <c r="H81" s="21">
        <v>192260</v>
      </c>
      <c r="I81" s="21">
        <v>660300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660300</v>
      </c>
      <c r="W81" s="21"/>
      <c r="X81" s="21"/>
      <c r="Y81" s="20"/>
      <c r="Z81" s="23"/>
    </row>
    <row r="82" spans="1:26" ht="13.5" hidden="1">
      <c r="A82" s="39" t="s">
        <v>106</v>
      </c>
      <c r="B82" s="19">
        <v>7755852</v>
      </c>
      <c r="C82" s="19"/>
      <c r="D82" s="20"/>
      <c r="E82" s="21"/>
      <c r="F82" s="21">
        <v>200738</v>
      </c>
      <c r="G82" s="21">
        <v>175281</v>
      </c>
      <c r="H82" s="21">
        <v>179429</v>
      </c>
      <c r="I82" s="21">
        <v>555448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555448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58431967</v>
      </c>
      <c r="D5" s="153">
        <f>SUM(D6:D8)</f>
        <v>0</v>
      </c>
      <c r="E5" s="154">
        <f t="shared" si="0"/>
        <v>19426843</v>
      </c>
      <c r="F5" s="100">
        <f t="shared" si="0"/>
        <v>19426843</v>
      </c>
      <c r="G5" s="100">
        <f t="shared" si="0"/>
        <v>1361083</v>
      </c>
      <c r="H5" s="100">
        <f t="shared" si="0"/>
        <v>1455590</v>
      </c>
      <c r="I5" s="100">
        <f t="shared" si="0"/>
        <v>1392384</v>
      </c>
      <c r="J5" s="100">
        <f t="shared" si="0"/>
        <v>4209057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4209057</v>
      </c>
      <c r="X5" s="100">
        <f t="shared" si="0"/>
        <v>7635744</v>
      </c>
      <c r="Y5" s="100">
        <f t="shared" si="0"/>
        <v>-3426687</v>
      </c>
      <c r="Z5" s="137">
        <f>+IF(X5&lt;&gt;0,+(Y5/X5)*100,0)</f>
        <v>-44.87692358465659</v>
      </c>
      <c r="AA5" s="153">
        <f>SUM(AA6:AA8)</f>
        <v>19426843</v>
      </c>
    </row>
    <row r="6" spans="1:27" ht="13.5">
      <c r="A6" s="138" t="s">
        <v>75</v>
      </c>
      <c r="B6" s="136"/>
      <c r="C6" s="155">
        <v>1972746</v>
      </c>
      <c r="D6" s="155"/>
      <c r="E6" s="156">
        <v>1828446</v>
      </c>
      <c r="F6" s="60">
        <v>1828446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453114</v>
      </c>
      <c r="Y6" s="60">
        <v>-453114</v>
      </c>
      <c r="Z6" s="140">
        <v>-100</v>
      </c>
      <c r="AA6" s="155">
        <v>1828446</v>
      </c>
    </row>
    <row r="7" spans="1:27" ht="13.5">
      <c r="A7" s="138" t="s">
        <v>76</v>
      </c>
      <c r="B7" s="136"/>
      <c r="C7" s="157">
        <v>34941613</v>
      </c>
      <c r="D7" s="157"/>
      <c r="E7" s="158">
        <v>15554381</v>
      </c>
      <c r="F7" s="159">
        <v>15554381</v>
      </c>
      <c r="G7" s="159">
        <v>1349208</v>
      </c>
      <c r="H7" s="159">
        <v>1443715</v>
      </c>
      <c r="I7" s="159">
        <v>1380509</v>
      </c>
      <c r="J7" s="159">
        <v>4173432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4173432</v>
      </c>
      <c r="X7" s="159">
        <v>4150305</v>
      </c>
      <c r="Y7" s="159">
        <v>23127</v>
      </c>
      <c r="Z7" s="141">
        <v>0.56</v>
      </c>
      <c r="AA7" s="157">
        <v>15554381</v>
      </c>
    </row>
    <row r="8" spans="1:27" ht="13.5">
      <c r="A8" s="138" t="s">
        <v>77</v>
      </c>
      <c r="B8" s="136"/>
      <c r="C8" s="155">
        <v>21517608</v>
      </c>
      <c r="D8" s="155"/>
      <c r="E8" s="156">
        <v>2044016</v>
      </c>
      <c r="F8" s="60">
        <v>2044016</v>
      </c>
      <c r="G8" s="60">
        <v>11875</v>
      </c>
      <c r="H8" s="60">
        <v>11875</v>
      </c>
      <c r="I8" s="60">
        <v>11875</v>
      </c>
      <c r="J8" s="60">
        <v>35625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35625</v>
      </c>
      <c r="X8" s="60">
        <v>3032325</v>
      </c>
      <c r="Y8" s="60">
        <v>-2996700</v>
      </c>
      <c r="Z8" s="140">
        <v>-98.83</v>
      </c>
      <c r="AA8" s="155">
        <v>2044016</v>
      </c>
    </row>
    <row r="9" spans="1:27" ht="13.5">
      <c r="A9" s="135" t="s">
        <v>78</v>
      </c>
      <c r="B9" s="136"/>
      <c r="C9" s="153">
        <f aca="true" t="shared" si="1" ref="C9:Y9">SUM(C10:C14)</f>
        <v>3825905</v>
      </c>
      <c r="D9" s="153">
        <f>SUM(D10:D14)</f>
        <v>0</v>
      </c>
      <c r="E9" s="154">
        <f t="shared" si="1"/>
        <v>6143914</v>
      </c>
      <c r="F9" s="100">
        <f t="shared" si="1"/>
        <v>6143914</v>
      </c>
      <c r="G9" s="100">
        <f t="shared" si="1"/>
        <v>8800</v>
      </c>
      <c r="H9" s="100">
        <f t="shared" si="1"/>
        <v>8800</v>
      </c>
      <c r="I9" s="100">
        <f t="shared" si="1"/>
        <v>8800</v>
      </c>
      <c r="J9" s="100">
        <f t="shared" si="1"/>
        <v>26400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26400</v>
      </c>
      <c r="X9" s="100">
        <f t="shared" si="1"/>
        <v>967251</v>
      </c>
      <c r="Y9" s="100">
        <f t="shared" si="1"/>
        <v>-940851</v>
      </c>
      <c r="Z9" s="137">
        <f>+IF(X9&lt;&gt;0,+(Y9/X9)*100,0)</f>
        <v>-97.2706153831839</v>
      </c>
      <c r="AA9" s="153">
        <f>SUM(AA10:AA14)</f>
        <v>6143914</v>
      </c>
    </row>
    <row r="10" spans="1:27" ht="13.5">
      <c r="A10" s="138" t="s">
        <v>79</v>
      </c>
      <c r="B10" s="136"/>
      <c r="C10" s="155">
        <v>1339800</v>
      </c>
      <c r="D10" s="155"/>
      <c r="E10" s="156">
        <v>1718315</v>
      </c>
      <c r="F10" s="60">
        <v>1718315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533100</v>
      </c>
      <c r="Y10" s="60">
        <v>-533100</v>
      </c>
      <c r="Z10" s="140">
        <v>-100</v>
      </c>
      <c r="AA10" s="155">
        <v>1718315</v>
      </c>
    </row>
    <row r="11" spans="1:27" ht="13.5">
      <c r="A11" s="138" t="s">
        <v>80</v>
      </c>
      <c r="B11" s="136"/>
      <c r="C11" s="155">
        <v>1208586</v>
      </c>
      <c r="D11" s="155"/>
      <c r="E11" s="156">
        <v>3460087</v>
      </c>
      <c r="F11" s="60">
        <v>3460087</v>
      </c>
      <c r="G11" s="60">
        <v>2550</v>
      </c>
      <c r="H11" s="60">
        <v>2550</v>
      </c>
      <c r="I11" s="60">
        <v>2550</v>
      </c>
      <c r="J11" s="60">
        <v>7650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7650</v>
      </c>
      <c r="X11" s="60">
        <v>198273</v>
      </c>
      <c r="Y11" s="60">
        <v>-190623</v>
      </c>
      <c r="Z11" s="140">
        <v>-96.14</v>
      </c>
      <c r="AA11" s="155">
        <v>3460087</v>
      </c>
    </row>
    <row r="12" spans="1:27" ht="13.5">
      <c r="A12" s="138" t="s">
        <v>81</v>
      </c>
      <c r="B12" s="136"/>
      <c r="C12" s="155">
        <v>1182765</v>
      </c>
      <c r="D12" s="155"/>
      <c r="E12" s="156">
        <v>780806</v>
      </c>
      <c r="F12" s="60">
        <v>780806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189702</v>
      </c>
      <c r="Y12" s="60">
        <v>-189702</v>
      </c>
      <c r="Z12" s="140">
        <v>-100</v>
      </c>
      <c r="AA12" s="155">
        <v>780806</v>
      </c>
    </row>
    <row r="13" spans="1:27" ht="13.5">
      <c r="A13" s="138" t="s">
        <v>82</v>
      </c>
      <c r="B13" s="136"/>
      <c r="C13" s="155">
        <v>94754</v>
      </c>
      <c r="D13" s="155"/>
      <c r="E13" s="156">
        <v>184706</v>
      </c>
      <c r="F13" s="60">
        <v>184706</v>
      </c>
      <c r="G13" s="60">
        <v>6250</v>
      </c>
      <c r="H13" s="60">
        <v>6250</v>
      </c>
      <c r="I13" s="60">
        <v>6250</v>
      </c>
      <c r="J13" s="60">
        <v>18750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18750</v>
      </c>
      <c r="X13" s="60">
        <v>46176</v>
      </c>
      <c r="Y13" s="60">
        <v>-27426</v>
      </c>
      <c r="Z13" s="140">
        <v>-59.39</v>
      </c>
      <c r="AA13" s="155">
        <v>184706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331876</v>
      </c>
      <c r="D15" s="153">
        <f>SUM(D16:D18)</f>
        <v>0</v>
      </c>
      <c r="E15" s="154">
        <f t="shared" si="2"/>
        <v>6530614</v>
      </c>
      <c r="F15" s="100">
        <f t="shared" si="2"/>
        <v>6530614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296607</v>
      </c>
      <c r="Y15" s="100">
        <f t="shared" si="2"/>
        <v>-296607</v>
      </c>
      <c r="Z15" s="137">
        <f>+IF(X15&lt;&gt;0,+(Y15/X15)*100,0)</f>
        <v>-100</v>
      </c>
      <c r="AA15" s="153">
        <f>SUM(AA16:AA18)</f>
        <v>6530614</v>
      </c>
    </row>
    <row r="16" spans="1:27" ht="13.5">
      <c r="A16" s="138" t="s">
        <v>85</v>
      </c>
      <c r="B16" s="136"/>
      <c r="C16" s="155">
        <v>175872</v>
      </c>
      <c r="D16" s="155"/>
      <c r="E16" s="156">
        <v>371110</v>
      </c>
      <c r="F16" s="60">
        <v>371110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238527</v>
      </c>
      <c r="Y16" s="60">
        <v>-238527</v>
      </c>
      <c r="Z16" s="140">
        <v>-100</v>
      </c>
      <c r="AA16" s="155">
        <v>371110</v>
      </c>
    </row>
    <row r="17" spans="1:27" ht="13.5">
      <c r="A17" s="138" t="s">
        <v>86</v>
      </c>
      <c r="B17" s="136"/>
      <c r="C17" s="155">
        <v>156004</v>
      </c>
      <c r="D17" s="155"/>
      <c r="E17" s="156">
        <v>6159504</v>
      </c>
      <c r="F17" s="60">
        <v>6159504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32787</v>
      </c>
      <c r="Y17" s="60">
        <v>-32787</v>
      </c>
      <c r="Z17" s="140">
        <v>-100</v>
      </c>
      <c r="AA17" s="155">
        <v>6159504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25293</v>
      </c>
      <c r="Y18" s="60">
        <v>-25293</v>
      </c>
      <c r="Z18" s="140">
        <v>-100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67518149</v>
      </c>
      <c r="D19" s="153">
        <f>SUM(D20:D23)</f>
        <v>0</v>
      </c>
      <c r="E19" s="154">
        <f t="shared" si="3"/>
        <v>116312980</v>
      </c>
      <c r="F19" s="100">
        <f t="shared" si="3"/>
        <v>116312980</v>
      </c>
      <c r="G19" s="100">
        <f t="shared" si="3"/>
        <v>6546054</v>
      </c>
      <c r="H19" s="100">
        <f t="shared" si="3"/>
        <v>2584887</v>
      </c>
      <c r="I19" s="100">
        <f t="shared" si="3"/>
        <v>2641309</v>
      </c>
      <c r="J19" s="100">
        <f t="shared" si="3"/>
        <v>11772250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11772250</v>
      </c>
      <c r="X19" s="100">
        <f t="shared" si="3"/>
        <v>22288143</v>
      </c>
      <c r="Y19" s="100">
        <f t="shared" si="3"/>
        <v>-10515893</v>
      </c>
      <c r="Z19" s="137">
        <f>+IF(X19&lt;&gt;0,+(Y19/X19)*100,0)</f>
        <v>-47.181557476547056</v>
      </c>
      <c r="AA19" s="153">
        <f>SUM(AA20:AA23)</f>
        <v>116312980</v>
      </c>
    </row>
    <row r="20" spans="1:27" ht="13.5">
      <c r="A20" s="138" t="s">
        <v>89</v>
      </c>
      <c r="B20" s="136"/>
      <c r="C20" s="155">
        <v>23217911</v>
      </c>
      <c r="D20" s="155"/>
      <c r="E20" s="156">
        <v>43244876</v>
      </c>
      <c r="F20" s="60">
        <v>43244876</v>
      </c>
      <c r="G20" s="60">
        <v>4478479</v>
      </c>
      <c r="H20" s="60">
        <v>551353</v>
      </c>
      <c r="I20" s="60">
        <v>504918</v>
      </c>
      <c r="J20" s="60">
        <v>5534750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5534750</v>
      </c>
      <c r="X20" s="60">
        <v>9922365</v>
      </c>
      <c r="Y20" s="60">
        <v>-4387615</v>
      </c>
      <c r="Z20" s="140">
        <v>-44.22</v>
      </c>
      <c r="AA20" s="155">
        <v>43244876</v>
      </c>
    </row>
    <row r="21" spans="1:27" ht="13.5">
      <c r="A21" s="138" t="s">
        <v>90</v>
      </c>
      <c r="B21" s="136"/>
      <c r="C21" s="155">
        <v>16106313</v>
      </c>
      <c r="D21" s="155"/>
      <c r="E21" s="156">
        <v>32153821</v>
      </c>
      <c r="F21" s="60">
        <v>32153821</v>
      </c>
      <c r="G21" s="60">
        <v>640087</v>
      </c>
      <c r="H21" s="60">
        <v>603085</v>
      </c>
      <c r="I21" s="60">
        <v>707876</v>
      </c>
      <c r="J21" s="60">
        <v>1951048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1951048</v>
      </c>
      <c r="X21" s="60">
        <v>4378956</v>
      </c>
      <c r="Y21" s="60">
        <v>-2427908</v>
      </c>
      <c r="Z21" s="140">
        <v>-55.44</v>
      </c>
      <c r="AA21" s="155">
        <v>32153821</v>
      </c>
    </row>
    <row r="22" spans="1:27" ht="13.5">
      <c r="A22" s="138" t="s">
        <v>91</v>
      </c>
      <c r="B22" s="136"/>
      <c r="C22" s="157">
        <v>14247988</v>
      </c>
      <c r="D22" s="157"/>
      <c r="E22" s="158">
        <v>23438903</v>
      </c>
      <c r="F22" s="159">
        <v>23438903</v>
      </c>
      <c r="G22" s="159">
        <v>736687</v>
      </c>
      <c r="H22" s="159">
        <v>738392</v>
      </c>
      <c r="I22" s="159">
        <v>737241</v>
      </c>
      <c r="J22" s="159">
        <v>2212320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2212320</v>
      </c>
      <c r="X22" s="159">
        <v>4118727</v>
      </c>
      <c r="Y22" s="159">
        <v>-1906407</v>
      </c>
      <c r="Z22" s="141">
        <v>-46.29</v>
      </c>
      <c r="AA22" s="157">
        <v>23438903</v>
      </c>
    </row>
    <row r="23" spans="1:27" ht="13.5">
      <c r="A23" s="138" t="s">
        <v>92</v>
      </c>
      <c r="B23" s="136"/>
      <c r="C23" s="155">
        <v>13945937</v>
      </c>
      <c r="D23" s="155"/>
      <c r="E23" s="156">
        <v>17475380</v>
      </c>
      <c r="F23" s="60">
        <v>17475380</v>
      </c>
      <c r="G23" s="60">
        <v>690801</v>
      </c>
      <c r="H23" s="60">
        <v>692057</v>
      </c>
      <c r="I23" s="60">
        <v>691274</v>
      </c>
      <c r="J23" s="60">
        <v>2074132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2074132</v>
      </c>
      <c r="X23" s="60">
        <v>3868095</v>
      </c>
      <c r="Y23" s="60">
        <v>-1793963</v>
      </c>
      <c r="Z23" s="140">
        <v>-46.38</v>
      </c>
      <c r="AA23" s="155">
        <v>17475380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130107897</v>
      </c>
      <c r="D25" s="168">
        <f>+D5+D9+D15+D19+D24</f>
        <v>0</v>
      </c>
      <c r="E25" s="169">
        <f t="shared" si="4"/>
        <v>148414351</v>
      </c>
      <c r="F25" s="73">
        <f t="shared" si="4"/>
        <v>148414351</v>
      </c>
      <c r="G25" s="73">
        <f t="shared" si="4"/>
        <v>7915937</v>
      </c>
      <c r="H25" s="73">
        <f t="shared" si="4"/>
        <v>4049277</v>
      </c>
      <c r="I25" s="73">
        <f t="shared" si="4"/>
        <v>4042493</v>
      </c>
      <c r="J25" s="73">
        <f t="shared" si="4"/>
        <v>16007707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16007707</v>
      </c>
      <c r="X25" s="73">
        <f t="shared" si="4"/>
        <v>31187745</v>
      </c>
      <c r="Y25" s="73">
        <f t="shared" si="4"/>
        <v>-15180038</v>
      </c>
      <c r="Z25" s="170">
        <f>+IF(X25&lt;&gt;0,+(Y25/X25)*100,0)</f>
        <v>-48.673086175355095</v>
      </c>
      <c r="AA25" s="168">
        <f>+AA5+AA9+AA15+AA19+AA24</f>
        <v>148414351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49992403</v>
      </c>
      <c r="D28" s="153">
        <f>SUM(D29:D31)</f>
        <v>0</v>
      </c>
      <c r="E28" s="154">
        <f t="shared" si="5"/>
        <v>52441478</v>
      </c>
      <c r="F28" s="100">
        <f t="shared" si="5"/>
        <v>52441478</v>
      </c>
      <c r="G28" s="100">
        <f t="shared" si="5"/>
        <v>2165855</v>
      </c>
      <c r="H28" s="100">
        <f t="shared" si="5"/>
        <v>2624231</v>
      </c>
      <c r="I28" s="100">
        <f t="shared" si="5"/>
        <v>2553590</v>
      </c>
      <c r="J28" s="100">
        <f t="shared" si="5"/>
        <v>7343676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7343676</v>
      </c>
      <c r="X28" s="100">
        <f t="shared" si="5"/>
        <v>11726289</v>
      </c>
      <c r="Y28" s="100">
        <f t="shared" si="5"/>
        <v>-4382613</v>
      </c>
      <c r="Z28" s="137">
        <f>+IF(X28&lt;&gt;0,+(Y28/X28)*100,0)</f>
        <v>-37.37425369611818</v>
      </c>
      <c r="AA28" s="153">
        <f>SUM(AA29:AA31)</f>
        <v>52441478</v>
      </c>
    </row>
    <row r="29" spans="1:27" ht="13.5">
      <c r="A29" s="138" t="s">
        <v>75</v>
      </c>
      <c r="B29" s="136"/>
      <c r="C29" s="155">
        <v>12576303</v>
      </c>
      <c r="D29" s="155"/>
      <c r="E29" s="156">
        <v>14561065</v>
      </c>
      <c r="F29" s="60">
        <v>14561065</v>
      </c>
      <c r="G29" s="60">
        <v>965757</v>
      </c>
      <c r="H29" s="60">
        <v>1121791</v>
      </c>
      <c r="I29" s="60">
        <v>1247074</v>
      </c>
      <c r="J29" s="60">
        <v>3334622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3334622</v>
      </c>
      <c r="X29" s="60">
        <v>4209354</v>
      </c>
      <c r="Y29" s="60">
        <v>-874732</v>
      </c>
      <c r="Z29" s="140">
        <v>-20.78</v>
      </c>
      <c r="AA29" s="155">
        <v>14561065</v>
      </c>
    </row>
    <row r="30" spans="1:27" ht="13.5">
      <c r="A30" s="138" t="s">
        <v>76</v>
      </c>
      <c r="B30" s="136"/>
      <c r="C30" s="157">
        <v>32356058</v>
      </c>
      <c r="D30" s="157"/>
      <c r="E30" s="158">
        <v>31673076</v>
      </c>
      <c r="F30" s="159">
        <v>31673076</v>
      </c>
      <c r="G30" s="159">
        <v>668698</v>
      </c>
      <c r="H30" s="159">
        <v>808154</v>
      </c>
      <c r="I30" s="159">
        <v>851217</v>
      </c>
      <c r="J30" s="159">
        <v>2328069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2328069</v>
      </c>
      <c r="X30" s="159">
        <v>5963013</v>
      </c>
      <c r="Y30" s="159">
        <v>-3634944</v>
      </c>
      <c r="Z30" s="141">
        <v>-60.96</v>
      </c>
      <c r="AA30" s="157">
        <v>31673076</v>
      </c>
    </row>
    <row r="31" spans="1:27" ht="13.5">
      <c r="A31" s="138" t="s">
        <v>77</v>
      </c>
      <c r="B31" s="136"/>
      <c r="C31" s="155">
        <v>5060042</v>
      </c>
      <c r="D31" s="155"/>
      <c r="E31" s="156">
        <v>6207337</v>
      </c>
      <c r="F31" s="60">
        <v>6207337</v>
      </c>
      <c r="G31" s="60">
        <v>531400</v>
      </c>
      <c r="H31" s="60">
        <v>694286</v>
      </c>
      <c r="I31" s="60">
        <v>455299</v>
      </c>
      <c r="J31" s="60">
        <v>1680985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1680985</v>
      </c>
      <c r="X31" s="60">
        <v>1553922</v>
      </c>
      <c r="Y31" s="60">
        <v>127063</v>
      </c>
      <c r="Z31" s="140">
        <v>8.18</v>
      </c>
      <c r="AA31" s="155">
        <v>6207337</v>
      </c>
    </row>
    <row r="32" spans="1:27" ht="13.5">
      <c r="A32" s="135" t="s">
        <v>78</v>
      </c>
      <c r="B32" s="136"/>
      <c r="C32" s="153">
        <f aca="true" t="shared" si="6" ref="C32:Y32">SUM(C33:C37)</f>
        <v>3613053</v>
      </c>
      <c r="D32" s="153">
        <f>SUM(D33:D37)</f>
        <v>0</v>
      </c>
      <c r="E32" s="154">
        <f t="shared" si="6"/>
        <v>7622786</v>
      </c>
      <c r="F32" s="100">
        <f t="shared" si="6"/>
        <v>7622786</v>
      </c>
      <c r="G32" s="100">
        <f t="shared" si="6"/>
        <v>338475</v>
      </c>
      <c r="H32" s="100">
        <f t="shared" si="6"/>
        <v>219875</v>
      </c>
      <c r="I32" s="100">
        <f t="shared" si="6"/>
        <v>420343</v>
      </c>
      <c r="J32" s="100">
        <f t="shared" si="6"/>
        <v>978693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978693</v>
      </c>
      <c r="X32" s="100">
        <f t="shared" si="6"/>
        <v>1805334</v>
      </c>
      <c r="Y32" s="100">
        <f t="shared" si="6"/>
        <v>-826641</v>
      </c>
      <c r="Z32" s="137">
        <f>+IF(X32&lt;&gt;0,+(Y32/X32)*100,0)</f>
        <v>-45.78881248566747</v>
      </c>
      <c r="AA32" s="153">
        <f>SUM(AA33:AA37)</f>
        <v>7622786</v>
      </c>
    </row>
    <row r="33" spans="1:27" ht="13.5">
      <c r="A33" s="138" t="s">
        <v>79</v>
      </c>
      <c r="B33" s="136"/>
      <c r="C33" s="155">
        <v>3447100</v>
      </c>
      <c r="D33" s="155"/>
      <c r="E33" s="156">
        <v>6606371</v>
      </c>
      <c r="F33" s="60">
        <v>6606371</v>
      </c>
      <c r="G33" s="60">
        <v>336846</v>
      </c>
      <c r="H33" s="60">
        <v>219875</v>
      </c>
      <c r="I33" s="60">
        <v>419488</v>
      </c>
      <c r="J33" s="60">
        <v>976209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976209</v>
      </c>
      <c r="X33" s="60">
        <v>1520040</v>
      </c>
      <c r="Y33" s="60">
        <v>-543831</v>
      </c>
      <c r="Z33" s="140">
        <v>-35.78</v>
      </c>
      <c r="AA33" s="155">
        <v>6606371</v>
      </c>
    </row>
    <row r="34" spans="1:27" ht="13.5">
      <c r="A34" s="138" t="s">
        <v>80</v>
      </c>
      <c r="B34" s="136"/>
      <c r="C34" s="155">
        <v>37751</v>
      </c>
      <c r="D34" s="155"/>
      <c r="E34" s="156">
        <v>386196</v>
      </c>
      <c r="F34" s="60">
        <v>386196</v>
      </c>
      <c r="G34" s="60">
        <v>1629</v>
      </c>
      <c r="H34" s="60"/>
      <c r="I34" s="60">
        <v>855</v>
      </c>
      <c r="J34" s="60">
        <v>2484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2484</v>
      </c>
      <c r="X34" s="60">
        <v>118497</v>
      </c>
      <c r="Y34" s="60">
        <v>-116013</v>
      </c>
      <c r="Z34" s="140">
        <v>-97.9</v>
      </c>
      <c r="AA34" s="155">
        <v>386196</v>
      </c>
    </row>
    <row r="35" spans="1:27" ht="13.5">
      <c r="A35" s="138" t="s">
        <v>81</v>
      </c>
      <c r="B35" s="136"/>
      <c r="C35" s="155">
        <v>119324</v>
      </c>
      <c r="D35" s="155"/>
      <c r="E35" s="156">
        <v>616825</v>
      </c>
      <c r="F35" s="60">
        <v>616825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166797</v>
      </c>
      <c r="Y35" s="60">
        <v>-166797</v>
      </c>
      <c r="Z35" s="140">
        <v>-100</v>
      </c>
      <c r="AA35" s="155">
        <v>616825</v>
      </c>
    </row>
    <row r="36" spans="1:27" ht="13.5">
      <c r="A36" s="138" t="s">
        <v>82</v>
      </c>
      <c r="B36" s="136"/>
      <c r="C36" s="155">
        <v>8878</v>
      </c>
      <c r="D36" s="155"/>
      <c r="E36" s="156">
        <v>13394</v>
      </c>
      <c r="F36" s="60">
        <v>13394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>
        <v>13394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12156352</v>
      </c>
      <c r="D38" s="153">
        <f>SUM(D39:D41)</f>
        <v>0</v>
      </c>
      <c r="E38" s="154">
        <f t="shared" si="7"/>
        <v>9287031</v>
      </c>
      <c r="F38" s="100">
        <f t="shared" si="7"/>
        <v>9287031</v>
      </c>
      <c r="G38" s="100">
        <f t="shared" si="7"/>
        <v>644142</v>
      </c>
      <c r="H38" s="100">
        <f t="shared" si="7"/>
        <v>1132434</v>
      </c>
      <c r="I38" s="100">
        <f t="shared" si="7"/>
        <v>991410</v>
      </c>
      <c r="J38" s="100">
        <f t="shared" si="7"/>
        <v>2767986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2767986</v>
      </c>
      <c r="X38" s="100">
        <f t="shared" si="7"/>
        <v>3720483</v>
      </c>
      <c r="Y38" s="100">
        <f t="shared" si="7"/>
        <v>-952497</v>
      </c>
      <c r="Z38" s="137">
        <f>+IF(X38&lt;&gt;0,+(Y38/X38)*100,0)</f>
        <v>-25.60143400735872</v>
      </c>
      <c r="AA38" s="153">
        <f>SUM(AA39:AA41)</f>
        <v>9287031</v>
      </c>
    </row>
    <row r="39" spans="1:27" ht="13.5">
      <c r="A39" s="138" t="s">
        <v>85</v>
      </c>
      <c r="B39" s="136"/>
      <c r="C39" s="155">
        <v>4962531</v>
      </c>
      <c r="D39" s="155"/>
      <c r="E39" s="156">
        <v>1714130</v>
      </c>
      <c r="F39" s="60">
        <v>1714130</v>
      </c>
      <c r="G39" s="60">
        <v>84167</v>
      </c>
      <c r="H39" s="60">
        <v>169665</v>
      </c>
      <c r="I39" s="60">
        <v>252952</v>
      </c>
      <c r="J39" s="60">
        <v>506784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506784</v>
      </c>
      <c r="X39" s="60">
        <v>1206264</v>
      </c>
      <c r="Y39" s="60">
        <v>-699480</v>
      </c>
      <c r="Z39" s="140">
        <v>-57.99</v>
      </c>
      <c r="AA39" s="155">
        <v>1714130</v>
      </c>
    </row>
    <row r="40" spans="1:27" ht="13.5">
      <c r="A40" s="138" t="s">
        <v>86</v>
      </c>
      <c r="B40" s="136"/>
      <c r="C40" s="155">
        <v>7170943</v>
      </c>
      <c r="D40" s="155"/>
      <c r="E40" s="156">
        <v>7467892</v>
      </c>
      <c r="F40" s="60">
        <v>7467892</v>
      </c>
      <c r="G40" s="60">
        <v>559975</v>
      </c>
      <c r="H40" s="60">
        <v>962769</v>
      </c>
      <c r="I40" s="60">
        <v>738458</v>
      </c>
      <c r="J40" s="60">
        <v>2261202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2261202</v>
      </c>
      <c r="X40" s="60">
        <v>2487966</v>
      </c>
      <c r="Y40" s="60">
        <v>-226764</v>
      </c>
      <c r="Z40" s="140">
        <v>-9.11</v>
      </c>
      <c r="AA40" s="155">
        <v>7467892</v>
      </c>
    </row>
    <row r="41" spans="1:27" ht="13.5">
      <c r="A41" s="138" t="s">
        <v>87</v>
      </c>
      <c r="B41" s="136"/>
      <c r="C41" s="155">
        <v>22878</v>
      </c>
      <c r="D41" s="155"/>
      <c r="E41" s="156">
        <v>105009</v>
      </c>
      <c r="F41" s="60">
        <v>105009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26253</v>
      </c>
      <c r="Y41" s="60">
        <v>-26253</v>
      </c>
      <c r="Z41" s="140">
        <v>-100</v>
      </c>
      <c r="AA41" s="155">
        <v>105009</v>
      </c>
    </row>
    <row r="42" spans="1:27" ht="13.5">
      <c r="A42" s="135" t="s">
        <v>88</v>
      </c>
      <c r="B42" s="142"/>
      <c r="C42" s="153">
        <f aca="true" t="shared" si="8" ref="C42:Y42">SUM(C43:C46)</f>
        <v>43645322</v>
      </c>
      <c r="D42" s="153">
        <f>SUM(D43:D46)</f>
        <v>0</v>
      </c>
      <c r="E42" s="154">
        <f t="shared" si="8"/>
        <v>51347705</v>
      </c>
      <c r="F42" s="100">
        <f t="shared" si="8"/>
        <v>51347705</v>
      </c>
      <c r="G42" s="100">
        <f t="shared" si="8"/>
        <v>1359575</v>
      </c>
      <c r="H42" s="100">
        <f t="shared" si="8"/>
        <v>5210432</v>
      </c>
      <c r="I42" s="100">
        <f t="shared" si="8"/>
        <v>3890509</v>
      </c>
      <c r="J42" s="100">
        <f t="shared" si="8"/>
        <v>10460516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10460516</v>
      </c>
      <c r="X42" s="100">
        <f t="shared" si="8"/>
        <v>64067898</v>
      </c>
      <c r="Y42" s="100">
        <f t="shared" si="8"/>
        <v>-53607382</v>
      </c>
      <c r="Z42" s="137">
        <f>+IF(X42&lt;&gt;0,+(Y42/X42)*100,0)</f>
        <v>-83.6727654152162</v>
      </c>
      <c r="AA42" s="153">
        <f>SUM(AA43:AA46)</f>
        <v>51347705</v>
      </c>
    </row>
    <row r="43" spans="1:27" ht="13.5">
      <c r="A43" s="138" t="s">
        <v>89</v>
      </c>
      <c r="B43" s="136"/>
      <c r="C43" s="155">
        <v>22330900</v>
      </c>
      <c r="D43" s="155"/>
      <c r="E43" s="156">
        <v>24024086</v>
      </c>
      <c r="F43" s="60">
        <v>24024086</v>
      </c>
      <c r="G43" s="60">
        <v>409410</v>
      </c>
      <c r="H43" s="60">
        <v>2770255</v>
      </c>
      <c r="I43" s="60">
        <v>2922622</v>
      </c>
      <c r="J43" s="60">
        <v>6102287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6102287</v>
      </c>
      <c r="X43" s="60">
        <v>5894751</v>
      </c>
      <c r="Y43" s="60">
        <v>207536</v>
      </c>
      <c r="Z43" s="140">
        <v>3.52</v>
      </c>
      <c r="AA43" s="155">
        <v>24024086</v>
      </c>
    </row>
    <row r="44" spans="1:27" ht="13.5">
      <c r="A44" s="138" t="s">
        <v>90</v>
      </c>
      <c r="B44" s="136"/>
      <c r="C44" s="155">
        <v>15131205</v>
      </c>
      <c r="D44" s="155"/>
      <c r="E44" s="156">
        <v>18836994</v>
      </c>
      <c r="F44" s="60">
        <v>18836994</v>
      </c>
      <c r="G44" s="60">
        <v>549072</v>
      </c>
      <c r="H44" s="60">
        <v>1985782</v>
      </c>
      <c r="I44" s="60">
        <v>626658</v>
      </c>
      <c r="J44" s="60">
        <v>3161512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3161512</v>
      </c>
      <c r="X44" s="60">
        <v>42942900</v>
      </c>
      <c r="Y44" s="60">
        <v>-39781388</v>
      </c>
      <c r="Z44" s="140">
        <v>-92.64</v>
      </c>
      <c r="AA44" s="155">
        <v>18836994</v>
      </c>
    </row>
    <row r="45" spans="1:27" ht="13.5">
      <c r="A45" s="138" t="s">
        <v>91</v>
      </c>
      <c r="B45" s="136"/>
      <c r="C45" s="157">
        <v>3454816</v>
      </c>
      <c r="D45" s="157"/>
      <c r="E45" s="158">
        <v>4005123</v>
      </c>
      <c r="F45" s="159">
        <v>4005123</v>
      </c>
      <c r="G45" s="159">
        <v>176077</v>
      </c>
      <c r="H45" s="159">
        <v>149797</v>
      </c>
      <c r="I45" s="159">
        <v>172012</v>
      </c>
      <c r="J45" s="159">
        <v>497886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497886</v>
      </c>
      <c r="X45" s="159">
        <v>13962204</v>
      </c>
      <c r="Y45" s="159">
        <v>-13464318</v>
      </c>
      <c r="Z45" s="141">
        <v>-96.43</v>
      </c>
      <c r="AA45" s="157">
        <v>4005123</v>
      </c>
    </row>
    <row r="46" spans="1:27" ht="13.5">
      <c r="A46" s="138" t="s">
        <v>92</v>
      </c>
      <c r="B46" s="136"/>
      <c r="C46" s="155">
        <v>2728401</v>
      </c>
      <c r="D46" s="155"/>
      <c r="E46" s="156">
        <v>4481502</v>
      </c>
      <c r="F46" s="60">
        <v>4481502</v>
      </c>
      <c r="G46" s="60">
        <v>225016</v>
      </c>
      <c r="H46" s="60">
        <v>304598</v>
      </c>
      <c r="I46" s="60">
        <v>169217</v>
      </c>
      <c r="J46" s="60">
        <v>698831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698831</v>
      </c>
      <c r="X46" s="60">
        <v>1268043</v>
      </c>
      <c r="Y46" s="60">
        <v>-569212</v>
      </c>
      <c r="Z46" s="140">
        <v>-44.89</v>
      </c>
      <c r="AA46" s="155">
        <v>4481502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109407130</v>
      </c>
      <c r="D48" s="168">
        <f>+D28+D32+D38+D42+D47</f>
        <v>0</v>
      </c>
      <c r="E48" s="169">
        <f t="shared" si="9"/>
        <v>120699000</v>
      </c>
      <c r="F48" s="73">
        <f t="shared" si="9"/>
        <v>120699000</v>
      </c>
      <c r="G48" s="73">
        <f t="shared" si="9"/>
        <v>4508047</v>
      </c>
      <c r="H48" s="73">
        <f t="shared" si="9"/>
        <v>9186972</v>
      </c>
      <c r="I48" s="73">
        <f t="shared" si="9"/>
        <v>7855852</v>
      </c>
      <c r="J48" s="73">
        <f t="shared" si="9"/>
        <v>21550871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21550871</v>
      </c>
      <c r="X48" s="73">
        <f t="shared" si="9"/>
        <v>81320004</v>
      </c>
      <c r="Y48" s="73">
        <f t="shared" si="9"/>
        <v>-59769133</v>
      </c>
      <c r="Z48" s="170">
        <f>+IF(X48&lt;&gt;0,+(Y48/X48)*100,0)</f>
        <v>-73.49868428437361</v>
      </c>
      <c r="AA48" s="168">
        <f>+AA28+AA32+AA38+AA42+AA47</f>
        <v>120699000</v>
      </c>
    </row>
    <row r="49" spans="1:27" ht="13.5">
      <c r="A49" s="148" t="s">
        <v>49</v>
      </c>
      <c r="B49" s="149"/>
      <c r="C49" s="171">
        <f aca="true" t="shared" si="10" ref="C49:Y49">+C25-C48</f>
        <v>20700767</v>
      </c>
      <c r="D49" s="171">
        <f>+D25-D48</f>
        <v>0</v>
      </c>
      <c r="E49" s="172">
        <f t="shared" si="10"/>
        <v>27715351</v>
      </c>
      <c r="F49" s="173">
        <f t="shared" si="10"/>
        <v>27715351</v>
      </c>
      <c r="G49" s="173">
        <f t="shared" si="10"/>
        <v>3407890</v>
      </c>
      <c r="H49" s="173">
        <f t="shared" si="10"/>
        <v>-5137695</v>
      </c>
      <c r="I49" s="173">
        <f t="shared" si="10"/>
        <v>-3813359</v>
      </c>
      <c r="J49" s="173">
        <f t="shared" si="10"/>
        <v>-5543164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-5543164</v>
      </c>
      <c r="X49" s="173">
        <f>IF(F25=F48,0,X25-X48)</f>
        <v>-50132259</v>
      </c>
      <c r="Y49" s="173">
        <f t="shared" si="10"/>
        <v>44589095</v>
      </c>
      <c r="Z49" s="174">
        <f>+IF(X49&lt;&gt;0,+(Y49/X49)*100,0)</f>
        <v>-88.94291996696178</v>
      </c>
      <c r="AA49" s="171">
        <f>+AA25-AA48</f>
        <v>27715351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9472791</v>
      </c>
      <c r="D5" s="155">
        <v>0</v>
      </c>
      <c r="E5" s="156">
        <v>7156818</v>
      </c>
      <c r="F5" s="60">
        <v>7156818</v>
      </c>
      <c r="G5" s="60">
        <v>1059088</v>
      </c>
      <c r="H5" s="60">
        <v>1073246</v>
      </c>
      <c r="I5" s="60">
        <v>1050337</v>
      </c>
      <c r="J5" s="60">
        <v>3182671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3182671</v>
      </c>
      <c r="X5" s="60">
        <v>1684749</v>
      </c>
      <c r="Y5" s="60">
        <v>1497922</v>
      </c>
      <c r="Z5" s="140">
        <v>88.91</v>
      </c>
      <c r="AA5" s="155">
        <v>7156818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14670986</v>
      </c>
      <c r="D7" s="155">
        <v>0</v>
      </c>
      <c r="E7" s="156">
        <v>23503000</v>
      </c>
      <c r="F7" s="60">
        <v>23503000</v>
      </c>
      <c r="G7" s="60">
        <v>601479</v>
      </c>
      <c r="H7" s="60">
        <v>551353</v>
      </c>
      <c r="I7" s="60">
        <v>504918</v>
      </c>
      <c r="J7" s="60">
        <v>1657750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1657750</v>
      </c>
      <c r="X7" s="60">
        <v>5875398</v>
      </c>
      <c r="Y7" s="60">
        <v>-4217648</v>
      </c>
      <c r="Z7" s="140">
        <v>-71.78</v>
      </c>
      <c r="AA7" s="155">
        <v>23503000</v>
      </c>
    </row>
    <row r="8" spans="1:27" ht="13.5">
      <c r="A8" s="183" t="s">
        <v>104</v>
      </c>
      <c r="B8" s="182"/>
      <c r="C8" s="155">
        <v>7395630</v>
      </c>
      <c r="D8" s="155">
        <v>0</v>
      </c>
      <c r="E8" s="156">
        <v>8172621</v>
      </c>
      <c r="F8" s="60">
        <v>8172621</v>
      </c>
      <c r="G8" s="60">
        <v>640087</v>
      </c>
      <c r="H8" s="60">
        <v>603085</v>
      </c>
      <c r="I8" s="60">
        <v>707876</v>
      </c>
      <c r="J8" s="60">
        <v>1951048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1951048</v>
      </c>
      <c r="X8" s="60">
        <v>1793154</v>
      </c>
      <c r="Y8" s="60">
        <v>157894</v>
      </c>
      <c r="Z8" s="140">
        <v>8.81</v>
      </c>
      <c r="AA8" s="155">
        <v>8172621</v>
      </c>
    </row>
    <row r="9" spans="1:27" ht="13.5">
      <c r="A9" s="183" t="s">
        <v>105</v>
      </c>
      <c r="B9" s="182"/>
      <c r="C9" s="155">
        <v>7722008</v>
      </c>
      <c r="D9" s="155">
        <v>0</v>
      </c>
      <c r="E9" s="156">
        <v>7369228</v>
      </c>
      <c r="F9" s="60">
        <v>7369228</v>
      </c>
      <c r="G9" s="60">
        <v>736687</v>
      </c>
      <c r="H9" s="60">
        <v>738392</v>
      </c>
      <c r="I9" s="60">
        <v>737241</v>
      </c>
      <c r="J9" s="60">
        <v>2212320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2212320</v>
      </c>
      <c r="X9" s="60">
        <v>1842306</v>
      </c>
      <c r="Y9" s="60">
        <v>370014</v>
      </c>
      <c r="Z9" s="140">
        <v>20.08</v>
      </c>
      <c r="AA9" s="155">
        <v>7369228</v>
      </c>
    </row>
    <row r="10" spans="1:27" ht="13.5">
      <c r="A10" s="183" t="s">
        <v>106</v>
      </c>
      <c r="B10" s="182"/>
      <c r="C10" s="155">
        <v>7755852</v>
      </c>
      <c r="D10" s="155">
        <v>0</v>
      </c>
      <c r="E10" s="156">
        <v>7376451</v>
      </c>
      <c r="F10" s="54">
        <v>7376451</v>
      </c>
      <c r="G10" s="54">
        <v>690801</v>
      </c>
      <c r="H10" s="54">
        <v>692057</v>
      </c>
      <c r="I10" s="54">
        <v>691274</v>
      </c>
      <c r="J10" s="54">
        <v>2074132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2074132</v>
      </c>
      <c r="X10" s="54">
        <v>1844112</v>
      </c>
      <c r="Y10" s="54">
        <v>230020</v>
      </c>
      <c r="Z10" s="184">
        <v>12.47</v>
      </c>
      <c r="AA10" s="130">
        <v>7376451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268474</v>
      </c>
      <c r="D12" s="155">
        <v>0</v>
      </c>
      <c r="E12" s="156">
        <v>426500</v>
      </c>
      <c r="F12" s="60">
        <v>426500</v>
      </c>
      <c r="G12" s="60">
        <v>20675</v>
      </c>
      <c r="H12" s="60">
        <v>20675</v>
      </c>
      <c r="I12" s="60">
        <v>20675</v>
      </c>
      <c r="J12" s="60">
        <v>62025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62025</v>
      </c>
      <c r="X12" s="60">
        <v>106626</v>
      </c>
      <c r="Y12" s="60">
        <v>-44601</v>
      </c>
      <c r="Z12" s="140">
        <v>-41.83</v>
      </c>
      <c r="AA12" s="155">
        <v>426500</v>
      </c>
    </row>
    <row r="13" spans="1:27" ht="13.5">
      <c r="A13" s="181" t="s">
        <v>109</v>
      </c>
      <c r="B13" s="185"/>
      <c r="C13" s="155">
        <v>3717802</v>
      </c>
      <c r="D13" s="155">
        <v>0</v>
      </c>
      <c r="E13" s="156">
        <v>3500000</v>
      </c>
      <c r="F13" s="60">
        <v>3500000</v>
      </c>
      <c r="G13" s="60">
        <v>290120</v>
      </c>
      <c r="H13" s="60">
        <v>318609</v>
      </c>
      <c r="I13" s="60">
        <v>330172</v>
      </c>
      <c r="J13" s="60">
        <v>938901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938901</v>
      </c>
      <c r="X13" s="60">
        <v>1208499</v>
      </c>
      <c r="Y13" s="60">
        <v>-269598</v>
      </c>
      <c r="Z13" s="140">
        <v>-22.31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3059</v>
      </c>
      <c r="D15" s="155">
        <v>0</v>
      </c>
      <c r="E15" s="156">
        <v>26550</v>
      </c>
      <c r="F15" s="60">
        <v>26550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6639</v>
      </c>
      <c r="Y15" s="60">
        <v>-6639</v>
      </c>
      <c r="Z15" s="140">
        <v>-100</v>
      </c>
      <c r="AA15" s="155">
        <v>26550</v>
      </c>
    </row>
    <row r="16" spans="1:27" ht="13.5">
      <c r="A16" s="181" t="s">
        <v>112</v>
      </c>
      <c r="B16" s="185"/>
      <c r="C16" s="155">
        <v>48520</v>
      </c>
      <c r="D16" s="155">
        <v>0</v>
      </c>
      <c r="E16" s="156">
        <v>95286</v>
      </c>
      <c r="F16" s="60">
        <v>95286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23823</v>
      </c>
      <c r="Y16" s="60">
        <v>-23823</v>
      </c>
      <c r="Z16" s="140">
        <v>-100</v>
      </c>
      <c r="AA16" s="155">
        <v>95286</v>
      </c>
    </row>
    <row r="17" spans="1:27" ht="13.5">
      <c r="A17" s="181" t="s">
        <v>113</v>
      </c>
      <c r="B17" s="185"/>
      <c r="C17" s="155">
        <v>923</v>
      </c>
      <c r="D17" s="155">
        <v>0</v>
      </c>
      <c r="E17" s="156">
        <v>5897</v>
      </c>
      <c r="F17" s="60">
        <v>5897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1473</v>
      </c>
      <c r="Y17" s="60">
        <v>-1473</v>
      </c>
      <c r="Z17" s="140">
        <v>-100</v>
      </c>
      <c r="AA17" s="155">
        <v>5897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55781945</v>
      </c>
      <c r="D19" s="155">
        <v>0</v>
      </c>
      <c r="E19" s="156">
        <v>53929000</v>
      </c>
      <c r="F19" s="60">
        <v>53929000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13482249</v>
      </c>
      <c r="Y19" s="60">
        <v>-13482249</v>
      </c>
      <c r="Z19" s="140">
        <v>-100</v>
      </c>
      <c r="AA19" s="155">
        <v>53929000</v>
      </c>
    </row>
    <row r="20" spans="1:27" ht="13.5">
      <c r="A20" s="181" t="s">
        <v>35</v>
      </c>
      <c r="B20" s="185"/>
      <c r="C20" s="155">
        <v>741354</v>
      </c>
      <c r="D20" s="155">
        <v>0</v>
      </c>
      <c r="E20" s="156">
        <v>964000</v>
      </c>
      <c r="F20" s="54">
        <v>964000</v>
      </c>
      <c r="G20" s="54">
        <v>0</v>
      </c>
      <c r="H20" s="54">
        <v>51860</v>
      </c>
      <c r="I20" s="54">
        <v>0</v>
      </c>
      <c r="J20" s="54">
        <v>51860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51860</v>
      </c>
      <c r="X20" s="54">
        <v>202578</v>
      </c>
      <c r="Y20" s="54">
        <v>-150718</v>
      </c>
      <c r="Z20" s="184">
        <v>-74.4</v>
      </c>
      <c r="AA20" s="130">
        <v>964000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107579344</v>
      </c>
      <c r="D22" s="188">
        <f>SUM(D5:D21)</f>
        <v>0</v>
      </c>
      <c r="E22" s="189">
        <f t="shared" si="0"/>
        <v>112525351</v>
      </c>
      <c r="F22" s="190">
        <f t="shared" si="0"/>
        <v>112525351</v>
      </c>
      <c r="G22" s="190">
        <f t="shared" si="0"/>
        <v>4038937</v>
      </c>
      <c r="H22" s="190">
        <f t="shared" si="0"/>
        <v>4049277</v>
      </c>
      <c r="I22" s="190">
        <f t="shared" si="0"/>
        <v>4042493</v>
      </c>
      <c r="J22" s="190">
        <f t="shared" si="0"/>
        <v>12130707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12130707</v>
      </c>
      <c r="X22" s="190">
        <f t="shared" si="0"/>
        <v>28071606</v>
      </c>
      <c r="Y22" s="190">
        <f t="shared" si="0"/>
        <v>-15940899</v>
      </c>
      <c r="Z22" s="191">
        <f>+IF(X22&lt;&gt;0,+(Y22/X22)*100,0)</f>
        <v>-56.786558631522546</v>
      </c>
      <c r="AA22" s="188">
        <f>SUM(AA5:AA21)</f>
        <v>112525351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23531297</v>
      </c>
      <c r="D25" s="155">
        <v>0</v>
      </c>
      <c r="E25" s="156">
        <v>37975000</v>
      </c>
      <c r="F25" s="60">
        <v>37975000</v>
      </c>
      <c r="G25" s="60">
        <v>2969227</v>
      </c>
      <c r="H25" s="60">
        <v>2887522</v>
      </c>
      <c r="I25" s="60">
        <v>3293625</v>
      </c>
      <c r="J25" s="60">
        <v>9150374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9150374</v>
      </c>
      <c r="X25" s="60">
        <v>8415165</v>
      </c>
      <c r="Y25" s="60">
        <v>735209</v>
      </c>
      <c r="Z25" s="140">
        <v>8.74</v>
      </c>
      <c r="AA25" s="155">
        <v>37975000</v>
      </c>
    </row>
    <row r="26" spans="1:27" ht="13.5">
      <c r="A26" s="183" t="s">
        <v>38</v>
      </c>
      <c r="B26" s="182"/>
      <c r="C26" s="155">
        <v>3190517</v>
      </c>
      <c r="D26" s="155">
        <v>0</v>
      </c>
      <c r="E26" s="156">
        <v>3700000</v>
      </c>
      <c r="F26" s="60">
        <v>3700000</v>
      </c>
      <c r="G26" s="60">
        <v>258407</v>
      </c>
      <c r="H26" s="60">
        <v>258407</v>
      </c>
      <c r="I26" s="60">
        <v>258441</v>
      </c>
      <c r="J26" s="60">
        <v>775255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775255</v>
      </c>
      <c r="X26" s="60">
        <v>925041</v>
      </c>
      <c r="Y26" s="60">
        <v>-149786</v>
      </c>
      <c r="Z26" s="140">
        <v>-16.19</v>
      </c>
      <c r="AA26" s="155">
        <v>3700000</v>
      </c>
    </row>
    <row r="27" spans="1:27" ht="13.5">
      <c r="A27" s="183" t="s">
        <v>118</v>
      </c>
      <c r="B27" s="182"/>
      <c r="C27" s="155">
        <v>5433125</v>
      </c>
      <c r="D27" s="155">
        <v>0</v>
      </c>
      <c r="E27" s="156">
        <v>2915000</v>
      </c>
      <c r="F27" s="60">
        <v>2915000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728742</v>
      </c>
      <c r="Y27" s="60">
        <v>-728742</v>
      </c>
      <c r="Z27" s="140">
        <v>-100</v>
      </c>
      <c r="AA27" s="155">
        <v>2915000</v>
      </c>
    </row>
    <row r="28" spans="1:27" ht="13.5">
      <c r="A28" s="183" t="s">
        <v>39</v>
      </c>
      <c r="B28" s="182"/>
      <c r="C28" s="155">
        <v>18248545</v>
      </c>
      <c r="D28" s="155">
        <v>0</v>
      </c>
      <c r="E28" s="156">
        <v>11700000</v>
      </c>
      <c r="F28" s="60">
        <v>11700000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1688247</v>
      </c>
      <c r="Y28" s="60">
        <v>-1688247</v>
      </c>
      <c r="Z28" s="140">
        <v>-100</v>
      </c>
      <c r="AA28" s="155">
        <v>11700000</v>
      </c>
    </row>
    <row r="29" spans="1:27" ht="13.5">
      <c r="A29" s="183" t="s">
        <v>40</v>
      </c>
      <c r="B29" s="182"/>
      <c r="C29" s="155">
        <v>585176</v>
      </c>
      <c r="D29" s="155">
        <v>0</v>
      </c>
      <c r="E29" s="156">
        <v>125000</v>
      </c>
      <c r="F29" s="60">
        <v>125000</v>
      </c>
      <c r="G29" s="60">
        <v>0</v>
      </c>
      <c r="H29" s="60">
        <v>0</v>
      </c>
      <c r="I29" s="60">
        <v>90</v>
      </c>
      <c r="J29" s="60">
        <v>90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90</v>
      </c>
      <c r="X29" s="60">
        <v>31368</v>
      </c>
      <c r="Y29" s="60">
        <v>-31278</v>
      </c>
      <c r="Z29" s="140">
        <v>-99.71</v>
      </c>
      <c r="AA29" s="155">
        <v>125000</v>
      </c>
    </row>
    <row r="30" spans="1:27" ht="13.5">
      <c r="A30" s="183" t="s">
        <v>119</v>
      </c>
      <c r="B30" s="182"/>
      <c r="C30" s="155">
        <v>22663930</v>
      </c>
      <c r="D30" s="155">
        <v>0</v>
      </c>
      <c r="E30" s="156">
        <v>24109000</v>
      </c>
      <c r="F30" s="60">
        <v>24109000</v>
      </c>
      <c r="G30" s="60">
        <v>112353</v>
      </c>
      <c r="H30" s="60">
        <v>3923499</v>
      </c>
      <c r="I30" s="60">
        <v>2576636</v>
      </c>
      <c r="J30" s="60">
        <v>6612488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6612488</v>
      </c>
      <c r="X30" s="60">
        <v>602724</v>
      </c>
      <c r="Y30" s="60">
        <v>6009764</v>
      </c>
      <c r="Z30" s="140">
        <v>997.1</v>
      </c>
      <c r="AA30" s="155">
        <v>24109000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4653691</v>
      </c>
      <c r="D32" s="155">
        <v>0</v>
      </c>
      <c r="E32" s="156">
        <v>4949000</v>
      </c>
      <c r="F32" s="60">
        <v>4949000</v>
      </c>
      <c r="G32" s="60">
        <v>566571</v>
      </c>
      <c r="H32" s="60">
        <v>1022486</v>
      </c>
      <c r="I32" s="60">
        <v>150289</v>
      </c>
      <c r="J32" s="60">
        <v>1739346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1739346</v>
      </c>
      <c r="X32" s="60">
        <v>0</v>
      </c>
      <c r="Y32" s="60">
        <v>1739346</v>
      </c>
      <c r="Z32" s="140">
        <v>0</v>
      </c>
      <c r="AA32" s="155">
        <v>4949000</v>
      </c>
    </row>
    <row r="33" spans="1:27" ht="13.5">
      <c r="A33" s="183" t="s">
        <v>42</v>
      </c>
      <c r="B33" s="182"/>
      <c r="C33" s="155">
        <v>6619301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24481548</v>
      </c>
      <c r="D34" s="155">
        <v>0</v>
      </c>
      <c r="E34" s="156">
        <v>35226000</v>
      </c>
      <c r="F34" s="60">
        <v>35226000</v>
      </c>
      <c r="G34" s="60">
        <v>601489</v>
      </c>
      <c r="H34" s="60">
        <v>1095058</v>
      </c>
      <c r="I34" s="60">
        <v>1576771</v>
      </c>
      <c r="J34" s="60">
        <v>3273318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3273318</v>
      </c>
      <c r="X34" s="60">
        <v>0</v>
      </c>
      <c r="Y34" s="60">
        <v>3273318</v>
      </c>
      <c r="Z34" s="140">
        <v>0</v>
      </c>
      <c r="AA34" s="155">
        <v>35226000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109407130</v>
      </c>
      <c r="D36" s="188">
        <f>SUM(D25:D35)</f>
        <v>0</v>
      </c>
      <c r="E36" s="189">
        <f t="shared" si="1"/>
        <v>120699000</v>
      </c>
      <c r="F36" s="190">
        <f t="shared" si="1"/>
        <v>120699000</v>
      </c>
      <c r="G36" s="190">
        <f t="shared" si="1"/>
        <v>4508047</v>
      </c>
      <c r="H36" s="190">
        <f t="shared" si="1"/>
        <v>9186972</v>
      </c>
      <c r="I36" s="190">
        <f t="shared" si="1"/>
        <v>7855852</v>
      </c>
      <c r="J36" s="190">
        <f t="shared" si="1"/>
        <v>21550871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21550871</v>
      </c>
      <c r="X36" s="190">
        <f t="shared" si="1"/>
        <v>12391287</v>
      </c>
      <c r="Y36" s="190">
        <f t="shared" si="1"/>
        <v>9159584</v>
      </c>
      <c r="Z36" s="191">
        <f>+IF(X36&lt;&gt;0,+(Y36/X36)*100,0)</f>
        <v>73.91955331193604</v>
      </c>
      <c r="AA36" s="188">
        <f>SUM(AA25:AA35)</f>
        <v>120699000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-1827786</v>
      </c>
      <c r="D38" s="199">
        <f>+D22-D36</f>
        <v>0</v>
      </c>
      <c r="E38" s="200">
        <f t="shared" si="2"/>
        <v>-8173649</v>
      </c>
      <c r="F38" s="106">
        <f t="shared" si="2"/>
        <v>-8173649</v>
      </c>
      <c r="G38" s="106">
        <f t="shared" si="2"/>
        <v>-469110</v>
      </c>
      <c r="H38" s="106">
        <f t="shared" si="2"/>
        <v>-5137695</v>
      </c>
      <c r="I38" s="106">
        <f t="shared" si="2"/>
        <v>-3813359</v>
      </c>
      <c r="J38" s="106">
        <f t="shared" si="2"/>
        <v>-9420164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-9420164</v>
      </c>
      <c r="X38" s="106">
        <f>IF(F22=F36,0,X22-X36)</f>
        <v>15680319</v>
      </c>
      <c r="Y38" s="106">
        <f t="shared" si="2"/>
        <v>-25100483</v>
      </c>
      <c r="Z38" s="201">
        <f>+IF(X38&lt;&gt;0,+(Y38/X38)*100,0)</f>
        <v>-160.07635431396517</v>
      </c>
      <c r="AA38" s="199">
        <f>+AA22-AA36</f>
        <v>-8173649</v>
      </c>
    </row>
    <row r="39" spans="1:27" ht="13.5">
      <c r="A39" s="181" t="s">
        <v>46</v>
      </c>
      <c r="B39" s="185"/>
      <c r="C39" s="155">
        <v>22528553</v>
      </c>
      <c r="D39" s="155">
        <v>0</v>
      </c>
      <c r="E39" s="156">
        <v>35889000</v>
      </c>
      <c r="F39" s="60">
        <v>35889000</v>
      </c>
      <c r="G39" s="60">
        <v>3877000</v>
      </c>
      <c r="H39" s="60">
        <v>0</v>
      </c>
      <c r="I39" s="60">
        <v>0</v>
      </c>
      <c r="J39" s="60">
        <v>3877000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3877000</v>
      </c>
      <c r="X39" s="60">
        <v>8972250</v>
      </c>
      <c r="Y39" s="60">
        <v>-5095250</v>
      </c>
      <c r="Z39" s="140">
        <v>-56.79</v>
      </c>
      <c r="AA39" s="155">
        <v>35889000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20700767</v>
      </c>
      <c r="D42" s="206">
        <f>SUM(D38:D41)</f>
        <v>0</v>
      </c>
      <c r="E42" s="207">
        <f t="shared" si="3"/>
        <v>27715351</v>
      </c>
      <c r="F42" s="88">
        <f t="shared" si="3"/>
        <v>27715351</v>
      </c>
      <c r="G42" s="88">
        <f t="shared" si="3"/>
        <v>3407890</v>
      </c>
      <c r="H42" s="88">
        <f t="shared" si="3"/>
        <v>-5137695</v>
      </c>
      <c r="I42" s="88">
        <f t="shared" si="3"/>
        <v>-3813359</v>
      </c>
      <c r="J42" s="88">
        <f t="shared" si="3"/>
        <v>-5543164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-5543164</v>
      </c>
      <c r="X42" s="88">
        <f t="shared" si="3"/>
        <v>24652569</v>
      </c>
      <c r="Y42" s="88">
        <f t="shared" si="3"/>
        <v>-30195733</v>
      </c>
      <c r="Z42" s="208">
        <f>+IF(X42&lt;&gt;0,+(Y42/X42)*100,0)</f>
        <v>-122.48513735018854</v>
      </c>
      <c r="AA42" s="206">
        <f>SUM(AA38:AA41)</f>
        <v>27715351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20700767</v>
      </c>
      <c r="D44" s="210">
        <f>+D42-D43</f>
        <v>0</v>
      </c>
      <c r="E44" s="211">
        <f t="shared" si="4"/>
        <v>27715351</v>
      </c>
      <c r="F44" s="77">
        <f t="shared" si="4"/>
        <v>27715351</v>
      </c>
      <c r="G44" s="77">
        <f t="shared" si="4"/>
        <v>3407890</v>
      </c>
      <c r="H44" s="77">
        <f t="shared" si="4"/>
        <v>-5137695</v>
      </c>
      <c r="I44" s="77">
        <f t="shared" si="4"/>
        <v>-3813359</v>
      </c>
      <c r="J44" s="77">
        <f t="shared" si="4"/>
        <v>-5543164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-5543164</v>
      </c>
      <c r="X44" s="77">
        <f t="shared" si="4"/>
        <v>24652569</v>
      </c>
      <c r="Y44" s="77">
        <f t="shared" si="4"/>
        <v>-30195733</v>
      </c>
      <c r="Z44" s="212">
        <f>+IF(X44&lt;&gt;0,+(Y44/X44)*100,0)</f>
        <v>-122.48513735018854</v>
      </c>
      <c r="AA44" s="210">
        <f>+AA42-AA43</f>
        <v>27715351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20700767</v>
      </c>
      <c r="D46" s="206">
        <f>SUM(D44:D45)</f>
        <v>0</v>
      </c>
      <c r="E46" s="207">
        <f t="shared" si="5"/>
        <v>27715351</v>
      </c>
      <c r="F46" s="88">
        <f t="shared" si="5"/>
        <v>27715351</v>
      </c>
      <c r="G46" s="88">
        <f t="shared" si="5"/>
        <v>3407890</v>
      </c>
      <c r="H46" s="88">
        <f t="shared" si="5"/>
        <v>-5137695</v>
      </c>
      <c r="I46" s="88">
        <f t="shared" si="5"/>
        <v>-3813359</v>
      </c>
      <c r="J46" s="88">
        <f t="shared" si="5"/>
        <v>-5543164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-5543164</v>
      </c>
      <c r="X46" s="88">
        <f t="shared" si="5"/>
        <v>24652569</v>
      </c>
      <c r="Y46" s="88">
        <f t="shared" si="5"/>
        <v>-30195733</v>
      </c>
      <c r="Z46" s="208">
        <f>+IF(X46&lt;&gt;0,+(Y46/X46)*100,0)</f>
        <v>-122.48513735018854</v>
      </c>
      <c r="AA46" s="206">
        <f>SUM(AA44:AA45)</f>
        <v>27715351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20700767</v>
      </c>
      <c r="D48" s="217">
        <f>SUM(D46:D47)</f>
        <v>0</v>
      </c>
      <c r="E48" s="218">
        <f t="shared" si="6"/>
        <v>27715351</v>
      </c>
      <c r="F48" s="219">
        <f t="shared" si="6"/>
        <v>27715351</v>
      </c>
      <c r="G48" s="219">
        <f t="shared" si="6"/>
        <v>3407890</v>
      </c>
      <c r="H48" s="220">
        <f t="shared" si="6"/>
        <v>-5137695</v>
      </c>
      <c r="I48" s="220">
        <f t="shared" si="6"/>
        <v>-3813359</v>
      </c>
      <c r="J48" s="220">
        <f t="shared" si="6"/>
        <v>-5543164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-5543164</v>
      </c>
      <c r="X48" s="220">
        <f t="shared" si="6"/>
        <v>24652569</v>
      </c>
      <c r="Y48" s="220">
        <f t="shared" si="6"/>
        <v>-30195733</v>
      </c>
      <c r="Z48" s="221">
        <f>+IF(X48&lt;&gt;0,+(Y48/X48)*100,0)</f>
        <v>-122.48513735018854</v>
      </c>
      <c r="AA48" s="222">
        <f>SUM(AA46:AA47)</f>
        <v>27715351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819910</v>
      </c>
      <c r="F5" s="100">
        <f t="shared" si="0"/>
        <v>819910</v>
      </c>
      <c r="G5" s="100">
        <f t="shared" si="0"/>
        <v>0</v>
      </c>
      <c r="H5" s="100">
        <f t="shared" si="0"/>
        <v>0</v>
      </c>
      <c r="I5" s="100">
        <f t="shared" si="0"/>
        <v>4425</v>
      </c>
      <c r="J5" s="100">
        <f t="shared" si="0"/>
        <v>4425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4425</v>
      </c>
      <c r="X5" s="100">
        <f t="shared" si="0"/>
        <v>174948</v>
      </c>
      <c r="Y5" s="100">
        <f t="shared" si="0"/>
        <v>-170523</v>
      </c>
      <c r="Z5" s="137">
        <f>+IF(X5&lt;&gt;0,+(Y5/X5)*100,0)</f>
        <v>-97.47067700116607</v>
      </c>
      <c r="AA5" s="153">
        <f>SUM(AA6:AA8)</f>
        <v>819910</v>
      </c>
    </row>
    <row r="6" spans="1:27" ht="13.5">
      <c r="A6" s="138" t="s">
        <v>75</v>
      </c>
      <c r="B6" s="136"/>
      <c r="C6" s="155"/>
      <c r="D6" s="155"/>
      <c r="E6" s="156">
        <v>416426</v>
      </c>
      <c r="F6" s="60">
        <v>416426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100698</v>
      </c>
      <c r="Y6" s="60">
        <v>-100698</v>
      </c>
      <c r="Z6" s="140">
        <v>-100</v>
      </c>
      <c r="AA6" s="62">
        <v>416426</v>
      </c>
    </row>
    <row r="7" spans="1:27" ht="13.5">
      <c r="A7" s="138" t="s">
        <v>76</v>
      </c>
      <c r="B7" s="136"/>
      <c r="C7" s="157"/>
      <c r="D7" s="157"/>
      <c r="E7" s="158">
        <v>253000</v>
      </c>
      <c r="F7" s="159">
        <v>253000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63204</v>
      </c>
      <c r="Y7" s="159">
        <v>-63204</v>
      </c>
      <c r="Z7" s="141">
        <v>-100</v>
      </c>
      <c r="AA7" s="225">
        <v>253000</v>
      </c>
    </row>
    <row r="8" spans="1:27" ht="13.5">
      <c r="A8" s="138" t="s">
        <v>77</v>
      </c>
      <c r="B8" s="136"/>
      <c r="C8" s="155"/>
      <c r="D8" s="155"/>
      <c r="E8" s="156">
        <v>150484</v>
      </c>
      <c r="F8" s="60">
        <v>150484</v>
      </c>
      <c r="G8" s="60"/>
      <c r="H8" s="60"/>
      <c r="I8" s="60">
        <v>4425</v>
      </c>
      <c r="J8" s="60">
        <v>4425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4425</v>
      </c>
      <c r="X8" s="60">
        <v>11046</v>
      </c>
      <c r="Y8" s="60">
        <v>-6621</v>
      </c>
      <c r="Z8" s="140">
        <v>-59.94</v>
      </c>
      <c r="AA8" s="62">
        <v>150484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2557667</v>
      </c>
      <c r="F9" s="100">
        <f t="shared" si="1"/>
        <v>2557667</v>
      </c>
      <c r="G9" s="100">
        <f t="shared" si="1"/>
        <v>0</v>
      </c>
      <c r="H9" s="100">
        <f t="shared" si="1"/>
        <v>0</v>
      </c>
      <c r="I9" s="100">
        <f t="shared" si="1"/>
        <v>102603</v>
      </c>
      <c r="J9" s="100">
        <f t="shared" si="1"/>
        <v>102603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102603</v>
      </c>
      <c r="X9" s="100">
        <f t="shared" si="1"/>
        <v>557640</v>
      </c>
      <c r="Y9" s="100">
        <f t="shared" si="1"/>
        <v>-455037</v>
      </c>
      <c r="Z9" s="137">
        <f>+IF(X9&lt;&gt;0,+(Y9/X9)*100,0)</f>
        <v>-81.60049494297397</v>
      </c>
      <c r="AA9" s="102">
        <f>SUM(AA10:AA14)</f>
        <v>2557667</v>
      </c>
    </row>
    <row r="10" spans="1:27" ht="13.5">
      <c r="A10" s="138" t="s">
        <v>79</v>
      </c>
      <c r="B10" s="136"/>
      <c r="C10" s="155"/>
      <c r="D10" s="155"/>
      <c r="E10" s="156">
        <v>1102821</v>
      </c>
      <c r="F10" s="60">
        <v>1102821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2655</v>
      </c>
      <c r="Y10" s="60">
        <v>-2655</v>
      </c>
      <c r="Z10" s="140">
        <v>-100</v>
      </c>
      <c r="AA10" s="62">
        <v>1102821</v>
      </c>
    </row>
    <row r="11" spans="1:27" ht="13.5">
      <c r="A11" s="138" t="s">
        <v>80</v>
      </c>
      <c r="B11" s="136"/>
      <c r="C11" s="155"/>
      <c r="D11" s="155"/>
      <c r="E11" s="156">
        <v>1432852</v>
      </c>
      <c r="F11" s="60">
        <v>1432852</v>
      </c>
      <c r="G11" s="60"/>
      <c r="H11" s="60"/>
      <c r="I11" s="60">
        <v>102603</v>
      </c>
      <c r="J11" s="60">
        <v>102603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102603</v>
      </c>
      <c r="X11" s="60"/>
      <c r="Y11" s="60">
        <v>102603</v>
      </c>
      <c r="Z11" s="140"/>
      <c r="AA11" s="62">
        <v>1432852</v>
      </c>
    </row>
    <row r="12" spans="1:27" ht="13.5">
      <c r="A12" s="138" t="s">
        <v>81</v>
      </c>
      <c r="B12" s="136"/>
      <c r="C12" s="155"/>
      <c r="D12" s="155"/>
      <c r="E12" s="156">
        <v>21994</v>
      </c>
      <c r="F12" s="60">
        <v>21994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554985</v>
      </c>
      <c r="Y12" s="60">
        <v>-554985</v>
      </c>
      <c r="Z12" s="140">
        <v>-100</v>
      </c>
      <c r="AA12" s="62">
        <v>21994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5984442</v>
      </c>
      <c r="F15" s="100">
        <f t="shared" si="2"/>
        <v>5984442</v>
      </c>
      <c r="G15" s="100">
        <f t="shared" si="2"/>
        <v>0</v>
      </c>
      <c r="H15" s="100">
        <f t="shared" si="2"/>
        <v>0</v>
      </c>
      <c r="I15" s="100">
        <f t="shared" si="2"/>
        <v>539413</v>
      </c>
      <c r="J15" s="100">
        <f t="shared" si="2"/>
        <v>539413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539413</v>
      </c>
      <c r="X15" s="100">
        <f t="shared" si="2"/>
        <v>32046</v>
      </c>
      <c r="Y15" s="100">
        <f t="shared" si="2"/>
        <v>507367</v>
      </c>
      <c r="Z15" s="137">
        <f>+IF(X15&lt;&gt;0,+(Y15/X15)*100,0)</f>
        <v>1583.2459589340324</v>
      </c>
      <c r="AA15" s="102">
        <f>SUM(AA16:AA18)</f>
        <v>5984442</v>
      </c>
    </row>
    <row r="16" spans="1:27" ht="13.5">
      <c r="A16" s="138" t="s">
        <v>85</v>
      </c>
      <c r="B16" s="136"/>
      <c r="C16" s="155"/>
      <c r="D16" s="155"/>
      <c r="E16" s="156">
        <v>17000</v>
      </c>
      <c r="F16" s="60">
        <v>17000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4143</v>
      </c>
      <c r="Y16" s="60">
        <v>-4143</v>
      </c>
      <c r="Z16" s="140">
        <v>-100</v>
      </c>
      <c r="AA16" s="62">
        <v>17000</v>
      </c>
    </row>
    <row r="17" spans="1:27" ht="13.5">
      <c r="A17" s="138" t="s">
        <v>86</v>
      </c>
      <c r="B17" s="136"/>
      <c r="C17" s="155"/>
      <c r="D17" s="155"/>
      <c r="E17" s="156">
        <v>5967442</v>
      </c>
      <c r="F17" s="60">
        <v>5967442</v>
      </c>
      <c r="G17" s="60"/>
      <c r="H17" s="60"/>
      <c r="I17" s="60">
        <v>539413</v>
      </c>
      <c r="J17" s="60">
        <v>539413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539413</v>
      </c>
      <c r="X17" s="60">
        <v>27903</v>
      </c>
      <c r="Y17" s="60">
        <v>511510</v>
      </c>
      <c r="Z17" s="140">
        <v>1833.17</v>
      </c>
      <c r="AA17" s="62">
        <v>5967442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33673060</v>
      </c>
      <c r="F19" s="100">
        <f t="shared" si="3"/>
        <v>33673060</v>
      </c>
      <c r="G19" s="100">
        <f t="shared" si="3"/>
        <v>0</v>
      </c>
      <c r="H19" s="100">
        <f t="shared" si="3"/>
        <v>0</v>
      </c>
      <c r="I19" s="100">
        <f t="shared" si="3"/>
        <v>15439</v>
      </c>
      <c r="J19" s="100">
        <f t="shared" si="3"/>
        <v>15439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15439</v>
      </c>
      <c r="X19" s="100">
        <f t="shared" si="3"/>
        <v>790650</v>
      </c>
      <c r="Y19" s="100">
        <f t="shared" si="3"/>
        <v>-775211</v>
      </c>
      <c r="Z19" s="137">
        <f>+IF(X19&lt;&gt;0,+(Y19/X19)*100,0)</f>
        <v>-98.04730285208373</v>
      </c>
      <c r="AA19" s="102">
        <f>SUM(AA20:AA23)</f>
        <v>33673060</v>
      </c>
    </row>
    <row r="20" spans="1:27" ht="13.5">
      <c r="A20" s="138" t="s">
        <v>89</v>
      </c>
      <c r="B20" s="136"/>
      <c r="C20" s="155"/>
      <c r="D20" s="155"/>
      <c r="E20" s="156">
        <v>3970198</v>
      </c>
      <c r="F20" s="60">
        <v>3970198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307806</v>
      </c>
      <c r="Y20" s="60">
        <v>-307806</v>
      </c>
      <c r="Z20" s="140">
        <v>-100</v>
      </c>
      <c r="AA20" s="62">
        <v>3970198</v>
      </c>
    </row>
    <row r="21" spans="1:27" ht="13.5">
      <c r="A21" s="138" t="s">
        <v>90</v>
      </c>
      <c r="B21" s="136"/>
      <c r="C21" s="155"/>
      <c r="D21" s="155"/>
      <c r="E21" s="156">
        <v>20117493</v>
      </c>
      <c r="F21" s="60">
        <v>20117493</v>
      </c>
      <c r="G21" s="60"/>
      <c r="H21" s="60"/>
      <c r="I21" s="60">
        <v>15439</v>
      </c>
      <c r="J21" s="60">
        <v>15439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15439</v>
      </c>
      <c r="X21" s="60">
        <v>120525</v>
      </c>
      <c r="Y21" s="60">
        <v>-105086</v>
      </c>
      <c r="Z21" s="140">
        <v>-87.19</v>
      </c>
      <c r="AA21" s="62">
        <v>20117493</v>
      </c>
    </row>
    <row r="22" spans="1:27" ht="13.5">
      <c r="A22" s="138" t="s">
        <v>91</v>
      </c>
      <c r="B22" s="136"/>
      <c r="C22" s="157"/>
      <c r="D22" s="157"/>
      <c r="E22" s="158">
        <v>8748247</v>
      </c>
      <c r="F22" s="159">
        <v>8748247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153039</v>
      </c>
      <c r="Y22" s="159">
        <v>-153039</v>
      </c>
      <c r="Z22" s="141">
        <v>-100</v>
      </c>
      <c r="AA22" s="225">
        <v>8748247</v>
      </c>
    </row>
    <row r="23" spans="1:27" ht="13.5">
      <c r="A23" s="138" t="s">
        <v>92</v>
      </c>
      <c r="B23" s="136"/>
      <c r="C23" s="155"/>
      <c r="D23" s="155"/>
      <c r="E23" s="156">
        <v>837122</v>
      </c>
      <c r="F23" s="60">
        <v>837122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209280</v>
      </c>
      <c r="Y23" s="60">
        <v>-209280</v>
      </c>
      <c r="Z23" s="140">
        <v>-100</v>
      </c>
      <c r="AA23" s="62">
        <v>837122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43035079</v>
      </c>
      <c r="F25" s="219">
        <f t="shared" si="4"/>
        <v>43035079</v>
      </c>
      <c r="G25" s="219">
        <f t="shared" si="4"/>
        <v>0</v>
      </c>
      <c r="H25" s="219">
        <f t="shared" si="4"/>
        <v>0</v>
      </c>
      <c r="I25" s="219">
        <f t="shared" si="4"/>
        <v>661880</v>
      </c>
      <c r="J25" s="219">
        <f t="shared" si="4"/>
        <v>661880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661880</v>
      </c>
      <c r="X25" s="219">
        <f t="shared" si="4"/>
        <v>1555284</v>
      </c>
      <c r="Y25" s="219">
        <f t="shared" si="4"/>
        <v>-893404</v>
      </c>
      <c r="Z25" s="231">
        <f>+IF(X25&lt;&gt;0,+(Y25/X25)*100,0)</f>
        <v>-57.443142217112765</v>
      </c>
      <c r="AA25" s="232">
        <f>+AA5+AA9+AA15+AA19+AA24</f>
        <v>43035079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35890501</v>
      </c>
      <c r="F28" s="60">
        <v>35890501</v>
      </c>
      <c r="G28" s="60"/>
      <c r="H28" s="60"/>
      <c r="I28" s="60">
        <v>603876</v>
      </c>
      <c r="J28" s="60">
        <v>603876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603876</v>
      </c>
      <c r="X28" s="60"/>
      <c r="Y28" s="60">
        <v>603876</v>
      </c>
      <c r="Z28" s="140"/>
      <c r="AA28" s="155">
        <v>35890501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35890501</v>
      </c>
      <c r="F32" s="77">
        <f t="shared" si="5"/>
        <v>35890501</v>
      </c>
      <c r="G32" s="77">
        <f t="shared" si="5"/>
        <v>0</v>
      </c>
      <c r="H32" s="77">
        <f t="shared" si="5"/>
        <v>0</v>
      </c>
      <c r="I32" s="77">
        <f t="shared" si="5"/>
        <v>603876</v>
      </c>
      <c r="J32" s="77">
        <f t="shared" si="5"/>
        <v>603876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603876</v>
      </c>
      <c r="X32" s="77">
        <f t="shared" si="5"/>
        <v>0</v>
      </c>
      <c r="Y32" s="77">
        <f t="shared" si="5"/>
        <v>603876</v>
      </c>
      <c r="Z32" s="212">
        <f>+IF(X32&lt;&gt;0,+(Y32/X32)*100,0)</f>
        <v>0</v>
      </c>
      <c r="AA32" s="79">
        <f>SUM(AA28:AA31)</f>
        <v>35890501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7144578</v>
      </c>
      <c r="F35" s="60">
        <v>7144578</v>
      </c>
      <c r="G35" s="60"/>
      <c r="H35" s="60"/>
      <c r="I35" s="60">
        <v>58004</v>
      </c>
      <c r="J35" s="60">
        <v>58004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58004</v>
      </c>
      <c r="X35" s="60"/>
      <c r="Y35" s="60">
        <v>58004</v>
      </c>
      <c r="Z35" s="140"/>
      <c r="AA35" s="62">
        <v>7144578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43035079</v>
      </c>
      <c r="F36" s="220">
        <f t="shared" si="6"/>
        <v>43035079</v>
      </c>
      <c r="G36" s="220">
        <f t="shared" si="6"/>
        <v>0</v>
      </c>
      <c r="H36" s="220">
        <f t="shared" si="6"/>
        <v>0</v>
      </c>
      <c r="I36" s="220">
        <f t="shared" si="6"/>
        <v>661880</v>
      </c>
      <c r="J36" s="220">
        <f t="shared" si="6"/>
        <v>661880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661880</v>
      </c>
      <c r="X36" s="220">
        <f t="shared" si="6"/>
        <v>0</v>
      </c>
      <c r="Y36" s="220">
        <f t="shared" si="6"/>
        <v>661880</v>
      </c>
      <c r="Z36" s="221">
        <f>+IF(X36&lt;&gt;0,+(Y36/X36)*100,0)</f>
        <v>0</v>
      </c>
      <c r="AA36" s="239">
        <f>SUM(AA32:AA35)</f>
        <v>43035079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21000000</v>
      </c>
      <c r="F6" s="60">
        <v>21000000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5250000</v>
      </c>
      <c r="Y6" s="60">
        <v>-5250000</v>
      </c>
      <c r="Z6" s="140">
        <v>-100</v>
      </c>
      <c r="AA6" s="62">
        <v>21000000</v>
      </c>
    </row>
    <row r="7" spans="1:27" ht="13.5">
      <c r="A7" s="249" t="s">
        <v>144</v>
      </c>
      <c r="B7" s="182"/>
      <c r="C7" s="155"/>
      <c r="D7" s="155"/>
      <c r="E7" s="59">
        <v>1825428</v>
      </c>
      <c r="F7" s="60">
        <v>1825428</v>
      </c>
      <c r="G7" s="60"/>
      <c r="H7" s="60"/>
      <c r="I7" s="60">
        <v>25000000</v>
      </c>
      <c r="J7" s="60">
        <v>25000000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25000000</v>
      </c>
      <c r="X7" s="60">
        <v>456357</v>
      </c>
      <c r="Y7" s="60">
        <v>24543643</v>
      </c>
      <c r="Z7" s="140">
        <v>5378.17</v>
      </c>
      <c r="AA7" s="62">
        <v>1825428</v>
      </c>
    </row>
    <row r="8" spans="1:27" ht="13.5">
      <c r="A8" s="249" t="s">
        <v>145</v>
      </c>
      <c r="B8" s="182"/>
      <c r="C8" s="155"/>
      <c r="D8" s="155"/>
      <c r="E8" s="59">
        <v>4269679</v>
      </c>
      <c r="F8" s="60">
        <v>4269679</v>
      </c>
      <c r="G8" s="60"/>
      <c r="H8" s="60"/>
      <c r="I8" s="60">
        <v>15405555</v>
      </c>
      <c r="J8" s="60">
        <v>15405555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15405555</v>
      </c>
      <c r="X8" s="60">
        <v>1067420</v>
      </c>
      <c r="Y8" s="60">
        <v>14338135</v>
      </c>
      <c r="Z8" s="140">
        <v>1343.25</v>
      </c>
      <c r="AA8" s="62">
        <v>4269679</v>
      </c>
    </row>
    <row r="9" spans="1:27" ht="13.5">
      <c r="A9" s="249" t="s">
        <v>146</v>
      </c>
      <c r="B9" s="182"/>
      <c r="C9" s="155"/>
      <c r="D9" s="155"/>
      <c r="E9" s="59">
        <v>14000000</v>
      </c>
      <c r="F9" s="60">
        <v>14000000</v>
      </c>
      <c r="G9" s="60"/>
      <c r="H9" s="60"/>
      <c r="I9" s="60">
        <v>19265</v>
      </c>
      <c r="J9" s="60">
        <v>19265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19265</v>
      </c>
      <c r="X9" s="60">
        <v>3500000</v>
      </c>
      <c r="Y9" s="60">
        <v>-3480735</v>
      </c>
      <c r="Z9" s="140">
        <v>-99.45</v>
      </c>
      <c r="AA9" s="62">
        <v>14000000</v>
      </c>
    </row>
    <row r="10" spans="1:27" ht="13.5">
      <c r="A10" s="249" t="s">
        <v>147</v>
      </c>
      <c r="B10" s="182"/>
      <c r="C10" s="155"/>
      <c r="D10" s="155"/>
      <c r="E10" s="59">
        <v>1570000</v>
      </c>
      <c r="F10" s="60">
        <v>1570000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392500</v>
      </c>
      <c r="Y10" s="159">
        <v>-392500</v>
      </c>
      <c r="Z10" s="141">
        <v>-100</v>
      </c>
      <c r="AA10" s="225">
        <v>1570000</v>
      </c>
    </row>
    <row r="11" spans="1:27" ht="13.5">
      <c r="A11" s="249" t="s">
        <v>148</v>
      </c>
      <c r="B11" s="182"/>
      <c r="C11" s="155"/>
      <c r="D11" s="155"/>
      <c r="E11" s="59">
        <v>2000000</v>
      </c>
      <c r="F11" s="60">
        <v>2000000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500000</v>
      </c>
      <c r="Y11" s="60">
        <v>-500000</v>
      </c>
      <c r="Z11" s="140">
        <v>-100</v>
      </c>
      <c r="AA11" s="62">
        <v>2000000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44665107</v>
      </c>
      <c r="F12" s="73">
        <f t="shared" si="0"/>
        <v>44665107</v>
      </c>
      <c r="G12" s="73">
        <f t="shared" si="0"/>
        <v>0</v>
      </c>
      <c r="H12" s="73">
        <f t="shared" si="0"/>
        <v>0</v>
      </c>
      <c r="I12" s="73">
        <f t="shared" si="0"/>
        <v>40424820</v>
      </c>
      <c r="J12" s="73">
        <f t="shared" si="0"/>
        <v>40424820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40424820</v>
      </c>
      <c r="X12" s="73">
        <f t="shared" si="0"/>
        <v>11166277</v>
      </c>
      <c r="Y12" s="73">
        <f t="shared" si="0"/>
        <v>29258543</v>
      </c>
      <c r="Z12" s="170">
        <f>+IF(X12&lt;&gt;0,+(Y12/X12)*100,0)</f>
        <v>262.02594651735757</v>
      </c>
      <c r="AA12" s="74">
        <f>SUM(AA6:AA11)</f>
        <v>44665107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57480000</v>
      </c>
      <c r="F17" s="60">
        <v>57480000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14370000</v>
      </c>
      <c r="Y17" s="60">
        <v>-14370000</v>
      </c>
      <c r="Z17" s="140">
        <v>-100</v>
      </c>
      <c r="AA17" s="62">
        <v>57480000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539488011</v>
      </c>
      <c r="F19" s="60">
        <v>539488011</v>
      </c>
      <c r="G19" s="60"/>
      <c r="H19" s="60"/>
      <c r="I19" s="60">
        <v>196586</v>
      </c>
      <c r="J19" s="60">
        <v>196586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196586</v>
      </c>
      <c r="X19" s="60">
        <v>134872003</v>
      </c>
      <c r="Y19" s="60">
        <v>-134675417</v>
      </c>
      <c r="Z19" s="140">
        <v>-99.85</v>
      </c>
      <c r="AA19" s="62">
        <v>539488011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248000</v>
      </c>
      <c r="F22" s="60">
        <v>248000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62000</v>
      </c>
      <c r="Y22" s="60">
        <v>-62000</v>
      </c>
      <c r="Z22" s="140">
        <v>-100</v>
      </c>
      <c r="AA22" s="62">
        <v>248000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597216011</v>
      </c>
      <c r="F24" s="77">
        <f t="shared" si="1"/>
        <v>597216011</v>
      </c>
      <c r="G24" s="77">
        <f t="shared" si="1"/>
        <v>0</v>
      </c>
      <c r="H24" s="77">
        <f t="shared" si="1"/>
        <v>0</v>
      </c>
      <c r="I24" s="77">
        <f t="shared" si="1"/>
        <v>196586</v>
      </c>
      <c r="J24" s="77">
        <f t="shared" si="1"/>
        <v>196586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196586</v>
      </c>
      <c r="X24" s="77">
        <f t="shared" si="1"/>
        <v>149304003</v>
      </c>
      <c r="Y24" s="77">
        <f t="shared" si="1"/>
        <v>-149107417</v>
      </c>
      <c r="Z24" s="212">
        <f>+IF(X24&lt;&gt;0,+(Y24/X24)*100,0)</f>
        <v>-99.86833172852036</v>
      </c>
      <c r="AA24" s="79">
        <f>SUM(AA15:AA23)</f>
        <v>597216011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641881118</v>
      </c>
      <c r="F25" s="73">
        <f t="shared" si="2"/>
        <v>641881118</v>
      </c>
      <c r="G25" s="73">
        <f t="shared" si="2"/>
        <v>0</v>
      </c>
      <c r="H25" s="73">
        <f t="shared" si="2"/>
        <v>0</v>
      </c>
      <c r="I25" s="73">
        <f t="shared" si="2"/>
        <v>40621406</v>
      </c>
      <c r="J25" s="73">
        <f t="shared" si="2"/>
        <v>40621406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40621406</v>
      </c>
      <c r="X25" s="73">
        <f t="shared" si="2"/>
        <v>160470280</v>
      </c>
      <c r="Y25" s="73">
        <f t="shared" si="2"/>
        <v>-119848874</v>
      </c>
      <c r="Z25" s="170">
        <f>+IF(X25&lt;&gt;0,+(Y25/X25)*100,0)</f>
        <v>-74.68602534999003</v>
      </c>
      <c r="AA25" s="74">
        <f>+AA12+AA24</f>
        <v>641881118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34857789</v>
      </c>
      <c r="J29" s="60">
        <v>34857789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34857789</v>
      </c>
      <c r="X29" s="60"/>
      <c r="Y29" s="60">
        <v>34857789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33145</v>
      </c>
      <c r="F30" s="60">
        <v>33145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8286</v>
      </c>
      <c r="Y30" s="60">
        <v>-8286</v>
      </c>
      <c r="Z30" s="140">
        <v>-100</v>
      </c>
      <c r="AA30" s="62">
        <v>33145</v>
      </c>
    </row>
    <row r="31" spans="1:27" ht="13.5">
      <c r="A31" s="249" t="s">
        <v>163</v>
      </c>
      <c r="B31" s="182"/>
      <c r="C31" s="155"/>
      <c r="D31" s="155"/>
      <c r="E31" s="59">
        <v>670000</v>
      </c>
      <c r="F31" s="60">
        <v>670000</v>
      </c>
      <c r="G31" s="60"/>
      <c r="H31" s="60"/>
      <c r="I31" s="60">
        <v>1555</v>
      </c>
      <c r="J31" s="60">
        <v>1555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1555</v>
      </c>
      <c r="X31" s="60">
        <v>167500</v>
      </c>
      <c r="Y31" s="60">
        <v>-165945</v>
      </c>
      <c r="Z31" s="140">
        <v>-99.07</v>
      </c>
      <c r="AA31" s="62">
        <v>670000</v>
      </c>
    </row>
    <row r="32" spans="1:27" ht="13.5">
      <c r="A32" s="249" t="s">
        <v>164</v>
      </c>
      <c r="B32" s="182"/>
      <c r="C32" s="155"/>
      <c r="D32" s="155"/>
      <c r="E32" s="59">
        <v>13596347</v>
      </c>
      <c r="F32" s="60">
        <v>13596347</v>
      </c>
      <c r="G32" s="60"/>
      <c r="H32" s="60"/>
      <c r="I32" s="60">
        <v>383257</v>
      </c>
      <c r="J32" s="60">
        <v>383257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383257</v>
      </c>
      <c r="X32" s="60">
        <v>3399087</v>
      </c>
      <c r="Y32" s="60">
        <v>-3015830</v>
      </c>
      <c r="Z32" s="140">
        <v>-88.72</v>
      </c>
      <c r="AA32" s="62">
        <v>13596347</v>
      </c>
    </row>
    <row r="33" spans="1:27" ht="13.5">
      <c r="A33" s="249" t="s">
        <v>165</v>
      </c>
      <c r="B33" s="182"/>
      <c r="C33" s="155"/>
      <c r="D33" s="155"/>
      <c r="E33" s="59">
        <v>3806000</v>
      </c>
      <c r="F33" s="60">
        <v>3806000</v>
      </c>
      <c r="G33" s="60"/>
      <c r="H33" s="60"/>
      <c r="I33" s="60">
        <v>30475</v>
      </c>
      <c r="J33" s="60">
        <v>30475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30475</v>
      </c>
      <c r="X33" s="60">
        <v>951500</v>
      </c>
      <c r="Y33" s="60">
        <v>-921025</v>
      </c>
      <c r="Z33" s="140">
        <v>-96.8</v>
      </c>
      <c r="AA33" s="62">
        <v>3806000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18105492</v>
      </c>
      <c r="F34" s="73">
        <f t="shared" si="3"/>
        <v>18105492</v>
      </c>
      <c r="G34" s="73">
        <f t="shared" si="3"/>
        <v>0</v>
      </c>
      <c r="H34" s="73">
        <f t="shared" si="3"/>
        <v>0</v>
      </c>
      <c r="I34" s="73">
        <f t="shared" si="3"/>
        <v>35273076</v>
      </c>
      <c r="J34" s="73">
        <f t="shared" si="3"/>
        <v>35273076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35273076</v>
      </c>
      <c r="X34" s="73">
        <f t="shared" si="3"/>
        <v>4526373</v>
      </c>
      <c r="Y34" s="73">
        <f t="shared" si="3"/>
        <v>30746703</v>
      </c>
      <c r="Z34" s="170">
        <f>+IF(X34&lt;&gt;0,+(Y34/X34)*100,0)</f>
        <v>679.2790386474999</v>
      </c>
      <c r="AA34" s="74">
        <f>SUM(AA29:AA33)</f>
        <v>18105492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104626</v>
      </c>
      <c r="F37" s="60">
        <v>104626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26157</v>
      </c>
      <c r="Y37" s="60">
        <v>-26157</v>
      </c>
      <c r="Z37" s="140">
        <v>-100</v>
      </c>
      <c r="AA37" s="62">
        <v>104626</v>
      </c>
    </row>
    <row r="38" spans="1:27" ht="13.5">
      <c r="A38" s="249" t="s">
        <v>165</v>
      </c>
      <c r="B38" s="182"/>
      <c r="C38" s="155"/>
      <c r="D38" s="155"/>
      <c r="E38" s="59">
        <v>13671000</v>
      </c>
      <c r="F38" s="60">
        <v>13671000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3417750</v>
      </c>
      <c r="Y38" s="60">
        <v>-3417750</v>
      </c>
      <c r="Z38" s="140">
        <v>-100</v>
      </c>
      <c r="AA38" s="62">
        <v>13671000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13775626</v>
      </c>
      <c r="F39" s="77">
        <f t="shared" si="4"/>
        <v>13775626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3443907</v>
      </c>
      <c r="Y39" s="77">
        <f t="shared" si="4"/>
        <v>-3443907</v>
      </c>
      <c r="Z39" s="212">
        <f>+IF(X39&lt;&gt;0,+(Y39/X39)*100,0)</f>
        <v>-100</v>
      </c>
      <c r="AA39" s="79">
        <f>SUM(AA37:AA38)</f>
        <v>13775626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31881118</v>
      </c>
      <c r="F40" s="73">
        <f t="shared" si="5"/>
        <v>31881118</v>
      </c>
      <c r="G40" s="73">
        <f t="shared" si="5"/>
        <v>0</v>
      </c>
      <c r="H40" s="73">
        <f t="shared" si="5"/>
        <v>0</v>
      </c>
      <c r="I40" s="73">
        <f t="shared" si="5"/>
        <v>35273076</v>
      </c>
      <c r="J40" s="73">
        <f t="shared" si="5"/>
        <v>35273076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35273076</v>
      </c>
      <c r="X40" s="73">
        <f t="shared" si="5"/>
        <v>7970280</v>
      </c>
      <c r="Y40" s="73">
        <f t="shared" si="5"/>
        <v>27302796</v>
      </c>
      <c r="Z40" s="170">
        <f>+IF(X40&lt;&gt;0,+(Y40/X40)*100,0)</f>
        <v>342.557551303091</v>
      </c>
      <c r="AA40" s="74">
        <f>+AA34+AA39</f>
        <v>31881118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610000000</v>
      </c>
      <c r="F42" s="259">
        <f t="shared" si="6"/>
        <v>610000000</v>
      </c>
      <c r="G42" s="259">
        <f t="shared" si="6"/>
        <v>0</v>
      </c>
      <c r="H42" s="259">
        <f t="shared" si="6"/>
        <v>0</v>
      </c>
      <c r="I42" s="259">
        <f t="shared" si="6"/>
        <v>5348330</v>
      </c>
      <c r="J42" s="259">
        <f t="shared" si="6"/>
        <v>5348330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5348330</v>
      </c>
      <c r="X42" s="259">
        <f t="shared" si="6"/>
        <v>152500000</v>
      </c>
      <c r="Y42" s="259">
        <f t="shared" si="6"/>
        <v>-147151670</v>
      </c>
      <c r="Z42" s="260">
        <f>+IF(X42&lt;&gt;0,+(Y42/X42)*100,0)</f>
        <v>-96.49289836065573</v>
      </c>
      <c r="AA42" s="261">
        <f>+AA25-AA40</f>
        <v>610000000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610000000</v>
      </c>
      <c r="F45" s="60">
        <v>610000000</v>
      </c>
      <c r="G45" s="60"/>
      <c r="H45" s="60"/>
      <c r="I45" s="60">
        <v>5344330</v>
      </c>
      <c r="J45" s="60">
        <v>5344330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5344330</v>
      </c>
      <c r="X45" s="60">
        <v>152500000</v>
      </c>
      <c r="Y45" s="60">
        <v>-147155670</v>
      </c>
      <c r="Z45" s="139">
        <v>-96.5</v>
      </c>
      <c r="AA45" s="62">
        <v>610000000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4000</v>
      </c>
      <c r="J46" s="60">
        <v>4000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4000</v>
      </c>
      <c r="X46" s="60"/>
      <c r="Y46" s="60">
        <v>4000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610000000</v>
      </c>
      <c r="F48" s="219">
        <f t="shared" si="7"/>
        <v>610000000</v>
      </c>
      <c r="G48" s="219">
        <f t="shared" si="7"/>
        <v>0</v>
      </c>
      <c r="H48" s="219">
        <f t="shared" si="7"/>
        <v>0</v>
      </c>
      <c r="I48" s="219">
        <f t="shared" si="7"/>
        <v>5348330</v>
      </c>
      <c r="J48" s="219">
        <f t="shared" si="7"/>
        <v>5348330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5348330</v>
      </c>
      <c r="X48" s="219">
        <f t="shared" si="7"/>
        <v>152500000</v>
      </c>
      <c r="Y48" s="219">
        <f t="shared" si="7"/>
        <v>-147151670</v>
      </c>
      <c r="Z48" s="265">
        <f>+IF(X48&lt;&gt;0,+(Y48/X48)*100,0)</f>
        <v>-96.49289836065573</v>
      </c>
      <c r="AA48" s="232">
        <f>SUM(AA45:AA47)</f>
        <v>610000000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37454782</v>
      </c>
      <c r="D6" s="155"/>
      <c r="E6" s="59"/>
      <c r="F6" s="60"/>
      <c r="G6" s="60">
        <v>2393527</v>
      </c>
      <c r="H6" s="60">
        <v>2464150</v>
      </c>
      <c r="I6" s="60">
        <v>2753106</v>
      </c>
      <c r="J6" s="60">
        <v>7610783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7610783</v>
      </c>
      <c r="X6" s="60"/>
      <c r="Y6" s="60">
        <v>7610783</v>
      </c>
      <c r="Z6" s="140"/>
      <c r="AA6" s="62"/>
    </row>
    <row r="7" spans="1:27" ht="13.5">
      <c r="A7" s="249" t="s">
        <v>178</v>
      </c>
      <c r="B7" s="182"/>
      <c r="C7" s="155">
        <v>66155922</v>
      </c>
      <c r="D7" s="155"/>
      <c r="E7" s="59">
        <v>53929000</v>
      </c>
      <c r="F7" s="60">
        <v>53929000</v>
      </c>
      <c r="G7" s="60">
        <v>21665000</v>
      </c>
      <c r="H7" s="60">
        <v>1338000</v>
      </c>
      <c r="I7" s="60"/>
      <c r="J7" s="60">
        <v>23003000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23003000</v>
      </c>
      <c r="X7" s="60">
        <v>13482249</v>
      </c>
      <c r="Y7" s="60">
        <v>9520751</v>
      </c>
      <c r="Z7" s="140">
        <v>70.62</v>
      </c>
      <c r="AA7" s="62">
        <v>53929000</v>
      </c>
    </row>
    <row r="8" spans="1:27" ht="13.5">
      <c r="A8" s="249" t="s">
        <v>179</v>
      </c>
      <c r="B8" s="182"/>
      <c r="C8" s="155">
        <v>23989178</v>
      </c>
      <c r="D8" s="155"/>
      <c r="E8" s="59">
        <v>35889000</v>
      </c>
      <c r="F8" s="60">
        <v>35889000</v>
      </c>
      <c r="G8" s="60">
        <v>3877000</v>
      </c>
      <c r="H8" s="60"/>
      <c r="I8" s="60"/>
      <c r="J8" s="60">
        <v>3877000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3877000</v>
      </c>
      <c r="X8" s="60">
        <v>8972250</v>
      </c>
      <c r="Y8" s="60">
        <v>-5095250</v>
      </c>
      <c r="Z8" s="140">
        <v>-56.79</v>
      </c>
      <c r="AA8" s="62">
        <v>35889000</v>
      </c>
    </row>
    <row r="9" spans="1:27" ht="13.5">
      <c r="A9" s="249" t="s">
        <v>180</v>
      </c>
      <c r="B9" s="182"/>
      <c r="C9" s="155">
        <v>3717802</v>
      </c>
      <c r="D9" s="155"/>
      <c r="E9" s="59">
        <v>1435886</v>
      </c>
      <c r="F9" s="60">
        <v>1435886</v>
      </c>
      <c r="G9" s="60"/>
      <c r="H9" s="60">
        <v>13736</v>
      </c>
      <c r="I9" s="60">
        <v>6913</v>
      </c>
      <c r="J9" s="60">
        <v>20649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20649</v>
      </c>
      <c r="X9" s="60">
        <v>358971</v>
      </c>
      <c r="Y9" s="60">
        <v>-338322</v>
      </c>
      <c r="Z9" s="140">
        <v>-94.25</v>
      </c>
      <c r="AA9" s="62">
        <v>1435886</v>
      </c>
    </row>
    <row r="10" spans="1:27" ht="13.5">
      <c r="A10" s="249" t="s">
        <v>181</v>
      </c>
      <c r="B10" s="182"/>
      <c r="C10" s="155">
        <v>3059</v>
      </c>
      <c r="D10" s="155"/>
      <c r="E10" s="59">
        <v>26556</v>
      </c>
      <c r="F10" s="60">
        <v>26556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6639</v>
      </c>
      <c r="Y10" s="60">
        <v>-6639</v>
      </c>
      <c r="Z10" s="140">
        <v>-100</v>
      </c>
      <c r="AA10" s="62">
        <v>26556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-81984773</v>
      </c>
      <c r="D12" s="155"/>
      <c r="E12" s="59">
        <v>-105157992</v>
      </c>
      <c r="F12" s="60">
        <v>-105157992</v>
      </c>
      <c r="G12" s="60">
        <v>-4507968</v>
      </c>
      <c r="H12" s="60">
        <v>-9186232</v>
      </c>
      <c r="I12" s="60">
        <v>-7855761</v>
      </c>
      <c r="J12" s="60">
        <v>-21549961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-21549961</v>
      </c>
      <c r="X12" s="60">
        <v>-26289498</v>
      </c>
      <c r="Y12" s="60">
        <v>4739537</v>
      </c>
      <c r="Z12" s="140">
        <v>-18.03</v>
      </c>
      <c r="AA12" s="62">
        <v>-105157992</v>
      </c>
    </row>
    <row r="13" spans="1:27" ht="13.5">
      <c r="A13" s="249" t="s">
        <v>40</v>
      </c>
      <c r="B13" s="182"/>
      <c r="C13" s="155">
        <v>-585176</v>
      </c>
      <c r="D13" s="155"/>
      <c r="E13" s="59">
        <v>-72374</v>
      </c>
      <c r="F13" s="60">
        <v>-72374</v>
      </c>
      <c r="G13" s="60">
        <v>-40</v>
      </c>
      <c r="H13" s="60">
        <v>-1464</v>
      </c>
      <c r="I13" s="60">
        <v>-90</v>
      </c>
      <c r="J13" s="60">
        <v>-1594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-1594</v>
      </c>
      <c r="X13" s="60">
        <v>-18093</v>
      </c>
      <c r="Y13" s="60">
        <v>16499</v>
      </c>
      <c r="Z13" s="140">
        <v>-91.19</v>
      </c>
      <c r="AA13" s="62">
        <v>-72374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48750794</v>
      </c>
      <c r="D15" s="168">
        <f>SUM(D6:D14)</f>
        <v>0</v>
      </c>
      <c r="E15" s="72">
        <f t="shared" si="0"/>
        <v>-13949924</v>
      </c>
      <c r="F15" s="73">
        <f t="shared" si="0"/>
        <v>-13949924</v>
      </c>
      <c r="G15" s="73">
        <f t="shared" si="0"/>
        <v>23427519</v>
      </c>
      <c r="H15" s="73">
        <f t="shared" si="0"/>
        <v>-5371810</v>
      </c>
      <c r="I15" s="73">
        <f t="shared" si="0"/>
        <v>-5095832</v>
      </c>
      <c r="J15" s="73">
        <f t="shared" si="0"/>
        <v>12959877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12959877</v>
      </c>
      <c r="X15" s="73">
        <f t="shared" si="0"/>
        <v>-3487482</v>
      </c>
      <c r="Y15" s="73">
        <f t="shared" si="0"/>
        <v>16447359</v>
      </c>
      <c r="Z15" s="170">
        <f>+IF(X15&lt;&gt;0,+(Y15/X15)*100,0)</f>
        <v>-471.6112943378633</v>
      </c>
      <c r="AA15" s="74">
        <f>SUM(AA6:AA14)</f>
        <v>-13949924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150996</v>
      </c>
      <c r="F19" s="60">
        <v>150996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37749</v>
      </c>
      <c r="Y19" s="159">
        <v>-37749</v>
      </c>
      <c r="Z19" s="141">
        <v>-100</v>
      </c>
      <c r="AA19" s="225">
        <v>150996</v>
      </c>
    </row>
    <row r="20" spans="1:27" ht="13.5">
      <c r="A20" s="249" t="s">
        <v>187</v>
      </c>
      <c r="B20" s="182"/>
      <c r="C20" s="155"/>
      <c r="D20" s="155"/>
      <c r="E20" s="268">
        <v>-159000</v>
      </c>
      <c r="F20" s="159">
        <v>-159000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-39750</v>
      </c>
      <c r="Y20" s="60">
        <v>39750</v>
      </c>
      <c r="Z20" s="140">
        <v>-100</v>
      </c>
      <c r="AA20" s="62">
        <v>-159000</v>
      </c>
    </row>
    <row r="21" spans="1:27" ht="13.5">
      <c r="A21" s="249" t="s">
        <v>188</v>
      </c>
      <c r="B21" s="182"/>
      <c r="C21" s="157"/>
      <c r="D21" s="157"/>
      <c r="E21" s="59">
        <v>-84960</v>
      </c>
      <c r="F21" s="60">
        <v>-84960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-21240</v>
      </c>
      <c r="Y21" s="159">
        <v>21240</v>
      </c>
      <c r="Z21" s="141">
        <v>-100</v>
      </c>
      <c r="AA21" s="225">
        <v>-84960</v>
      </c>
    </row>
    <row r="22" spans="1:27" ht="13.5">
      <c r="A22" s="249" t="s">
        <v>189</v>
      </c>
      <c r="B22" s="182"/>
      <c r="C22" s="155"/>
      <c r="D22" s="155"/>
      <c r="E22" s="59">
        <v>6159600</v>
      </c>
      <c r="F22" s="60">
        <v>6159600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1539900</v>
      </c>
      <c r="Y22" s="60">
        <v>-1539900</v>
      </c>
      <c r="Z22" s="140">
        <v>-100</v>
      </c>
      <c r="AA22" s="62">
        <v>6159600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-32828966</v>
      </c>
      <c r="D24" s="155"/>
      <c r="E24" s="59">
        <v>-39094344</v>
      </c>
      <c r="F24" s="60">
        <v>-39094344</v>
      </c>
      <c r="G24" s="60">
        <v>-203251</v>
      </c>
      <c r="H24" s="60">
        <v>-730993</v>
      </c>
      <c r="I24" s="60">
        <v>-661880</v>
      </c>
      <c r="J24" s="60">
        <v>-1596124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-1596124</v>
      </c>
      <c r="X24" s="60">
        <v>-9773586</v>
      </c>
      <c r="Y24" s="60">
        <v>8177462</v>
      </c>
      <c r="Z24" s="140">
        <v>-83.67</v>
      </c>
      <c r="AA24" s="62">
        <v>-39094344</v>
      </c>
    </row>
    <row r="25" spans="1:27" ht="13.5">
      <c r="A25" s="250" t="s">
        <v>191</v>
      </c>
      <c r="B25" s="251"/>
      <c r="C25" s="168">
        <f aca="true" t="shared" si="1" ref="C25:Y25">SUM(C19:C24)</f>
        <v>-32828966</v>
      </c>
      <c r="D25" s="168">
        <f>SUM(D19:D24)</f>
        <v>0</v>
      </c>
      <c r="E25" s="72">
        <f t="shared" si="1"/>
        <v>-33027708</v>
      </c>
      <c r="F25" s="73">
        <f t="shared" si="1"/>
        <v>-33027708</v>
      </c>
      <c r="G25" s="73">
        <f t="shared" si="1"/>
        <v>-203251</v>
      </c>
      <c r="H25" s="73">
        <f t="shared" si="1"/>
        <v>-730993</v>
      </c>
      <c r="I25" s="73">
        <f t="shared" si="1"/>
        <v>-661880</v>
      </c>
      <c r="J25" s="73">
        <f t="shared" si="1"/>
        <v>-1596124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-1596124</v>
      </c>
      <c r="X25" s="73">
        <f t="shared" si="1"/>
        <v>-8256927</v>
      </c>
      <c r="Y25" s="73">
        <f t="shared" si="1"/>
        <v>6660803</v>
      </c>
      <c r="Z25" s="170">
        <f>+IF(X25&lt;&gt;0,+(Y25/X25)*100,0)</f>
        <v>-80.6692732053947</v>
      </c>
      <c r="AA25" s="74">
        <f>SUM(AA19:AA24)</f>
        <v>-33027708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15921828</v>
      </c>
      <c r="D36" s="153">
        <f>+D15+D25+D34</f>
        <v>0</v>
      </c>
      <c r="E36" s="99">
        <f t="shared" si="3"/>
        <v>-46977632</v>
      </c>
      <c r="F36" s="100">
        <f t="shared" si="3"/>
        <v>-46977632</v>
      </c>
      <c r="G36" s="100">
        <f t="shared" si="3"/>
        <v>23224268</v>
      </c>
      <c r="H36" s="100">
        <f t="shared" si="3"/>
        <v>-6102803</v>
      </c>
      <c r="I36" s="100">
        <f t="shared" si="3"/>
        <v>-5757712</v>
      </c>
      <c r="J36" s="100">
        <f t="shared" si="3"/>
        <v>11363753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11363753</v>
      </c>
      <c r="X36" s="100">
        <f t="shared" si="3"/>
        <v>-11744409</v>
      </c>
      <c r="Y36" s="100">
        <f t="shared" si="3"/>
        <v>23108162</v>
      </c>
      <c r="Z36" s="137">
        <f>+IF(X36&lt;&gt;0,+(Y36/X36)*100,0)</f>
        <v>-196.7588322239118</v>
      </c>
      <c r="AA36" s="102">
        <f>+AA15+AA25+AA34</f>
        <v>-46977632</v>
      </c>
    </row>
    <row r="37" spans="1:27" ht="13.5">
      <c r="A37" s="249" t="s">
        <v>199</v>
      </c>
      <c r="B37" s="182"/>
      <c r="C37" s="153">
        <v>17627472</v>
      </c>
      <c r="D37" s="153"/>
      <c r="E37" s="99"/>
      <c r="F37" s="100"/>
      <c r="G37" s="100">
        <v>17627472</v>
      </c>
      <c r="H37" s="100">
        <v>40851740</v>
      </c>
      <c r="I37" s="100">
        <v>34748937</v>
      </c>
      <c r="J37" s="100">
        <v>17627472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17627472</v>
      </c>
      <c r="X37" s="100"/>
      <c r="Y37" s="100">
        <v>17627472</v>
      </c>
      <c r="Z37" s="137"/>
      <c r="AA37" s="102"/>
    </row>
    <row r="38" spans="1:27" ht="13.5">
      <c r="A38" s="269" t="s">
        <v>200</v>
      </c>
      <c r="B38" s="256"/>
      <c r="C38" s="257">
        <v>33549300</v>
      </c>
      <c r="D38" s="257"/>
      <c r="E38" s="258">
        <v>-46977632</v>
      </c>
      <c r="F38" s="259">
        <v>-46977632</v>
      </c>
      <c r="G38" s="259">
        <v>40851740</v>
      </c>
      <c r="H38" s="259">
        <v>34748937</v>
      </c>
      <c r="I38" s="259">
        <v>28991225</v>
      </c>
      <c r="J38" s="259">
        <v>28991225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28991225</v>
      </c>
      <c r="X38" s="259">
        <v>-11744409</v>
      </c>
      <c r="Y38" s="259">
        <v>40735634</v>
      </c>
      <c r="Z38" s="260">
        <v>-346.85</v>
      </c>
      <c r="AA38" s="261">
        <v>-46977632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43035079</v>
      </c>
      <c r="F5" s="106">
        <f t="shared" si="0"/>
        <v>43035079</v>
      </c>
      <c r="G5" s="106">
        <f t="shared" si="0"/>
        <v>0</v>
      </c>
      <c r="H5" s="106">
        <f t="shared" si="0"/>
        <v>0</v>
      </c>
      <c r="I5" s="106">
        <f t="shared" si="0"/>
        <v>661880</v>
      </c>
      <c r="J5" s="106">
        <f t="shared" si="0"/>
        <v>661880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661880</v>
      </c>
      <c r="X5" s="106">
        <f t="shared" si="0"/>
        <v>10758772</v>
      </c>
      <c r="Y5" s="106">
        <f t="shared" si="0"/>
        <v>-10096892</v>
      </c>
      <c r="Z5" s="201">
        <f>+IF(X5&lt;&gt;0,+(Y5/X5)*100,0)</f>
        <v>-93.84799677881453</v>
      </c>
      <c r="AA5" s="199">
        <f>SUM(AA11:AA18)</f>
        <v>43035079</v>
      </c>
    </row>
    <row r="6" spans="1:27" ht="13.5">
      <c r="A6" s="291" t="s">
        <v>204</v>
      </c>
      <c r="B6" s="142"/>
      <c r="C6" s="62"/>
      <c r="D6" s="156"/>
      <c r="E6" s="60">
        <v>5967442</v>
      </c>
      <c r="F6" s="60">
        <v>5967442</v>
      </c>
      <c r="G6" s="60"/>
      <c r="H6" s="60"/>
      <c r="I6" s="60">
        <v>539413</v>
      </c>
      <c r="J6" s="60">
        <v>539413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539413</v>
      </c>
      <c r="X6" s="60">
        <v>1491861</v>
      </c>
      <c r="Y6" s="60">
        <v>-952448</v>
      </c>
      <c r="Z6" s="140">
        <v>-63.84</v>
      </c>
      <c r="AA6" s="155">
        <v>5967442</v>
      </c>
    </row>
    <row r="7" spans="1:27" ht="13.5">
      <c r="A7" s="291" t="s">
        <v>205</v>
      </c>
      <c r="B7" s="142"/>
      <c r="C7" s="62"/>
      <c r="D7" s="156"/>
      <c r="E7" s="60">
        <v>3231498</v>
      </c>
      <c r="F7" s="60">
        <v>3231498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807875</v>
      </c>
      <c r="Y7" s="60">
        <v>-807875</v>
      </c>
      <c r="Z7" s="140">
        <v>-100</v>
      </c>
      <c r="AA7" s="155">
        <v>3231498</v>
      </c>
    </row>
    <row r="8" spans="1:27" ht="13.5">
      <c r="A8" s="291" t="s">
        <v>206</v>
      </c>
      <c r="B8" s="142"/>
      <c r="C8" s="62"/>
      <c r="D8" s="156"/>
      <c r="E8" s="60">
        <v>20117493</v>
      </c>
      <c r="F8" s="60">
        <v>20117493</v>
      </c>
      <c r="G8" s="60"/>
      <c r="H8" s="60"/>
      <c r="I8" s="60">
        <v>15439</v>
      </c>
      <c r="J8" s="60">
        <v>15439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15439</v>
      </c>
      <c r="X8" s="60">
        <v>5029373</v>
      </c>
      <c r="Y8" s="60">
        <v>-5013934</v>
      </c>
      <c r="Z8" s="140">
        <v>-99.69</v>
      </c>
      <c r="AA8" s="155">
        <v>20117493</v>
      </c>
    </row>
    <row r="9" spans="1:27" ht="13.5">
      <c r="A9" s="291" t="s">
        <v>207</v>
      </c>
      <c r="B9" s="142"/>
      <c r="C9" s="62"/>
      <c r="D9" s="156"/>
      <c r="E9" s="60">
        <v>8748247</v>
      </c>
      <c r="F9" s="60">
        <v>8748247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2187062</v>
      </c>
      <c r="Y9" s="60">
        <v>-2187062</v>
      </c>
      <c r="Z9" s="140">
        <v>-100</v>
      </c>
      <c r="AA9" s="155">
        <v>8748247</v>
      </c>
    </row>
    <row r="10" spans="1:27" ht="13.5">
      <c r="A10" s="291" t="s">
        <v>208</v>
      </c>
      <c r="B10" s="142"/>
      <c r="C10" s="62"/>
      <c r="D10" s="156"/>
      <c r="E10" s="60">
        <v>837122</v>
      </c>
      <c r="F10" s="60">
        <v>837122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209281</v>
      </c>
      <c r="Y10" s="60">
        <v>-209281</v>
      </c>
      <c r="Z10" s="140">
        <v>-100</v>
      </c>
      <c r="AA10" s="155">
        <v>837122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38901802</v>
      </c>
      <c r="F11" s="295">
        <f t="shared" si="1"/>
        <v>38901802</v>
      </c>
      <c r="G11" s="295">
        <f t="shared" si="1"/>
        <v>0</v>
      </c>
      <c r="H11" s="295">
        <f t="shared" si="1"/>
        <v>0</v>
      </c>
      <c r="I11" s="295">
        <f t="shared" si="1"/>
        <v>554852</v>
      </c>
      <c r="J11" s="295">
        <f t="shared" si="1"/>
        <v>554852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554852</v>
      </c>
      <c r="X11" s="295">
        <f t="shared" si="1"/>
        <v>9725452</v>
      </c>
      <c r="Y11" s="295">
        <f t="shared" si="1"/>
        <v>-9170600</v>
      </c>
      <c r="Z11" s="296">
        <f>+IF(X11&lt;&gt;0,+(Y11/X11)*100,0)</f>
        <v>-94.29484614185542</v>
      </c>
      <c r="AA11" s="297">
        <f>SUM(AA6:AA10)</f>
        <v>38901802</v>
      </c>
    </row>
    <row r="12" spans="1:27" ht="13.5">
      <c r="A12" s="298" t="s">
        <v>210</v>
      </c>
      <c r="B12" s="136"/>
      <c r="C12" s="62"/>
      <c r="D12" s="156"/>
      <c r="E12" s="60">
        <v>2557667</v>
      </c>
      <c r="F12" s="60">
        <v>2557667</v>
      </c>
      <c r="G12" s="60"/>
      <c r="H12" s="60"/>
      <c r="I12" s="60">
        <v>102603</v>
      </c>
      <c r="J12" s="60">
        <v>102603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102603</v>
      </c>
      <c r="X12" s="60">
        <v>639417</v>
      </c>
      <c r="Y12" s="60">
        <v>-536814</v>
      </c>
      <c r="Z12" s="140">
        <v>-83.95</v>
      </c>
      <c r="AA12" s="155">
        <v>2557667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1575610</v>
      </c>
      <c r="F15" s="60">
        <v>1575610</v>
      </c>
      <c r="G15" s="60"/>
      <c r="H15" s="60"/>
      <c r="I15" s="60">
        <v>4425</v>
      </c>
      <c r="J15" s="60">
        <v>4425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4425</v>
      </c>
      <c r="X15" s="60">
        <v>393903</v>
      </c>
      <c r="Y15" s="60">
        <v>-389478</v>
      </c>
      <c r="Z15" s="140">
        <v>-98.88</v>
      </c>
      <c r="AA15" s="155">
        <v>1575610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5967442</v>
      </c>
      <c r="F36" s="60">
        <f t="shared" si="4"/>
        <v>5967442</v>
      </c>
      <c r="G36" s="60">
        <f t="shared" si="4"/>
        <v>0</v>
      </c>
      <c r="H36" s="60">
        <f t="shared" si="4"/>
        <v>0</v>
      </c>
      <c r="I36" s="60">
        <f t="shared" si="4"/>
        <v>539413</v>
      </c>
      <c r="J36" s="60">
        <f t="shared" si="4"/>
        <v>539413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539413</v>
      </c>
      <c r="X36" s="60">
        <f t="shared" si="4"/>
        <v>1491861</v>
      </c>
      <c r="Y36" s="60">
        <f t="shared" si="4"/>
        <v>-952448</v>
      </c>
      <c r="Z36" s="140">
        <f aca="true" t="shared" si="5" ref="Z36:Z49">+IF(X36&lt;&gt;0,+(Y36/X36)*100,0)</f>
        <v>-63.84294515373752</v>
      </c>
      <c r="AA36" s="155">
        <f>AA6+AA21</f>
        <v>5967442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3231498</v>
      </c>
      <c r="F37" s="60">
        <f t="shared" si="4"/>
        <v>3231498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807875</v>
      </c>
      <c r="Y37" s="60">
        <f t="shared" si="4"/>
        <v>-807875</v>
      </c>
      <c r="Z37" s="140">
        <f t="shared" si="5"/>
        <v>-100</v>
      </c>
      <c r="AA37" s="155">
        <f>AA7+AA22</f>
        <v>3231498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20117493</v>
      </c>
      <c r="F38" s="60">
        <f t="shared" si="4"/>
        <v>20117493</v>
      </c>
      <c r="G38" s="60">
        <f t="shared" si="4"/>
        <v>0</v>
      </c>
      <c r="H38" s="60">
        <f t="shared" si="4"/>
        <v>0</v>
      </c>
      <c r="I38" s="60">
        <f t="shared" si="4"/>
        <v>15439</v>
      </c>
      <c r="J38" s="60">
        <f t="shared" si="4"/>
        <v>15439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15439</v>
      </c>
      <c r="X38" s="60">
        <f t="shared" si="4"/>
        <v>5029373</v>
      </c>
      <c r="Y38" s="60">
        <f t="shared" si="4"/>
        <v>-5013934</v>
      </c>
      <c r="Z38" s="140">
        <f t="shared" si="5"/>
        <v>-99.69302336494033</v>
      </c>
      <c r="AA38" s="155">
        <f>AA8+AA23</f>
        <v>20117493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8748247</v>
      </c>
      <c r="F39" s="60">
        <f t="shared" si="4"/>
        <v>8748247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2187062</v>
      </c>
      <c r="Y39" s="60">
        <f t="shared" si="4"/>
        <v>-2187062</v>
      </c>
      <c r="Z39" s="140">
        <f t="shared" si="5"/>
        <v>-100</v>
      </c>
      <c r="AA39" s="155">
        <f>AA9+AA24</f>
        <v>8748247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837122</v>
      </c>
      <c r="F40" s="60">
        <f t="shared" si="4"/>
        <v>837122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209281</v>
      </c>
      <c r="Y40" s="60">
        <f t="shared" si="4"/>
        <v>-209281</v>
      </c>
      <c r="Z40" s="140">
        <f t="shared" si="5"/>
        <v>-100</v>
      </c>
      <c r="AA40" s="155">
        <f>AA10+AA25</f>
        <v>837122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38901802</v>
      </c>
      <c r="F41" s="295">
        <f t="shared" si="6"/>
        <v>38901802</v>
      </c>
      <c r="G41" s="295">
        <f t="shared" si="6"/>
        <v>0</v>
      </c>
      <c r="H41" s="295">
        <f t="shared" si="6"/>
        <v>0</v>
      </c>
      <c r="I41" s="295">
        <f t="shared" si="6"/>
        <v>554852</v>
      </c>
      <c r="J41" s="295">
        <f t="shared" si="6"/>
        <v>554852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554852</v>
      </c>
      <c r="X41" s="295">
        <f t="shared" si="6"/>
        <v>9725452</v>
      </c>
      <c r="Y41" s="295">
        <f t="shared" si="6"/>
        <v>-9170600</v>
      </c>
      <c r="Z41" s="296">
        <f t="shared" si="5"/>
        <v>-94.29484614185542</v>
      </c>
      <c r="AA41" s="297">
        <f>SUM(AA36:AA40)</f>
        <v>38901802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2557667</v>
      </c>
      <c r="F42" s="54">
        <f t="shared" si="7"/>
        <v>2557667</v>
      </c>
      <c r="G42" s="54">
        <f t="shared" si="7"/>
        <v>0</v>
      </c>
      <c r="H42" s="54">
        <f t="shared" si="7"/>
        <v>0</v>
      </c>
      <c r="I42" s="54">
        <f t="shared" si="7"/>
        <v>102603</v>
      </c>
      <c r="J42" s="54">
        <f t="shared" si="7"/>
        <v>102603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102603</v>
      </c>
      <c r="X42" s="54">
        <f t="shared" si="7"/>
        <v>639417</v>
      </c>
      <c r="Y42" s="54">
        <f t="shared" si="7"/>
        <v>-536814</v>
      </c>
      <c r="Z42" s="184">
        <f t="shared" si="5"/>
        <v>-83.9536640408372</v>
      </c>
      <c r="AA42" s="130">
        <f aca="true" t="shared" si="8" ref="AA42:AA48">AA12+AA27</f>
        <v>2557667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1575610</v>
      </c>
      <c r="F45" s="54">
        <f t="shared" si="7"/>
        <v>1575610</v>
      </c>
      <c r="G45" s="54">
        <f t="shared" si="7"/>
        <v>0</v>
      </c>
      <c r="H45" s="54">
        <f t="shared" si="7"/>
        <v>0</v>
      </c>
      <c r="I45" s="54">
        <f t="shared" si="7"/>
        <v>4425</v>
      </c>
      <c r="J45" s="54">
        <f t="shared" si="7"/>
        <v>4425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4425</v>
      </c>
      <c r="X45" s="54">
        <f t="shared" si="7"/>
        <v>393903</v>
      </c>
      <c r="Y45" s="54">
        <f t="shared" si="7"/>
        <v>-389478</v>
      </c>
      <c r="Z45" s="184">
        <f t="shared" si="5"/>
        <v>-98.87662698684701</v>
      </c>
      <c r="AA45" s="130">
        <f t="shared" si="8"/>
        <v>1575610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43035079</v>
      </c>
      <c r="F49" s="220">
        <f t="shared" si="9"/>
        <v>43035079</v>
      </c>
      <c r="G49" s="220">
        <f t="shared" si="9"/>
        <v>0</v>
      </c>
      <c r="H49" s="220">
        <f t="shared" si="9"/>
        <v>0</v>
      </c>
      <c r="I49" s="220">
        <f t="shared" si="9"/>
        <v>661880</v>
      </c>
      <c r="J49" s="220">
        <f t="shared" si="9"/>
        <v>661880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661880</v>
      </c>
      <c r="X49" s="220">
        <f t="shared" si="9"/>
        <v>10758772</v>
      </c>
      <c r="Y49" s="220">
        <f t="shared" si="9"/>
        <v>-10096892</v>
      </c>
      <c r="Z49" s="221">
        <f t="shared" si="5"/>
        <v>-93.84799677881453</v>
      </c>
      <c r="AA49" s="222">
        <f>SUM(AA41:AA48)</f>
        <v>43035079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14287000</v>
      </c>
      <c r="F68" s="60"/>
      <c r="G68" s="60">
        <v>116702</v>
      </c>
      <c r="H68" s="60">
        <v>573642</v>
      </c>
      <c r="I68" s="60">
        <v>442800</v>
      </c>
      <c r="J68" s="60">
        <v>1133144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1133144</v>
      </c>
      <c r="X68" s="60"/>
      <c r="Y68" s="60">
        <v>1133144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14287000</v>
      </c>
      <c r="F69" s="220">
        <f t="shared" si="12"/>
        <v>0</v>
      </c>
      <c r="G69" s="220">
        <f t="shared" si="12"/>
        <v>116702</v>
      </c>
      <c r="H69" s="220">
        <f t="shared" si="12"/>
        <v>573642</v>
      </c>
      <c r="I69" s="220">
        <f t="shared" si="12"/>
        <v>442800</v>
      </c>
      <c r="J69" s="220">
        <f t="shared" si="12"/>
        <v>1133144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1133144</v>
      </c>
      <c r="X69" s="220">
        <f t="shared" si="12"/>
        <v>0</v>
      </c>
      <c r="Y69" s="220">
        <f t="shared" si="12"/>
        <v>1133144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38901802</v>
      </c>
      <c r="F5" s="358">
        <f t="shared" si="0"/>
        <v>38901802</v>
      </c>
      <c r="G5" s="358">
        <f t="shared" si="0"/>
        <v>0</v>
      </c>
      <c r="H5" s="356">
        <f t="shared" si="0"/>
        <v>0</v>
      </c>
      <c r="I5" s="356">
        <f t="shared" si="0"/>
        <v>554852</v>
      </c>
      <c r="J5" s="358">
        <f t="shared" si="0"/>
        <v>554852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554852</v>
      </c>
      <c r="X5" s="356">
        <f t="shared" si="0"/>
        <v>9725452</v>
      </c>
      <c r="Y5" s="358">
        <f t="shared" si="0"/>
        <v>-9170600</v>
      </c>
      <c r="Z5" s="359">
        <f>+IF(X5&lt;&gt;0,+(Y5/X5)*100,0)</f>
        <v>-94.29484614185542</v>
      </c>
      <c r="AA5" s="360">
        <f>+AA6+AA8+AA11+AA13+AA15</f>
        <v>38901802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5967442</v>
      </c>
      <c r="F6" s="59">
        <f t="shared" si="1"/>
        <v>5967442</v>
      </c>
      <c r="G6" s="59">
        <f t="shared" si="1"/>
        <v>0</v>
      </c>
      <c r="H6" s="60">
        <f t="shared" si="1"/>
        <v>0</v>
      </c>
      <c r="I6" s="60">
        <f t="shared" si="1"/>
        <v>539413</v>
      </c>
      <c r="J6" s="59">
        <f t="shared" si="1"/>
        <v>539413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539413</v>
      </c>
      <c r="X6" s="60">
        <f t="shared" si="1"/>
        <v>1491861</v>
      </c>
      <c r="Y6" s="59">
        <f t="shared" si="1"/>
        <v>-952448</v>
      </c>
      <c r="Z6" s="61">
        <f>+IF(X6&lt;&gt;0,+(Y6/X6)*100,0)</f>
        <v>-63.84294515373752</v>
      </c>
      <c r="AA6" s="62">
        <f t="shared" si="1"/>
        <v>5967442</v>
      </c>
    </row>
    <row r="7" spans="1:27" ht="13.5">
      <c r="A7" s="291" t="s">
        <v>228</v>
      </c>
      <c r="B7" s="142"/>
      <c r="C7" s="60"/>
      <c r="D7" s="340"/>
      <c r="E7" s="60">
        <v>5967442</v>
      </c>
      <c r="F7" s="59">
        <v>5967442</v>
      </c>
      <c r="G7" s="59"/>
      <c r="H7" s="60"/>
      <c r="I7" s="60">
        <v>539413</v>
      </c>
      <c r="J7" s="59">
        <v>539413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539413</v>
      </c>
      <c r="X7" s="60">
        <v>1491861</v>
      </c>
      <c r="Y7" s="59">
        <v>-952448</v>
      </c>
      <c r="Z7" s="61">
        <v>-63.84</v>
      </c>
      <c r="AA7" s="62">
        <v>5967442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3231498</v>
      </c>
      <c r="F8" s="59">
        <f t="shared" si="2"/>
        <v>3231498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807875</v>
      </c>
      <c r="Y8" s="59">
        <f t="shared" si="2"/>
        <v>-807875</v>
      </c>
      <c r="Z8" s="61">
        <f>+IF(X8&lt;&gt;0,+(Y8/X8)*100,0)</f>
        <v>-100</v>
      </c>
      <c r="AA8" s="62">
        <f>SUM(AA9:AA10)</f>
        <v>3231498</v>
      </c>
    </row>
    <row r="9" spans="1:27" ht="13.5">
      <c r="A9" s="291" t="s">
        <v>229</v>
      </c>
      <c r="B9" s="142"/>
      <c r="C9" s="60"/>
      <c r="D9" s="340"/>
      <c r="E9" s="60">
        <v>3231498</v>
      </c>
      <c r="F9" s="59">
        <v>3231498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807875</v>
      </c>
      <c r="Y9" s="59">
        <v>-807875</v>
      </c>
      <c r="Z9" s="61">
        <v>-100</v>
      </c>
      <c r="AA9" s="62">
        <v>3231498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20117493</v>
      </c>
      <c r="F11" s="364">
        <f t="shared" si="3"/>
        <v>20117493</v>
      </c>
      <c r="G11" s="364">
        <f t="shared" si="3"/>
        <v>0</v>
      </c>
      <c r="H11" s="362">
        <f t="shared" si="3"/>
        <v>0</v>
      </c>
      <c r="I11" s="362">
        <f t="shared" si="3"/>
        <v>15439</v>
      </c>
      <c r="J11" s="364">
        <f t="shared" si="3"/>
        <v>15439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15439</v>
      </c>
      <c r="X11" s="362">
        <f t="shared" si="3"/>
        <v>5029373</v>
      </c>
      <c r="Y11" s="364">
        <f t="shared" si="3"/>
        <v>-5013934</v>
      </c>
      <c r="Z11" s="365">
        <f>+IF(X11&lt;&gt;0,+(Y11/X11)*100,0)</f>
        <v>-99.69302336494033</v>
      </c>
      <c r="AA11" s="366">
        <f t="shared" si="3"/>
        <v>20117493</v>
      </c>
    </row>
    <row r="12" spans="1:27" ht="13.5">
      <c r="A12" s="291" t="s">
        <v>231</v>
      </c>
      <c r="B12" s="136"/>
      <c r="C12" s="60"/>
      <c r="D12" s="340"/>
      <c r="E12" s="60">
        <v>20117493</v>
      </c>
      <c r="F12" s="59">
        <v>20117493</v>
      </c>
      <c r="G12" s="59"/>
      <c r="H12" s="60"/>
      <c r="I12" s="60">
        <v>15439</v>
      </c>
      <c r="J12" s="59">
        <v>15439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15439</v>
      </c>
      <c r="X12" s="60">
        <v>5029373</v>
      </c>
      <c r="Y12" s="59">
        <v>-5013934</v>
      </c>
      <c r="Z12" s="61">
        <v>-99.69</v>
      </c>
      <c r="AA12" s="62">
        <v>20117493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8748247</v>
      </c>
      <c r="F13" s="342">
        <f t="shared" si="4"/>
        <v>8748247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2187062</v>
      </c>
      <c r="Y13" s="342">
        <f t="shared" si="4"/>
        <v>-2187062</v>
      </c>
      <c r="Z13" s="335">
        <f>+IF(X13&lt;&gt;0,+(Y13/X13)*100,0)</f>
        <v>-100</v>
      </c>
      <c r="AA13" s="273">
        <f t="shared" si="4"/>
        <v>8748247</v>
      </c>
    </row>
    <row r="14" spans="1:27" ht="13.5">
      <c r="A14" s="291" t="s">
        <v>232</v>
      </c>
      <c r="B14" s="136"/>
      <c r="C14" s="60"/>
      <c r="D14" s="340"/>
      <c r="E14" s="60">
        <v>8748247</v>
      </c>
      <c r="F14" s="59">
        <v>8748247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2187062</v>
      </c>
      <c r="Y14" s="59">
        <v>-2187062</v>
      </c>
      <c r="Z14" s="61">
        <v>-100</v>
      </c>
      <c r="AA14" s="62">
        <v>8748247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837122</v>
      </c>
      <c r="F15" s="59">
        <f t="shared" si="5"/>
        <v>837122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209281</v>
      </c>
      <c r="Y15" s="59">
        <f t="shared" si="5"/>
        <v>-209281</v>
      </c>
      <c r="Z15" s="61">
        <f>+IF(X15&lt;&gt;0,+(Y15/X15)*100,0)</f>
        <v>-100</v>
      </c>
      <c r="AA15" s="62">
        <f>SUM(AA16:AA20)</f>
        <v>837122</v>
      </c>
    </row>
    <row r="16" spans="1:27" ht="13.5">
      <c r="A16" s="291" t="s">
        <v>233</v>
      </c>
      <c r="B16" s="300"/>
      <c r="C16" s="60"/>
      <c r="D16" s="340"/>
      <c r="E16" s="60">
        <v>837122</v>
      </c>
      <c r="F16" s="59">
        <v>837122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209281</v>
      </c>
      <c r="Y16" s="59">
        <v>-209281</v>
      </c>
      <c r="Z16" s="61">
        <v>-100</v>
      </c>
      <c r="AA16" s="62">
        <v>837122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2557667</v>
      </c>
      <c r="F22" s="345">
        <f t="shared" si="6"/>
        <v>2557667</v>
      </c>
      <c r="G22" s="345">
        <f t="shared" si="6"/>
        <v>0</v>
      </c>
      <c r="H22" s="343">
        <f t="shared" si="6"/>
        <v>0</v>
      </c>
      <c r="I22" s="343">
        <f t="shared" si="6"/>
        <v>102603</v>
      </c>
      <c r="J22" s="345">
        <f t="shared" si="6"/>
        <v>102603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102603</v>
      </c>
      <c r="X22" s="343">
        <f t="shared" si="6"/>
        <v>639417</v>
      </c>
      <c r="Y22" s="345">
        <f t="shared" si="6"/>
        <v>-536814</v>
      </c>
      <c r="Z22" s="336">
        <f>+IF(X22&lt;&gt;0,+(Y22/X22)*100,0)</f>
        <v>-83.9536640408372</v>
      </c>
      <c r="AA22" s="350">
        <f>SUM(AA23:AA32)</f>
        <v>2557667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1432852</v>
      </c>
      <c r="F24" s="59">
        <v>1432852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358213</v>
      </c>
      <c r="Y24" s="59">
        <v>-358213</v>
      </c>
      <c r="Z24" s="61">
        <v>-100</v>
      </c>
      <c r="AA24" s="62">
        <v>1432852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>
        <v>102603</v>
      </c>
      <c r="J27" s="59">
        <v>102603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102603</v>
      </c>
      <c r="X27" s="60"/>
      <c r="Y27" s="59">
        <v>102603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1124815</v>
      </c>
      <c r="F32" s="59">
        <v>1124815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281204</v>
      </c>
      <c r="Y32" s="59">
        <v>-281204</v>
      </c>
      <c r="Z32" s="61">
        <v>-100</v>
      </c>
      <c r="AA32" s="62">
        <v>1124815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1575610</v>
      </c>
      <c r="F40" s="345">
        <f t="shared" si="9"/>
        <v>1575610</v>
      </c>
      <c r="G40" s="345">
        <f t="shared" si="9"/>
        <v>0</v>
      </c>
      <c r="H40" s="343">
        <f t="shared" si="9"/>
        <v>0</v>
      </c>
      <c r="I40" s="343">
        <f t="shared" si="9"/>
        <v>4425</v>
      </c>
      <c r="J40" s="345">
        <f t="shared" si="9"/>
        <v>4425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4425</v>
      </c>
      <c r="X40" s="343">
        <f t="shared" si="9"/>
        <v>393903</v>
      </c>
      <c r="Y40" s="345">
        <f t="shared" si="9"/>
        <v>-389478</v>
      </c>
      <c r="Z40" s="336">
        <f>+IF(X40&lt;&gt;0,+(Y40/X40)*100,0)</f>
        <v>-98.87662698684701</v>
      </c>
      <c r="AA40" s="350">
        <f>SUM(AA41:AA49)</f>
        <v>1575610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4425</v>
      </c>
      <c r="J44" s="53">
        <v>4425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4425</v>
      </c>
      <c r="X44" s="54"/>
      <c r="Y44" s="53">
        <v>4425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1575610</v>
      </c>
      <c r="F49" s="53">
        <v>1575610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393903</v>
      </c>
      <c r="Y49" s="53">
        <v>-393903</v>
      </c>
      <c r="Z49" s="94">
        <v>-100</v>
      </c>
      <c r="AA49" s="95">
        <v>1575610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43035079</v>
      </c>
      <c r="F60" s="264">
        <f t="shared" si="14"/>
        <v>43035079</v>
      </c>
      <c r="G60" s="264">
        <f t="shared" si="14"/>
        <v>0</v>
      </c>
      <c r="H60" s="219">
        <f t="shared" si="14"/>
        <v>0</v>
      </c>
      <c r="I60" s="219">
        <f t="shared" si="14"/>
        <v>661880</v>
      </c>
      <c r="J60" s="264">
        <f t="shared" si="14"/>
        <v>661880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661880</v>
      </c>
      <c r="X60" s="219">
        <f t="shared" si="14"/>
        <v>10758772</v>
      </c>
      <c r="Y60" s="264">
        <f t="shared" si="14"/>
        <v>-10096892</v>
      </c>
      <c r="Z60" s="337">
        <f>+IF(X60&lt;&gt;0,+(Y60/X60)*100,0)</f>
        <v>-93.84799677881453</v>
      </c>
      <c r="AA60" s="232">
        <f>+AA57+AA54+AA51+AA40+AA37+AA34+AA22+AA5</f>
        <v>43035079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2014-11-14T15:43:11Z</dcterms:created>
  <dcterms:modified xsi:type="dcterms:W3CDTF">2014-11-14T15:43:16Z</dcterms:modified>
  <cp:category/>
  <cp:version/>
  <cp:contentType/>
  <cp:contentStatus/>
</cp:coreProperties>
</file>