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<sst xmlns="http://schemas.openxmlformats.org/spreadsheetml/2006/main" count="855" uniqueCount="302">
  <si>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Kopanong(FS162)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</si>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</sst>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15539000</v>
      </c>
      <c r="E5" s="60">
        <v>15539000</v>
      </c>
      <c r="F5" s="60">
        <v>482099</v>
      </c>
      <c r="G5" s="60">
        <v>238340</v>
      </c>
      <c r="H5" s="60">
        <v>238340</v>
      </c>
      <c r="I5" s="60">
        <v>958779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958779</v>
      </c>
      <c r="W5" s="60">
        <v>3384870</v>
      </c>
      <c r="X5" s="60">
        <v>-2426091</v>
      </c>
      <c r="Y5" s="61">
        <v>-71.67</v>
      </c>
      <c r="Z5" s="62">
        <v>15539000</v>
      </c>
    </row>
    <row r="6" spans="1:26" ht="13.5">
      <c r="A6" s="58" t="s">
        <v>32</v>
      </c>
      <c r="B6" s="19">
        <v>0</v>
      </c>
      <c r="C6" s="19">
        <v>0</v>
      </c>
      <c r="D6" s="59">
        <v>92972792</v>
      </c>
      <c r="E6" s="60">
        <v>92972792</v>
      </c>
      <c r="F6" s="60">
        <v>673019</v>
      </c>
      <c r="G6" s="60">
        <v>742222</v>
      </c>
      <c r="H6" s="60">
        <v>742222</v>
      </c>
      <c r="I6" s="60">
        <v>2157463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2157463</v>
      </c>
      <c r="W6" s="60">
        <v>21555054</v>
      </c>
      <c r="X6" s="60">
        <v>-19397591</v>
      </c>
      <c r="Y6" s="61">
        <v>-89.99</v>
      </c>
      <c r="Z6" s="62">
        <v>92972792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86261000</v>
      </c>
      <c r="E8" s="60">
        <v>86261000</v>
      </c>
      <c r="F8" s="60">
        <v>34257000</v>
      </c>
      <c r="G8" s="60">
        <v>1548456</v>
      </c>
      <c r="H8" s="60">
        <v>1548456</v>
      </c>
      <c r="I8" s="60">
        <v>37353912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37353912</v>
      </c>
      <c r="W8" s="60">
        <v>21565251</v>
      </c>
      <c r="X8" s="60">
        <v>15788661</v>
      </c>
      <c r="Y8" s="61">
        <v>73.21</v>
      </c>
      <c r="Z8" s="62">
        <v>86261000</v>
      </c>
    </row>
    <row r="9" spans="1:26" ht="13.5">
      <c r="A9" s="58" t="s">
        <v>35</v>
      </c>
      <c r="B9" s="19">
        <v>0</v>
      </c>
      <c r="C9" s="19">
        <v>0</v>
      </c>
      <c r="D9" s="59">
        <v>23188816</v>
      </c>
      <c r="E9" s="60">
        <v>23188816</v>
      </c>
      <c r="F9" s="60">
        <v>113555</v>
      </c>
      <c r="G9" s="60">
        <v>77974</v>
      </c>
      <c r="H9" s="60">
        <v>77974</v>
      </c>
      <c r="I9" s="60">
        <v>269503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269503</v>
      </c>
      <c r="W9" s="60">
        <v>5782500</v>
      </c>
      <c r="X9" s="60">
        <v>-5512997</v>
      </c>
      <c r="Y9" s="61">
        <v>-95.34</v>
      </c>
      <c r="Z9" s="62">
        <v>23188816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217961608</v>
      </c>
      <c r="E10" s="66">
        <f t="shared" si="0"/>
        <v>217961608</v>
      </c>
      <c r="F10" s="66">
        <f t="shared" si="0"/>
        <v>35525673</v>
      </c>
      <c r="G10" s="66">
        <f t="shared" si="0"/>
        <v>2606992</v>
      </c>
      <c r="H10" s="66">
        <f t="shared" si="0"/>
        <v>2606992</v>
      </c>
      <c r="I10" s="66">
        <f t="shared" si="0"/>
        <v>40739657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40739657</v>
      </c>
      <c r="W10" s="66">
        <f t="shared" si="0"/>
        <v>52287675</v>
      </c>
      <c r="X10" s="66">
        <f t="shared" si="0"/>
        <v>-11548018</v>
      </c>
      <c r="Y10" s="67">
        <f>+IF(W10&lt;&gt;0,(X10/W10)*100,0)</f>
        <v>-22.085545016105613</v>
      </c>
      <c r="Z10" s="68">
        <f t="shared" si="0"/>
        <v>217961608</v>
      </c>
    </row>
    <row r="11" spans="1:26" ht="13.5">
      <c r="A11" s="58" t="s">
        <v>37</v>
      </c>
      <c r="B11" s="19">
        <v>0</v>
      </c>
      <c r="C11" s="19">
        <v>0</v>
      </c>
      <c r="D11" s="59">
        <v>78873618</v>
      </c>
      <c r="E11" s="60">
        <v>78873618</v>
      </c>
      <c r="F11" s="60">
        <v>4268867</v>
      </c>
      <c r="G11" s="60">
        <v>6789880</v>
      </c>
      <c r="H11" s="60">
        <v>6789880</v>
      </c>
      <c r="I11" s="60">
        <v>17848627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17848627</v>
      </c>
      <c r="W11" s="60">
        <v>20198727</v>
      </c>
      <c r="X11" s="60">
        <v>-2350100</v>
      </c>
      <c r="Y11" s="61">
        <v>-11.63</v>
      </c>
      <c r="Z11" s="62">
        <v>78873618</v>
      </c>
    </row>
    <row r="12" spans="1:26" ht="13.5">
      <c r="A12" s="58" t="s">
        <v>38</v>
      </c>
      <c r="B12" s="19">
        <v>0</v>
      </c>
      <c r="C12" s="19">
        <v>0</v>
      </c>
      <c r="D12" s="59">
        <v>4500000</v>
      </c>
      <c r="E12" s="60">
        <v>4500000</v>
      </c>
      <c r="F12" s="60">
        <v>375000</v>
      </c>
      <c r="G12" s="60">
        <v>375000</v>
      </c>
      <c r="H12" s="60">
        <v>375000</v>
      </c>
      <c r="I12" s="60">
        <v>1125000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1125000</v>
      </c>
      <c r="W12" s="60">
        <v>1125000</v>
      </c>
      <c r="X12" s="60">
        <v>0</v>
      </c>
      <c r="Y12" s="61">
        <v>0</v>
      </c>
      <c r="Z12" s="62">
        <v>4500000</v>
      </c>
    </row>
    <row r="13" spans="1:26" ht="13.5">
      <c r="A13" s="58" t="s">
        <v>278</v>
      </c>
      <c r="B13" s="19">
        <v>0</v>
      </c>
      <c r="C13" s="19">
        <v>0</v>
      </c>
      <c r="D13" s="59">
        <v>78009937</v>
      </c>
      <c r="E13" s="60">
        <v>78009937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19432821</v>
      </c>
      <c r="X13" s="60">
        <v>-19432821</v>
      </c>
      <c r="Y13" s="61">
        <v>-100</v>
      </c>
      <c r="Z13" s="62">
        <v>78009937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59546158</v>
      </c>
      <c r="E15" s="60">
        <v>59546158</v>
      </c>
      <c r="F15" s="60">
        <v>439852</v>
      </c>
      <c r="G15" s="60">
        <v>1125297</v>
      </c>
      <c r="H15" s="60">
        <v>1125297</v>
      </c>
      <c r="I15" s="60">
        <v>2690446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2690446</v>
      </c>
      <c r="W15" s="60">
        <v>14970639</v>
      </c>
      <c r="X15" s="60">
        <v>-12280193</v>
      </c>
      <c r="Y15" s="61">
        <v>-82.03</v>
      </c>
      <c r="Z15" s="62">
        <v>59546158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75042095</v>
      </c>
      <c r="E17" s="60">
        <v>75042095</v>
      </c>
      <c r="F17" s="60">
        <v>789121</v>
      </c>
      <c r="G17" s="60">
        <v>1998843</v>
      </c>
      <c r="H17" s="60">
        <v>1998843</v>
      </c>
      <c r="I17" s="60">
        <v>4786807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4786807</v>
      </c>
      <c r="W17" s="60">
        <v>15992121</v>
      </c>
      <c r="X17" s="60">
        <v>-11205314</v>
      </c>
      <c r="Y17" s="61">
        <v>-70.07</v>
      </c>
      <c r="Z17" s="62">
        <v>75042095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295971808</v>
      </c>
      <c r="E18" s="73">
        <f t="shared" si="1"/>
        <v>295971808</v>
      </c>
      <c r="F18" s="73">
        <f t="shared" si="1"/>
        <v>5872840</v>
      </c>
      <c r="G18" s="73">
        <f t="shared" si="1"/>
        <v>10289020</v>
      </c>
      <c r="H18" s="73">
        <f t="shared" si="1"/>
        <v>10289020</v>
      </c>
      <c r="I18" s="73">
        <f t="shared" si="1"/>
        <v>26450880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26450880</v>
      </c>
      <c r="W18" s="73">
        <f t="shared" si="1"/>
        <v>71719308</v>
      </c>
      <c r="X18" s="73">
        <f t="shared" si="1"/>
        <v>-45268428</v>
      </c>
      <c r="Y18" s="67">
        <f>+IF(W18&lt;&gt;0,(X18/W18)*100,0)</f>
        <v>-63.11888564234335</v>
      </c>
      <c r="Z18" s="74">
        <f t="shared" si="1"/>
        <v>295971808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-78010200</v>
      </c>
      <c r="E19" s="77">
        <f t="shared" si="2"/>
        <v>-78010200</v>
      </c>
      <c r="F19" s="77">
        <f t="shared" si="2"/>
        <v>29652833</v>
      </c>
      <c r="G19" s="77">
        <f t="shared" si="2"/>
        <v>-7682028</v>
      </c>
      <c r="H19" s="77">
        <f t="shared" si="2"/>
        <v>-7682028</v>
      </c>
      <c r="I19" s="77">
        <f t="shared" si="2"/>
        <v>14288777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14288777</v>
      </c>
      <c r="W19" s="77">
        <f>IF(E10=E18,0,W10-W18)</f>
        <v>-19431633</v>
      </c>
      <c r="X19" s="77">
        <f t="shared" si="2"/>
        <v>33720410</v>
      </c>
      <c r="Y19" s="78">
        <f>+IF(W19&lt;&gt;0,(X19/W19)*100,0)</f>
        <v>-173.53358824757547</v>
      </c>
      <c r="Z19" s="79">
        <f t="shared" si="2"/>
        <v>-78010200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6025000</v>
      </c>
      <c r="G20" s="60">
        <v>558561</v>
      </c>
      <c r="H20" s="60">
        <v>558561</v>
      </c>
      <c r="I20" s="60">
        <v>7142122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7142122</v>
      </c>
      <c r="W20" s="60">
        <v>0</v>
      </c>
      <c r="X20" s="60">
        <v>7142122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-78010200</v>
      </c>
      <c r="E22" s="88">
        <f t="shared" si="3"/>
        <v>-78010200</v>
      </c>
      <c r="F22" s="88">
        <f t="shared" si="3"/>
        <v>35677833</v>
      </c>
      <c r="G22" s="88">
        <f t="shared" si="3"/>
        <v>-7123467</v>
      </c>
      <c r="H22" s="88">
        <f t="shared" si="3"/>
        <v>-7123467</v>
      </c>
      <c r="I22" s="88">
        <f t="shared" si="3"/>
        <v>21430899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21430899</v>
      </c>
      <c r="W22" s="88">
        <f t="shared" si="3"/>
        <v>-19431633</v>
      </c>
      <c r="X22" s="88">
        <f t="shared" si="3"/>
        <v>40862532</v>
      </c>
      <c r="Y22" s="89">
        <f>+IF(W22&lt;&gt;0,(X22/W22)*100,0)</f>
        <v>-210.28871840055848</v>
      </c>
      <c r="Z22" s="90">
        <f t="shared" si="3"/>
        <v>-78010200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-78010200</v>
      </c>
      <c r="E24" s="77">
        <f t="shared" si="4"/>
        <v>-78010200</v>
      </c>
      <c r="F24" s="77">
        <f t="shared" si="4"/>
        <v>35677833</v>
      </c>
      <c r="G24" s="77">
        <f t="shared" si="4"/>
        <v>-7123467</v>
      </c>
      <c r="H24" s="77">
        <f t="shared" si="4"/>
        <v>-7123467</v>
      </c>
      <c r="I24" s="77">
        <f t="shared" si="4"/>
        <v>21430899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21430899</v>
      </c>
      <c r="W24" s="77">
        <f t="shared" si="4"/>
        <v>-19431633</v>
      </c>
      <c r="X24" s="77">
        <f t="shared" si="4"/>
        <v>40862532</v>
      </c>
      <c r="Y24" s="78">
        <f>+IF(W24&lt;&gt;0,(X24/W24)*100,0)</f>
        <v>-210.28871840055848</v>
      </c>
      <c r="Z24" s="79">
        <f t="shared" si="4"/>
        <v>-78010200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32730000</v>
      </c>
      <c r="E27" s="100">
        <v>32730000</v>
      </c>
      <c r="F27" s="100">
        <v>1139166</v>
      </c>
      <c r="G27" s="100">
        <v>573363</v>
      </c>
      <c r="H27" s="100">
        <v>636770</v>
      </c>
      <c r="I27" s="100">
        <v>2349299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2349299</v>
      </c>
      <c r="W27" s="100">
        <v>7520001</v>
      </c>
      <c r="X27" s="100">
        <v>-5170702</v>
      </c>
      <c r="Y27" s="101">
        <v>-68.76</v>
      </c>
      <c r="Z27" s="102">
        <v>32730000</v>
      </c>
    </row>
    <row r="28" spans="1:26" ht="13.5">
      <c r="A28" s="103" t="s">
        <v>46</v>
      </c>
      <c r="B28" s="19">
        <v>0</v>
      </c>
      <c r="C28" s="19">
        <v>0</v>
      </c>
      <c r="D28" s="59">
        <v>16156000</v>
      </c>
      <c r="E28" s="60">
        <v>16156000</v>
      </c>
      <c r="F28" s="60">
        <v>1139166</v>
      </c>
      <c r="G28" s="60">
        <v>0</v>
      </c>
      <c r="H28" s="60">
        <v>636770</v>
      </c>
      <c r="I28" s="60">
        <v>1775936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1775936</v>
      </c>
      <c r="W28" s="60">
        <v>0</v>
      </c>
      <c r="X28" s="60">
        <v>1775936</v>
      </c>
      <c r="Y28" s="61">
        <v>0</v>
      </c>
      <c r="Z28" s="62">
        <v>16156000</v>
      </c>
    </row>
    <row r="29" spans="1:26" ht="13.5">
      <c r="A29" s="58" t="s">
        <v>282</v>
      </c>
      <c r="B29" s="19">
        <v>0</v>
      </c>
      <c r="C29" s="19">
        <v>0</v>
      </c>
      <c r="D29" s="59">
        <v>16574000</v>
      </c>
      <c r="E29" s="60">
        <v>16574000</v>
      </c>
      <c r="F29" s="60">
        <v>0</v>
      </c>
      <c r="G29" s="60">
        <v>573363</v>
      </c>
      <c r="H29" s="60">
        <v>0</v>
      </c>
      <c r="I29" s="60">
        <v>573363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573363</v>
      </c>
      <c r="W29" s="60">
        <v>0</v>
      </c>
      <c r="X29" s="60">
        <v>573363</v>
      </c>
      <c r="Y29" s="61">
        <v>0</v>
      </c>
      <c r="Z29" s="62">
        <v>16574000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32730000</v>
      </c>
      <c r="E32" s="100">
        <f t="shared" si="5"/>
        <v>32730000</v>
      </c>
      <c r="F32" s="100">
        <f t="shared" si="5"/>
        <v>1139166</v>
      </c>
      <c r="G32" s="100">
        <f t="shared" si="5"/>
        <v>573363</v>
      </c>
      <c r="H32" s="100">
        <f t="shared" si="5"/>
        <v>636770</v>
      </c>
      <c r="I32" s="100">
        <f t="shared" si="5"/>
        <v>2349299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2349299</v>
      </c>
      <c r="W32" s="100">
        <f t="shared" si="5"/>
        <v>0</v>
      </c>
      <c r="X32" s="100">
        <f t="shared" si="5"/>
        <v>2349299</v>
      </c>
      <c r="Y32" s="101">
        <f>+IF(W32&lt;&gt;0,(X32/W32)*100,0)</f>
        <v>0</v>
      </c>
      <c r="Z32" s="102">
        <f t="shared" si="5"/>
        <v>32730000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9029000</v>
      </c>
      <c r="E35" s="60">
        <v>9029000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2257250</v>
      </c>
      <c r="X35" s="60">
        <v>-2257250</v>
      </c>
      <c r="Y35" s="61">
        <v>-100</v>
      </c>
      <c r="Z35" s="62">
        <v>9029000</v>
      </c>
    </row>
    <row r="36" spans="1:26" ht="13.5">
      <c r="A36" s="58" t="s">
        <v>57</v>
      </c>
      <c r="B36" s="19">
        <v>0</v>
      </c>
      <c r="C36" s="19">
        <v>0</v>
      </c>
      <c r="D36" s="59">
        <v>789427000</v>
      </c>
      <c r="E36" s="60">
        <v>789427000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197356750</v>
      </c>
      <c r="X36" s="60">
        <v>-197356750</v>
      </c>
      <c r="Y36" s="61">
        <v>-100</v>
      </c>
      <c r="Z36" s="62">
        <v>789427000</v>
      </c>
    </row>
    <row r="37" spans="1:26" ht="13.5">
      <c r="A37" s="58" t="s">
        <v>58</v>
      </c>
      <c r="B37" s="19">
        <v>0</v>
      </c>
      <c r="C37" s="19">
        <v>0</v>
      </c>
      <c r="D37" s="59">
        <v>111451000</v>
      </c>
      <c r="E37" s="60">
        <v>111451000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27862750</v>
      </c>
      <c r="X37" s="60">
        <v>-27862750</v>
      </c>
      <c r="Y37" s="61">
        <v>-100</v>
      </c>
      <c r="Z37" s="62">
        <v>111451000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687005000</v>
      </c>
      <c r="E39" s="60">
        <v>687005000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171751250</v>
      </c>
      <c r="X39" s="60">
        <v>-171751250</v>
      </c>
      <c r="Y39" s="61">
        <v>-100</v>
      </c>
      <c r="Z39" s="62">
        <v>687005000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30079842</v>
      </c>
      <c r="E42" s="60">
        <v>30079842</v>
      </c>
      <c r="F42" s="60">
        <v>35881930</v>
      </c>
      <c r="G42" s="60">
        <v>-6914295</v>
      </c>
      <c r="H42" s="60">
        <v>-7403525</v>
      </c>
      <c r="I42" s="60">
        <v>21564110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21564110</v>
      </c>
      <c r="W42" s="60">
        <v>7186129</v>
      </c>
      <c r="X42" s="60">
        <v>14377981</v>
      </c>
      <c r="Y42" s="61">
        <v>200.08</v>
      </c>
      <c r="Z42" s="62">
        <v>30079842</v>
      </c>
    </row>
    <row r="43" spans="1:26" ht="13.5">
      <c r="A43" s="58" t="s">
        <v>63</v>
      </c>
      <c r="B43" s="19">
        <v>0</v>
      </c>
      <c r="C43" s="19">
        <v>0</v>
      </c>
      <c r="D43" s="59">
        <v>-30080000</v>
      </c>
      <c r="E43" s="60">
        <v>-30080000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-30080000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-158</v>
      </c>
      <c r="E45" s="100">
        <v>-158</v>
      </c>
      <c r="F45" s="100">
        <v>35881930</v>
      </c>
      <c r="G45" s="100">
        <v>28967635</v>
      </c>
      <c r="H45" s="100">
        <v>21564110</v>
      </c>
      <c r="I45" s="100">
        <v>21564110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21564110</v>
      </c>
      <c r="W45" s="100">
        <v>7186129</v>
      </c>
      <c r="X45" s="100">
        <v>14377981</v>
      </c>
      <c r="Y45" s="101">
        <v>200.08</v>
      </c>
      <c r="Z45" s="102">
        <v>-158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5194304</v>
      </c>
      <c r="C49" s="52">
        <v>0</v>
      </c>
      <c r="D49" s="129">
        <v>14497732</v>
      </c>
      <c r="E49" s="54">
        <v>3055780</v>
      </c>
      <c r="F49" s="54">
        <v>0</v>
      </c>
      <c r="G49" s="54">
        <v>0</v>
      </c>
      <c r="H49" s="54">
        <v>0</v>
      </c>
      <c r="I49" s="54">
        <v>3591722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1681194</v>
      </c>
      <c r="W49" s="54">
        <v>1122193</v>
      </c>
      <c r="X49" s="54">
        <v>1500809</v>
      </c>
      <c r="Y49" s="54">
        <v>53271768</v>
      </c>
      <c r="Z49" s="130">
        <v>83915502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100.00019168423648</v>
      </c>
      <c r="E58" s="7">
        <f t="shared" si="6"/>
        <v>100.00019168423648</v>
      </c>
      <c r="F58" s="7">
        <f t="shared" si="6"/>
        <v>117.66893079321765</v>
      </c>
      <c r="G58" s="7">
        <f t="shared" si="6"/>
        <v>121.33184847057097</v>
      </c>
      <c r="H58" s="7">
        <f t="shared" si="6"/>
        <v>127.67280396344138</v>
      </c>
      <c r="I58" s="7">
        <f t="shared" si="6"/>
        <v>121.96934641147897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121.96934641147897</v>
      </c>
      <c r="W58" s="7">
        <f t="shared" si="6"/>
        <v>100.00387791955367</v>
      </c>
      <c r="X58" s="7">
        <f t="shared" si="6"/>
        <v>0</v>
      </c>
      <c r="Y58" s="7">
        <f t="shared" si="6"/>
        <v>0</v>
      </c>
      <c r="Z58" s="8">
        <f t="shared" si="6"/>
        <v>100.00019168423648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182.06637576571285</v>
      </c>
      <c r="I59" s="10">
        <f t="shared" si="7"/>
        <v>120.40063455707728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120.40063455707728</v>
      </c>
      <c r="W59" s="10">
        <f t="shared" si="7"/>
        <v>114.77545666451002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100.0002237213657</v>
      </c>
      <c r="E60" s="13">
        <f t="shared" si="7"/>
        <v>100.0002237213657</v>
      </c>
      <c r="F60" s="13">
        <f t="shared" si="7"/>
        <v>130.3255925909967</v>
      </c>
      <c r="G60" s="13">
        <f t="shared" si="7"/>
        <v>128.1818647251092</v>
      </c>
      <c r="H60" s="13">
        <f t="shared" si="7"/>
        <v>110.20611084015295</v>
      </c>
      <c r="I60" s="13">
        <f t="shared" si="7"/>
        <v>122.66648373575815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122.66648373575815</v>
      </c>
      <c r="W60" s="13">
        <f t="shared" si="7"/>
        <v>100.00345047183265</v>
      </c>
      <c r="X60" s="13">
        <f t="shared" si="7"/>
        <v>0</v>
      </c>
      <c r="Y60" s="13">
        <f t="shared" si="7"/>
        <v>0</v>
      </c>
      <c r="Z60" s="14">
        <f t="shared" si="7"/>
        <v>100.0002237213657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112.16323451439227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100.00081212780758</v>
      </c>
      <c r="E62" s="13">
        <f t="shared" si="7"/>
        <v>100.00081212780758</v>
      </c>
      <c r="F62" s="13">
        <f t="shared" si="7"/>
        <v>100</v>
      </c>
      <c r="G62" s="13">
        <f t="shared" si="7"/>
        <v>100</v>
      </c>
      <c r="H62" s="13">
        <f t="shared" si="7"/>
        <v>81.37882141002407</v>
      </c>
      <c r="I62" s="13">
        <f t="shared" si="7"/>
        <v>93.44208301554598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93.44208301554598</v>
      </c>
      <c r="W62" s="13">
        <f t="shared" si="7"/>
        <v>101.85268176259214</v>
      </c>
      <c r="X62" s="13">
        <f t="shared" si="7"/>
        <v>0</v>
      </c>
      <c r="Y62" s="13">
        <f t="shared" si="7"/>
        <v>0</v>
      </c>
      <c r="Z62" s="14">
        <f t="shared" si="7"/>
        <v>100.00081212780758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100.00245561389865</v>
      </c>
      <c r="E63" s="13">
        <f t="shared" si="7"/>
        <v>100.00245561389865</v>
      </c>
      <c r="F63" s="13">
        <f t="shared" si="7"/>
        <v>100</v>
      </c>
      <c r="G63" s="13">
        <f t="shared" si="7"/>
        <v>100</v>
      </c>
      <c r="H63" s="13">
        <f t="shared" si="7"/>
        <v>91.31935331950432</v>
      </c>
      <c r="I63" s="13">
        <f t="shared" si="7"/>
        <v>97.1246478152039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97.1246478152039</v>
      </c>
      <c r="W63" s="13">
        <f t="shared" si="7"/>
        <v>100.90817356205852</v>
      </c>
      <c r="X63" s="13">
        <f t="shared" si="7"/>
        <v>0</v>
      </c>
      <c r="Y63" s="13">
        <f t="shared" si="7"/>
        <v>0</v>
      </c>
      <c r="Z63" s="14">
        <f t="shared" si="7"/>
        <v>100.00245561389865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99.99755229871985</v>
      </c>
      <c r="E64" s="13">
        <f t="shared" si="7"/>
        <v>99.99755229871985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102.45615889218178</v>
      </c>
      <c r="X64" s="13">
        <f t="shared" si="7"/>
        <v>0</v>
      </c>
      <c r="Y64" s="13">
        <f t="shared" si="7"/>
        <v>0</v>
      </c>
      <c r="Z64" s="14">
        <f t="shared" si="7"/>
        <v>99.99755229871985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108511792</v>
      </c>
      <c r="E67" s="26">
        <v>108511792</v>
      </c>
      <c r="F67" s="26">
        <v>1155118</v>
      </c>
      <c r="G67" s="26">
        <v>980562</v>
      </c>
      <c r="H67" s="26">
        <v>980562</v>
      </c>
      <c r="I67" s="26">
        <v>3116242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3116242</v>
      </c>
      <c r="W67" s="26">
        <v>27127948</v>
      </c>
      <c r="X67" s="26"/>
      <c r="Y67" s="25"/>
      <c r="Z67" s="27">
        <v>108511792</v>
      </c>
    </row>
    <row r="68" spans="1:26" ht="13.5" hidden="1">
      <c r="A68" s="37" t="s">
        <v>31</v>
      </c>
      <c r="B68" s="19"/>
      <c r="C68" s="19"/>
      <c r="D68" s="20">
        <v>15539000</v>
      </c>
      <c r="E68" s="21">
        <v>15539000</v>
      </c>
      <c r="F68" s="21">
        <v>482099</v>
      </c>
      <c r="G68" s="21">
        <v>238340</v>
      </c>
      <c r="H68" s="21">
        <v>238340</v>
      </c>
      <c r="I68" s="21">
        <v>958779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958779</v>
      </c>
      <c r="W68" s="21">
        <v>3384870</v>
      </c>
      <c r="X68" s="21"/>
      <c r="Y68" s="20"/>
      <c r="Z68" s="23">
        <v>15539000</v>
      </c>
    </row>
    <row r="69" spans="1:26" ht="13.5" hidden="1">
      <c r="A69" s="38" t="s">
        <v>32</v>
      </c>
      <c r="B69" s="19"/>
      <c r="C69" s="19"/>
      <c r="D69" s="20">
        <v>92972792</v>
      </c>
      <c r="E69" s="21">
        <v>92972792</v>
      </c>
      <c r="F69" s="21">
        <v>673019</v>
      </c>
      <c r="G69" s="21">
        <v>742222</v>
      </c>
      <c r="H69" s="21">
        <v>742222</v>
      </c>
      <c r="I69" s="21">
        <v>2157463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2157463</v>
      </c>
      <c r="W69" s="21">
        <v>23243198</v>
      </c>
      <c r="X69" s="21"/>
      <c r="Y69" s="20"/>
      <c r="Z69" s="23">
        <v>92972792</v>
      </c>
    </row>
    <row r="70" spans="1:26" ht="13.5" hidden="1">
      <c r="A70" s="39" t="s">
        <v>103</v>
      </c>
      <c r="B70" s="19"/>
      <c r="C70" s="19"/>
      <c r="D70" s="20">
        <v>56736000</v>
      </c>
      <c r="E70" s="21">
        <v>56736000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12645855</v>
      </c>
      <c r="X70" s="21"/>
      <c r="Y70" s="20"/>
      <c r="Z70" s="23">
        <v>56736000</v>
      </c>
    </row>
    <row r="71" spans="1:26" ht="13.5" hidden="1">
      <c r="A71" s="39" t="s">
        <v>104</v>
      </c>
      <c r="B71" s="19"/>
      <c r="C71" s="19"/>
      <c r="D71" s="20">
        <v>16499866</v>
      </c>
      <c r="E71" s="21">
        <v>16499866</v>
      </c>
      <c r="F71" s="21">
        <v>389579</v>
      </c>
      <c r="G71" s="21">
        <v>464063</v>
      </c>
      <c r="H71" s="21">
        <v>464063</v>
      </c>
      <c r="I71" s="21">
        <v>1317705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1317705</v>
      </c>
      <c r="W71" s="21">
        <v>4049967</v>
      </c>
      <c r="X71" s="21"/>
      <c r="Y71" s="20"/>
      <c r="Z71" s="23">
        <v>16499866</v>
      </c>
    </row>
    <row r="72" spans="1:26" ht="13.5" hidden="1">
      <c r="A72" s="39" t="s">
        <v>105</v>
      </c>
      <c r="B72" s="19"/>
      <c r="C72" s="19"/>
      <c r="D72" s="20">
        <v>11361721</v>
      </c>
      <c r="E72" s="21">
        <v>11361721</v>
      </c>
      <c r="F72" s="21">
        <v>283440</v>
      </c>
      <c r="G72" s="21">
        <v>278159</v>
      </c>
      <c r="H72" s="21">
        <v>278159</v>
      </c>
      <c r="I72" s="21">
        <v>839758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839758</v>
      </c>
      <c r="W72" s="21">
        <v>2815431</v>
      </c>
      <c r="X72" s="21"/>
      <c r="Y72" s="20"/>
      <c r="Z72" s="23">
        <v>11361721</v>
      </c>
    </row>
    <row r="73" spans="1:26" ht="13.5" hidden="1">
      <c r="A73" s="39" t="s">
        <v>106</v>
      </c>
      <c r="B73" s="19"/>
      <c r="C73" s="19"/>
      <c r="D73" s="20">
        <v>8375205</v>
      </c>
      <c r="E73" s="21">
        <v>8375205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2043801</v>
      </c>
      <c r="X73" s="21"/>
      <c r="Y73" s="20"/>
      <c r="Z73" s="23">
        <v>8375205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108512000</v>
      </c>
      <c r="E76" s="34">
        <v>108512000</v>
      </c>
      <c r="F76" s="34">
        <v>1359215</v>
      </c>
      <c r="G76" s="34">
        <v>1189734</v>
      </c>
      <c r="H76" s="34">
        <v>1251911</v>
      </c>
      <c r="I76" s="34">
        <v>3800860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3800860</v>
      </c>
      <c r="W76" s="34">
        <v>27129000</v>
      </c>
      <c r="X76" s="34"/>
      <c r="Y76" s="33"/>
      <c r="Z76" s="35">
        <v>108512000</v>
      </c>
    </row>
    <row r="77" spans="1:26" ht="13.5" hidden="1">
      <c r="A77" s="37" t="s">
        <v>31</v>
      </c>
      <c r="B77" s="19"/>
      <c r="C77" s="19"/>
      <c r="D77" s="20">
        <v>15539000</v>
      </c>
      <c r="E77" s="21">
        <v>15539000</v>
      </c>
      <c r="F77" s="21">
        <v>482099</v>
      </c>
      <c r="G77" s="21">
        <v>238340</v>
      </c>
      <c r="H77" s="21">
        <v>433937</v>
      </c>
      <c r="I77" s="21">
        <v>1154376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1154376</v>
      </c>
      <c r="W77" s="21">
        <v>3885000</v>
      </c>
      <c r="X77" s="21"/>
      <c r="Y77" s="20"/>
      <c r="Z77" s="23">
        <v>15539000</v>
      </c>
    </row>
    <row r="78" spans="1:26" ht="13.5" hidden="1">
      <c r="A78" s="38" t="s">
        <v>32</v>
      </c>
      <c r="B78" s="19"/>
      <c r="C78" s="19"/>
      <c r="D78" s="20">
        <v>92973000</v>
      </c>
      <c r="E78" s="21">
        <v>92973000</v>
      </c>
      <c r="F78" s="21">
        <v>877116</v>
      </c>
      <c r="G78" s="21">
        <v>951394</v>
      </c>
      <c r="H78" s="21">
        <v>817974</v>
      </c>
      <c r="I78" s="21">
        <v>2646484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2646484</v>
      </c>
      <c r="W78" s="21">
        <v>23244000</v>
      </c>
      <c r="X78" s="21"/>
      <c r="Y78" s="20"/>
      <c r="Z78" s="23">
        <v>92973000</v>
      </c>
    </row>
    <row r="79" spans="1:26" ht="13.5" hidden="1">
      <c r="A79" s="39" t="s">
        <v>103</v>
      </c>
      <c r="B79" s="19"/>
      <c r="C79" s="19"/>
      <c r="D79" s="20">
        <v>56736000</v>
      </c>
      <c r="E79" s="21">
        <v>56736000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14184000</v>
      </c>
      <c r="X79" s="21"/>
      <c r="Y79" s="20"/>
      <c r="Z79" s="23">
        <v>56736000</v>
      </c>
    </row>
    <row r="80" spans="1:26" ht="13.5" hidden="1">
      <c r="A80" s="39" t="s">
        <v>104</v>
      </c>
      <c r="B80" s="19"/>
      <c r="C80" s="19"/>
      <c r="D80" s="20">
        <v>16500000</v>
      </c>
      <c r="E80" s="21">
        <v>16500000</v>
      </c>
      <c r="F80" s="21">
        <v>389579</v>
      </c>
      <c r="G80" s="21">
        <v>464063</v>
      </c>
      <c r="H80" s="21">
        <v>377649</v>
      </c>
      <c r="I80" s="21">
        <v>1231291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1231291</v>
      </c>
      <c r="W80" s="21">
        <v>4125000</v>
      </c>
      <c r="X80" s="21"/>
      <c r="Y80" s="20"/>
      <c r="Z80" s="23">
        <v>16500000</v>
      </c>
    </row>
    <row r="81" spans="1:26" ht="13.5" hidden="1">
      <c r="A81" s="39" t="s">
        <v>105</v>
      </c>
      <c r="B81" s="19"/>
      <c r="C81" s="19"/>
      <c r="D81" s="20">
        <v>11362000</v>
      </c>
      <c r="E81" s="21">
        <v>11362000</v>
      </c>
      <c r="F81" s="21">
        <v>283440</v>
      </c>
      <c r="G81" s="21">
        <v>278159</v>
      </c>
      <c r="H81" s="21">
        <v>254013</v>
      </c>
      <c r="I81" s="21">
        <v>815612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815612</v>
      </c>
      <c r="W81" s="21">
        <v>2841000</v>
      </c>
      <c r="X81" s="21"/>
      <c r="Y81" s="20"/>
      <c r="Z81" s="23">
        <v>11362000</v>
      </c>
    </row>
    <row r="82" spans="1:26" ht="13.5" hidden="1">
      <c r="A82" s="39" t="s">
        <v>106</v>
      </c>
      <c r="B82" s="19"/>
      <c r="C82" s="19"/>
      <c r="D82" s="20">
        <v>8375000</v>
      </c>
      <c r="E82" s="21">
        <v>8375000</v>
      </c>
      <c r="F82" s="21">
        <v>204097</v>
      </c>
      <c r="G82" s="21">
        <v>209172</v>
      </c>
      <c r="H82" s="21">
        <v>186312</v>
      </c>
      <c r="I82" s="21">
        <v>599581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599581</v>
      </c>
      <c r="W82" s="21">
        <v>2094000</v>
      </c>
      <c r="X82" s="21"/>
      <c r="Y82" s="20"/>
      <c r="Z82" s="23">
        <v>8375000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50050253</v>
      </c>
      <c r="F5" s="100">
        <f t="shared" si="0"/>
        <v>50050253</v>
      </c>
      <c r="G5" s="100">
        <f t="shared" si="0"/>
        <v>40877654</v>
      </c>
      <c r="H5" s="100">
        <f t="shared" si="0"/>
        <v>2423331</v>
      </c>
      <c r="I5" s="100">
        <f t="shared" si="0"/>
        <v>2423331</v>
      </c>
      <c r="J5" s="100">
        <f t="shared" si="0"/>
        <v>45724316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45724316</v>
      </c>
      <c r="X5" s="100">
        <f t="shared" si="0"/>
        <v>12012597</v>
      </c>
      <c r="Y5" s="100">
        <f t="shared" si="0"/>
        <v>33711719</v>
      </c>
      <c r="Z5" s="137">
        <f>+IF(X5&lt;&gt;0,+(Y5/X5)*100,0)</f>
        <v>280.636393612472</v>
      </c>
      <c r="AA5" s="153">
        <f>SUM(AA6:AA8)</f>
        <v>50050253</v>
      </c>
    </row>
    <row r="6" spans="1:27" ht="13.5">
      <c r="A6" s="138" t="s">
        <v>75</v>
      </c>
      <c r="B6" s="136"/>
      <c r="C6" s="155"/>
      <c r="D6" s="155"/>
      <c r="E6" s="156">
        <v>7719120</v>
      </c>
      <c r="F6" s="60">
        <v>7719120</v>
      </c>
      <c r="G6" s="60">
        <v>40395555</v>
      </c>
      <c r="H6" s="60">
        <v>2184991</v>
      </c>
      <c r="I6" s="60">
        <v>2184991</v>
      </c>
      <c r="J6" s="60">
        <v>44765537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44765537</v>
      </c>
      <c r="X6" s="60">
        <v>1929888</v>
      </c>
      <c r="Y6" s="60">
        <v>42835649</v>
      </c>
      <c r="Z6" s="140">
        <v>2219.59</v>
      </c>
      <c r="AA6" s="155">
        <v>7719120</v>
      </c>
    </row>
    <row r="7" spans="1:27" ht="13.5">
      <c r="A7" s="138" t="s">
        <v>76</v>
      </c>
      <c r="B7" s="136"/>
      <c r="C7" s="157"/>
      <c r="D7" s="157"/>
      <c r="E7" s="158">
        <v>41371133</v>
      </c>
      <c r="F7" s="159">
        <v>41371133</v>
      </c>
      <c r="G7" s="159">
        <v>482099</v>
      </c>
      <c r="H7" s="159">
        <v>238340</v>
      </c>
      <c r="I7" s="159">
        <v>238340</v>
      </c>
      <c r="J7" s="159">
        <v>958779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958779</v>
      </c>
      <c r="X7" s="159">
        <v>9842784</v>
      </c>
      <c r="Y7" s="159">
        <v>-8884005</v>
      </c>
      <c r="Z7" s="141">
        <v>-90.26</v>
      </c>
      <c r="AA7" s="157">
        <v>41371133</v>
      </c>
    </row>
    <row r="8" spans="1:27" ht="13.5">
      <c r="A8" s="138" t="s">
        <v>77</v>
      </c>
      <c r="B8" s="136"/>
      <c r="C8" s="155"/>
      <c r="D8" s="155"/>
      <c r="E8" s="156">
        <v>960000</v>
      </c>
      <c r="F8" s="60">
        <v>960000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239925</v>
      </c>
      <c r="Y8" s="60">
        <v>-239925</v>
      </c>
      <c r="Z8" s="140">
        <v>-100</v>
      </c>
      <c r="AA8" s="155">
        <v>960000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8512000</v>
      </c>
      <c r="F9" s="100">
        <f t="shared" si="1"/>
        <v>8512000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2128029</v>
      </c>
      <c r="Y9" s="100">
        <f t="shared" si="1"/>
        <v>-2128029</v>
      </c>
      <c r="Z9" s="137">
        <f>+IF(X9&lt;&gt;0,+(Y9/X9)*100,0)</f>
        <v>-100</v>
      </c>
      <c r="AA9" s="153">
        <f>SUM(AA10:AA14)</f>
        <v>8512000</v>
      </c>
    </row>
    <row r="10" spans="1:27" ht="13.5">
      <c r="A10" s="138" t="s">
        <v>79</v>
      </c>
      <c r="B10" s="136"/>
      <c r="C10" s="155"/>
      <c r="D10" s="155"/>
      <c r="E10" s="156">
        <v>5888000</v>
      </c>
      <c r="F10" s="60">
        <v>5888000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1472034</v>
      </c>
      <c r="Y10" s="60">
        <v>-1472034</v>
      </c>
      <c r="Z10" s="140">
        <v>-100</v>
      </c>
      <c r="AA10" s="155">
        <v>5888000</v>
      </c>
    </row>
    <row r="11" spans="1:27" ht="13.5">
      <c r="A11" s="138" t="s">
        <v>80</v>
      </c>
      <c r="B11" s="136"/>
      <c r="C11" s="155"/>
      <c r="D11" s="155"/>
      <c r="E11" s="156">
        <v>22000</v>
      </c>
      <c r="F11" s="60">
        <v>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5487</v>
      </c>
      <c r="Y11" s="60">
        <v>-5487</v>
      </c>
      <c r="Z11" s="140">
        <v>-100</v>
      </c>
      <c r="AA11" s="155">
        <v>22000</v>
      </c>
    </row>
    <row r="12" spans="1:27" ht="13.5">
      <c r="A12" s="138" t="s">
        <v>81</v>
      </c>
      <c r="B12" s="136"/>
      <c r="C12" s="155"/>
      <c r="D12" s="155"/>
      <c r="E12" s="156">
        <v>1065000</v>
      </c>
      <c r="F12" s="60">
        <v>1065000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266364</v>
      </c>
      <c r="Y12" s="60">
        <v>-266364</v>
      </c>
      <c r="Z12" s="140">
        <v>-100</v>
      </c>
      <c r="AA12" s="155">
        <v>1065000</v>
      </c>
    </row>
    <row r="13" spans="1:27" ht="13.5">
      <c r="A13" s="138" t="s">
        <v>82</v>
      </c>
      <c r="B13" s="136"/>
      <c r="C13" s="155"/>
      <c r="D13" s="155"/>
      <c r="E13" s="156">
        <v>1537000</v>
      </c>
      <c r="F13" s="60">
        <v>1537000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384144</v>
      </c>
      <c r="Y13" s="60">
        <v>-384144</v>
      </c>
      <c r="Z13" s="140">
        <v>-100</v>
      </c>
      <c r="AA13" s="155">
        <v>1537000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12000</v>
      </c>
      <c r="F15" s="100">
        <f t="shared" si="2"/>
        <v>12000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3015</v>
      </c>
      <c r="Y15" s="100">
        <f t="shared" si="2"/>
        <v>-3015</v>
      </c>
      <c r="Z15" s="137">
        <f>+IF(X15&lt;&gt;0,+(Y15/X15)*100,0)</f>
        <v>-100</v>
      </c>
      <c r="AA15" s="153">
        <f>SUM(AA16:AA18)</f>
        <v>12000</v>
      </c>
    </row>
    <row r="16" spans="1:27" ht="13.5">
      <c r="A16" s="138" t="s">
        <v>85</v>
      </c>
      <c r="B16" s="136"/>
      <c r="C16" s="155"/>
      <c r="D16" s="155"/>
      <c r="E16" s="156">
        <v>7000</v>
      </c>
      <c r="F16" s="60">
        <v>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1656</v>
      </c>
      <c r="Y16" s="60">
        <v>-1656</v>
      </c>
      <c r="Z16" s="140">
        <v>-100</v>
      </c>
      <c r="AA16" s="155">
        <v>7000</v>
      </c>
    </row>
    <row r="17" spans="1:27" ht="13.5">
      <c r="A17" s="138" t="s">
        <v>86</v>
      </c>
      <c r="B17" s="136"/>
      <c r="C17" s="155"/>
      <c r="D17" s="155"/>
      <c r="E17" s="156">
        <v>5000</v>
      </c>
      <c r="F17" s="60">
        <v>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1359</v>
      </c>
      <c r="Y17" s="60">
        <v>-1359</v>
      </c>
      <c r="Z17" s="140">
        <v>-100</v>
      </c>
      <c r="AA17" s="155">
        <v>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159387355</v>
      </c>
      <c r="F19" s="100">
        <f t="shared" si="3"/>
        <v>159387355</v>
      </c>
      <c r="G19" s="100">
        <f t="shared" si="3"/>
        <v>673019</v>
      </c>
      <c r="H19" s="100">
        <f t="shared" si="3"/>
        <v>742222</v>
      </c>
      <c r="I19" s="100">
        <f t="shared" si="3"/>
        <v>742222</v>
      </c>
      <c r="J19" s="100">
        <f t="shared" si="3"/>
        <v>2157463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2157463</v>
      </c>
      <c r="X19" s="100">
        <f t="shared" si="3"/>
        <v>38144001</v>
      </c>
      <c r="Y19" s="100">
        <f t="shared" si="3"/>
        <v>-35986538</v>
      </c>
      <c r="Z19" s="137">
        <f>+IF(X19&lt;&gt;0,+(Y19/X19)*100,0)</f>
        <v>-94.34389958200767</v>
      </c>
      <c r="AA19" s="153">
        <f>SUM(AA20:AA23)</f>
        <v>159387355</v>
      </c>
    </row>
    <row r="20" spans="1:27" ht="13.5">
      <c r="A20" s="138" t="s">
        <v>89</v>
      </c>
      <c r="B20" s="136"/>
      <c r="C20" s="155"/>
      <c r="D20" s="155"/>
      <c r="E20" s="156">
        <v>56736000</v>
      </c>
      <c r="F20" s="60">
        <v>56736000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12879735</v>
      </c>
      <c r="Y20" s="60">
        <v>-12879735</v>
      </c>
      <c r="Z20" s="140">
        <v>-100</v>
      </c>
      <c r="AA20" s="155">
        <v>56736000</v>
      </c>
    </row>
    <row r="21" spans="1:27" ht="13.5">
      <c r="A21" s="138" t="s">
        <v>90</v>
      </c>
      <c r="B21" s="136"/>
      <c r="C21" s="155"/>
      <c r="D21" s="155"/>
      <c r="E21" s="156">
        <v>57944355</v>
      </c>
      <c r="F21" s="60">
        <v>57944355</v>
      </c>
      <c r="G21" s="60">
        <v>389579</v>
      </c>
      <c r="H21" s="60">
        <v>464063</v>
      </c>
      <c r="I21" s="60">
        <v>464063</v>
      </c>
      <c r="J21" s="60">
        <v>1317705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1317705</v>
      </c>
      <c r="X21" s="60">
        <v>14162535</v>
      </c>
      <c r="Y21" s="60">
        <v>-12844830</v>
      </c>
      <c r="Z21" s="140">
        <v>-90.7</v>
      </c>
      <c r="AA21" s="155">
        <v>57944355</v>
      </c>
    </row>
    <row r="22" spans="1:27" ht="13.5">
      <c r="A22" s="138" t="s">
        <v>91</v>
      </c>
      <c r="B22" s="136"/>
      <c r="C22" s="157"/>
      <c r="D22" s="157"/>
      <c r="E22" s="158">
        <v>26431000</v>
      </c>
      <c r="F22" s="159">
        <v>26431000</v>
      </c>
      <c r="G22" s="159">
        <v>283440</v>
      </c>
      <c r="H22" s="159">
        <v>278159</v>
      </c>
      <c r="I22" s="159">
        <v>278159</v>
      </c>
      <c r="J22" s="159">
        <v>839758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839758</v>
      </c>
      <c r="X22" s="159">
        <v>6582756</v>
      </c>
      <c r="Y22" s="159">
        <v>-5742998</v>
      </c>
      <c r="Z22" s="141">
        <v>-87.24</v>
      </c>
      <c r="AA22" s="157">
        <v>26431000</v>
      </c>
    </row>
    <row r="23" spans="1:27" ht="13.5">
      <c r="A23" s="138" t="s">
        <v>92</v>
      </c>
      <c r="B23" s="136"/>
      <c r="C23" s="155"/>
      <c r="D23" s="155"/>
      <c r="E23" s="156">
        <v>18276000</v>
      </c>
      <c r="F23" s="60">
        <v>18276000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4518975</v>
      </c>
      <c r="Y23" s="60">
        <v>-4518975</v>
      </c>
      <c r="Z23" s="140">
        <v>-100</v>
      </c>
      <c r="AA23" s="155">
        <v>18276000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217961608</v>
      </c>
      <c r="F25" s="73">
        <f t="shared" si="4"/>
        <v>217961608</v>
      </c>
      <c r="G25" s="73">
        <f t="shared" si="4"/>
        <v>41550673</v>
      </c>
      <c r="H25" s="73">
        <f t="shared" si="4"/>
        <v>3165553</v>
      </c>
      <c r="I25" s="73">
        <f t="shared" si="4"/>
        <v>3165553</v>
      </c>
      <c r="J25" s="73">
        <f t="shared" si="4"/>
        <v>47881779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47881779</v>
      </c>
      <c r="X25" s="73">
        <f t="shared" si="4"/>
        <v>52287642</v>
      </c>
      <c r="Y25" s="73">
        <f t="shared" si="4"/>
        <v>-4405863</v>
      </c>
      <c r="Z25" s="170">
        <f>+IF(X25&lt;&gt;0,+(Y25/X25)*100,0)</f>
        <v>-8.426203269981078</v>
      </c>
      <c r="AA25" s="168">
        <f>+AA5+AA9+AA15+AA19+AA24</f>
        <v>217961608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146701524</v>
      </c>
      <c r="F28" s="100">
        <f t="shared" si="5"/>
        <v>146701524</v>
      </c>
      <c r="G28" s="100">
        <f t="shared" si="5"/>
        <v>5432988</v>
      </c>
      <c r="H28" s="100">
        <f t="shared" si="5"/>
        <v>9163723</v>
      </c>
      <c r="I28" s="100">
        <f t="shared" si="5"/>
        <v>9163723</v>
      </c>
      <c r="J28" s="100">
        <f t="shared" si="5"/>
        <v>23760434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23760434</v>
      </c>
      <c r="X28" s="100">
        <f t="shared" si="5"/>
        <v>36210414</v>
      </c>
      <c r="Y28" s="100">
        <f t="shared" si="5"/>
        <v>-12449980</v>
      </c>
      <c r="Z28" s="137">
        <f>+IF(X28&lt;&gt;0,+(Y28/X28)*100,0)</f>
        <v>-34.38231885445994</v>
      </c>
      <c r="AA28" s="153">
        <f>SUM(AA29:AA31)</f>
        <v>146701524</v>
      </c>
    </row>
    <row r="29" spans="1:27" ht="13.5">
      <c r="A29" s="138" t="s">
        <v>75</v>
      </c>
      <c r="B29" s="136"/>
      <c r="C29" s="155"/>
      <c r="D29" s="155"/>
      <c r="E29" s="156">
        <v>100512524</v>
      </c>
      <c r="F29" s="60">
        <v>100512524</v>
      </c>
      <c r="G29" s="60">
        <v>4643867</v>
      </c>
      <c r="H29" s="60">
        <v>7164880</v>
      </c>
      <c r="I29" s="60">
        <v>7164880</v>
      </c>
      <c r="J29" s="60">
        <v>18973627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18973627</v>
      </c>
      <c r="X29" s="60">
        <v>25064301</v>
      </c>
      <c r="Y29" s="60">
        <v>-6090674</v>
      </c>
      <c r="Z29" s="140">
        <v>-24.3</v>
      </c>
      <c r="AA29" s="155">
        <v>100512524</v>
      </c>
    </row>
    <row r="30" spans="1:27" ht="13.5">
      <c r="A30" s="138" t="s">
        <v>76</v>
      </c>
      <c r="B30" s="136"/>
      <c r="C30" s="157"/>
      <c r="D30" s="157"/>
      <c r="E30" s="158">
        <v>38123000</v>
      </c>
      <c r="F30" s="159">
        <v>38123000</v>
      </c>
      <c r="G30" s="159">
        <v>789121</v>
      </c>
      <c r="H30" s="159">
        <v>1998843</v>
      </c>
      <c r="I30" s="159">
        <v>1998843</v>
      </c>
      <c r="J30" s="159">
        <v>4786807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4786807</v>
      </c>
      <c r="X30" s="159">
        <v>8814993</v>
      </c>
      <c r="Y30" s="159">
        <v>-4028186</v>
      </c>
      <c r="Z30" s="141">
        <v>-45.7</v>
      </c>
      <c r="AA30" s="157">
        <v>38123000</v>
      </c>
    </row>
    <row r="31" spans="1:27" ht="13.5">
      <c r="A31" s="138" t="s">
        <v>77</v>
      </c>
      <c r="B31" s="136"/>
      <c r="C31" s="155"/>
      <c r="D31" s="155"/>
      <c r="E31" s="156">
        <v>8066000</v>
      </c>
      <c r="F31" s="60">
        <v>8066000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2331120</v>
      </c>
      <c r="Y31" s="60">
        <v>-2331120</v>
      </c>
      <c r="Z31" s="140">
        <v>-100</v>
      </c>
      <c r="AA31" s="155">
        <v>8066000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19479284</v>
      </c>
      <c r="F32" s="100">
        <f t="shared" si="6"/>
        <v>19479284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4619679</v>
      </c>
      <c r="Y32" s="100">
        <f t="shared" si="6"/>
        <v>-4619679</v>
      </c>
      <c r="Z32" s="137">
        <f>+IF(X32&lt;&gt;0,+(Y32/X32)*100,0)</f>
        <v>-100</v>
      </c>
      <c r="AA32" s="153">
        <f>SUM(AA33:AA37)</f>
        <v>19479284</v>
      </c>
    </row>
    <row r="33" spans="1:27" ht="13.5">
      <c r="A33" s="138" t="s">
        <v>79</v>
      </c>
      <c r="B33" s="136"/>
      <c r="C33" s="155"/>
      <c r="D33" s="155"/>
      <c r="E33" s="156">
        <v>16475284</v>
      </c>
      <c r="F33" s="60">
        <v>16475284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3868749</v>
      </c>
      <c r="Y33" s="60">
        <v>-3868749</v>
      </c>
      <c r="Z33" s="140">
        <v>-100</v>
      </c>
      <c r="AA33" s="155">
        <v>16475284</v>
      </c>
    </row>
    <row r="34" spans="1:27" ht="13.5">
      <c r="A34" s="138" t="s">
        <v>80</v>
      </c>
      <c r="B34" s="136"/>
      <c r="C34" s="155"/>
      <c r="D34" s="155"/>
      <c r="E34" s="156">
        <v>1830000</v>
      </c>
      <c r="F34" s="60">
        <v>1830000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457488</v>
      </c>
      <c r="Y34" s="60">
        <v>-457488</v>
      </c>
      <c r="Z34" s="140">
        <v>-100</v>
      </c>
      <c r="AA34" s="155">
        <v>1830000</v>
      </c>
    </row>
    <row r="35" spans="1:27" ht="13.5">
      <c r="A35" s="138" t="s">
        <v>81</v>
      </c>
      <c r="B35" s="136"/>
      <c r="C35" s="155"/>
      <c r="D35" s="155"/>
      <c r="E35" s="156">
        <v>434000</v>
      </c>
      <c r="F35" s="60">
        <v>434000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108516</v>
      </c>
      <c r="Y35" s="60">
        <v>-108516</v>
      </c>
      <c r="Z35" s="140">
        <v>-100</v>
      </c>
      <c r="AA35" s="155">
        <v>434000</v>
      </c>
    </row>
    <row r="36" spans="1:27" ht="13.5">
      <c r="A36" s="138" t="s">
        <v>82</v>
      </c>
      <c r="B36" s="136"/>
      <c r="C36" s="155"/>
      <c r="D36" s="155"/>
      <c r="E36" s="156">
        <v>740000</v>
      </c>
      <c r="F36" s="60">
        <v>740000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184926</v>
      </c>
      <c r="Y36" s="60">
        <v>-184926</v>
      </c>
      <c r="Z36" s="140">
        <v>-100</v>
      </c>
      <c r="AA36" s="155">
        <v>740000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10804000</v>
      </c>
      <c r="F38" s="100">
        <f t="shared" si="7"/>
        <v>10804000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2700936</v>
      </c>
      <c r="Y38" s="100">
        <f t="shared" si="7"/>
        <v>-2700936</v>
      </c>
      <c r="Z38" s="137">
        <f>+IF(X38&lt;&gt;0,+(Y38/X38)*100,0)</f>
        <v>-100</v>
      </c>
      <c r="AA38" s="153">
        <f>SUM(AA39:AA41)</f>
        <v>10804000</v>
      </c>
    </row>
    <row r="39" spans="1:27" ht="13.5">
      <c r="A39" s="138" t="s">
        <v>85</v>
      </c>
      <c r="B39" s="136"/>
      <c r="C39" s="155"/>
      <c r="D39" s="155"/>
      <c r="E39" s="156">
        <v>1104000</v>
      </c>
      <c r="F39" s="60">
        <v>1104000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275931</v>
      </c>
      <c r="Y39" s="60">
        <v>-275931</v>
      </c>
      <c r="Z39" s="140">
        <v>-100</v>
      </c>
      <c r="AA39" s="155">
        <v>1104000</v>
      </c>
    </row>
    <row r="40" spans="1:27" ht="13.5">
      <c r="A40" s="138" t="s">
        <v>86</v>
      </c>
      <c r="B40" s="136"/>
      <c r="C40" s="155"/>
      <c r="D40" s="155"/>
      <c r="E40" s="156">
        <v>9700000</v>
      </c>
      <c r="F40" s="60">
        <v>9700000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2425005</v>
      </c>
      <c r="Y40" s="60">
        <v>-2425005</v>
      </c>
      <c r="Z40" s="140">
        <v>-100</v>
      </c>
      <c r="AA40" s="155">
        <v>9700000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118987000</v>
      </c>
      <c r="F42" s="100">
        <f t="shared" si="8"/>
        <v>118987000</v>
      </c>
      <c r="G42" s="100">
        <f t="shared" si="8"/>
        <v>439852</v>
      </c>
      <c r="H42" s="100">
        <f t="shared" si="8"/>
        <v>1125297</v>
      </c>
      <c r="I42" s="100">
        <f t="shared" si="8"/>
        <v>1125297</v>
      </c>
      <c r="J42" s="100">
        <f t="shared" si="8"/>
        <v>2690446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2690446</v>
      </c>
      <c r="X42" s="100">
        <f t="shared" si="8"/>
        <v>28188246</v>
      </c>
      <c r="Y42" s="100">
        <f t="shared" si="8"/>
        <v>-25497800</v>
      </c>
      <c r="Z42" s="137">
        <f>+IF(X42&lt;&gt;0,+(Y42/X42)*100,0)</f>
        <v>-90.45543309079962</v>
      </c>
      <c r="AA42" s="153">
        <f>SUM(AA43:AA46)</f>
        <v>118987000</v>
      </c>
    </row>
    <row r="43" spans="1:27" ht="13.5">
      <c r="A43" s="138" t="s">
        <v>89</v>
      </c>
      <c r="B43" s="136"/>
      <c r="C43" s="155"/>
      <c r="D43" s="155"/>
      <c r="E43" s="156">
        <v>51994000</v>
      </c>
      <c r="F43" s="60">
        <v>51994000</v>
      </c>
      <c r="G43" s="60">
        <v>439852</v>
      </c>
      <c r="H43" s="60">
        <v>109697</v>
      </c>
      <c r="I43" s="60">
        <v>109697</v>
      </c>
      <c r="J43" s="60">
        <v>659246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659246</v>
      </c>
      <c r="X43" s="60">
        <v>12645855</v>
      </c>
      <c r="Y43" s="60">
        <v>-11986609</v>
      </c>
      <c r="Z43" s="140">
        <v>-94.79</v>
      </c>
      <c r="AA43" s="155">
        <v>51994000</v>
      </c>
    </row>
    <row r="44" spans="1:27" ht="13.5">
      <c r="A44" s="138" t="s">
        <v>90</v>
      </c>
      <c r="B44" s="136"/>
      <c r="C44" s="155"/>
      <c r="D44" s="155"/>
      <c r="E44" s="156">
        <v>44246000</v>
      </c>
      <c r="F44" s="60">
        <v>44246000</v>
      </c>
      <c r="G44" s="60"/>
      <c r="H44" s="60">
        <v>1015600</v>
      </c>
      <c r="I44" s="60">
        <v>1015600</v>
      </c>
      <c r="J44" s="60">
        <v>2031200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2031200</v>
      </c>
      <c r="X44" s="60">
        <v>11169912</v>
      </c>
      <c r="Y44" s="60">
        <v>-9138712</v>
      </c>
      <c r="Z44" s="140">
        <v>-81.82</v>
      </c>
      <c r="AA44" s="155">
        <v>44246000</v>
      </c>
    </row>
    <row r="45" spans="1:27" ht="13.5">
      <c r="A45" s="138" t="s">
        <v>91</v>
      </c>
      <c r="B45" s="136"/>
      <c r="C45" s="157"/>
      <c r="D45" s="157"/>
      <c r="E45" s="158">
        <v>14524000</v>
      </c>
      <c r="F45" s="159">
        <v>14524000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3020856</v>
      </c>
      <c r="Y45" s="159">
        <v>-3020856</v>
      </c>
      <c r="Z45" s="141">
        <v>-100</v>
      </c>
      <c r="AA45" s="157">
        <v>14524000</v>
      </c>
    </row>
    <row r="46" spans="1:27" ht="13.5">
      <c r="A46" s="138" t="s">
        <v>92</v>
      </c>
      <c r="B46" s="136"/>
      <c r="C46" s="155"/>
      <c r="D46" s="155"/>
      <c r="E46" s="156">
        <v>8223000</v>
      </c>
      <c r="F46" s="60">
        <v>8223000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1351623</v>
      </c>
      <c r="Y46" s="60">
        <v>-1351623</v>
      </c>
      <c r="Z46" s="140">
        <v>-100</v>
      </c>
      <c r="AA46" s="155">
        <v>8223000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295971808</v>
      </c>
      <c r="F48" s="73">
        <f t="shared" si="9"/>
        <v>295971808</v>
      </c>
      <c r="G48" s="73">
        <f t="shared" si="9"/>
        <v>5872840</v>
      </c>
      <c r="H48" s="73">
        <f t="shared" si="9"/>
        <v>10289020</v>
      </c>
      <c r="I48" s="73">
        <f t="shared" si="9"/>
        <v>10289020</v>
      </c>
      <c r="J48" s="73">
        <f t="shared" si="9"/>
        <v>26450880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26450880</v>
      </c>
      <c r="X48" s="73">
        <f t="shared" si="9"/>
        <v>71719275</v>
      </c>
      <c r="Y48" s="73">
        <f t="shared" si="9"/>
        <v>-45268395</v>
      </c>
      <c r="Z48" s="170">
        <f>+IF(X48&lt;&gt;0,+(Y48/X48)*100,0)</f>
        <v>-63.1188686723339</v>
      </c>
      <c r="AA48" s="168">
        <f>+AA28+AA32+AA38+AA42+AA47</f>
        <v>295971808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-78010200</v>
      </c>
      <c r="F49" s="173">
        <f t="shared" si="10"/>
        <v>-78010200</v>
      </c>
      <c r="G49" s="173">
        <f t="shared" si="10"/>
        <v>35677833</v>
      </c>
      <c r="H49" s="173">
        <f t="shared" si="10"/>
        <v>-7123467</v>
      </c>
      <c r="I49" s="173">
        <f t="shared" si="10"/>
        <v>-7123467</v>
      </c>
      <c r="J49" s="173">
        <f t="shared" si="10"/>
        <v>21430899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21430899</v>
      </c>
      <c r="X49" s="173">
        <f>IF(F25=F48,0,X25-X48)</f>
        <v>-19431633</v>
      </c>
      <c r="Y49" s="173">
        <f t="shared" si="10"/>
        <v>40862532</v>
      </c>
      <c r="Z49" s="174">
        <f>+IF(X49&lt;&gt;0,+(Y49/X49)*100,0)</f>
        <v>-210.28871840055848</v>
      </c>
      <c r="AA49" s="171">
        <f>+AA25-AA48</f>
        <v>-78010200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15539000</v>
      </c>
      <c r="F5" s="60">
        <v>15539000</v>
      </c>
      <c r="G5" s="60">
        <v>482099</v>
      </c>
      <c r="H5" s="60">
        <v>238340</v>
      </c>
      <c r="I5" s="60">
        <v>238340</v>
      </c>
      <c r="J5" s="60">
        <v>958779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958779</v>
      </c>
      <c r="X5" s="60">
        <v>3384870</v>
      </c>
      <c r="Y5" s="60">
        <v>-2426091</v>
      </c>
      <c r="Z5" s="140">
        <v>-71.67</v>
      </c>
      <c r="AA5" s="155">
        <v>15539000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56736000</v>
      </c>
      <c r="F7" s="60">
        <v>56736000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12645855</v>
      </c>
      <c r="Y7" s="60">
        <v>-12645855</v>
      </c>
      <c r="Z7" s="140">
        <v>-100</v>
      </c>
      <c r="AA7" s="155">
        <v>56736000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16499866</v>
      </c>
      <c r="F8" s="60">
        <v>16499866</v>
      </c>
      <c r="G8" s="60">
        <v>389579</v>
      </c>
      <c r="H8" s="60">
        <v>464063</v>
      </c>
      <c r="I8" s="60">
        <v>464063</v>
      </c>
      <c r="J8" s="60">
        <v>1317705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1317705</v>
      </c>
      <c r="X8" s="60">
        <v>4049967</v>
      </c>
      <c r="Y8" s="60">
        <v>-2732262</v>
      </c>
      <c r="Z8" s="140">
        <v>-67.46</v>
      </c>
      <c r="AA8" s="155">
        <v>16499866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11361721</v>
      </c>
      <c r="F9" s="60">
        <v>11361721</v>
      </c>
      <c r="G9" s="60">
        <v>283440</v>
      </c>
      <c r="H9" s="60">
        <v>278159</v>
      </c>
      <c r="I9" s="60">
        <v>278159</v>
      </c>
      <c r="J9" s="60">
        <v>839758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839758</v>
      </c>
      <c r="X9" s="60">
        <v>2815431</v>
      </c>
      <c r="Y9" s="60">
        <v>-1975673</v>
      </c>
      <c r="Z9" s="140">
        <v>-70.17</v>
      </c>
      <c r="AA9" s="155">
        <v>11361721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8375205</v>
      </c>
      <c r="F10" s="54">
        <v>8375205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2043801</v>
      </c>
      <c r="Y10" s="54">
        <v>-2043801</v>
      </c>
      <c r="Z10" s="184">
        <v>-100</v>
      </c>
      <c r="AA10" s="130">
        <v>8375205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86261000</v>
      </c>
      <c r="F19" s="60">
        <v>86261000</v>
      </c>
      <c r="G19" s="60">
        <v>34257000</v>
      </c>
      <c r="H19" s="60">
        <v>1548456</v>
      </c>
      <c r="I19" s="60">
        <v>1548456</v>
      </c>
      <c r="J19" s="60">
        <v>37353912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37353912</v>
      </c>
      <c r="X19" s="60">
        <v>21565251</v>
      </c>
      <c r="Y19" s="60">
        <v>15788661</v>
      </c>
      <c r="Z19" s="140">
        <v>73.21</v>
      </c>
      <c r="AA19" s="155">
        <v>86261000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23188816</v>
      </c>
      <c r="F20" s="54">
        <v>23188816</v>
      </c>
      <c r="G20" s="54">
        <v>113555</v>
      </c>
      <c r="H20" s="54">
        <v>77974</v>
      </c>
      <c r="I20" s="54">
        <v>77974</v>
      </c>
      <c r="J20" s="54">
        <v>269503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269503</v>
      </c>
      <c r="X20" s="54">
        <v>5782500</v>
      </c>
      <c r="Y20" s="54">
        <v>-5512997</v>
      </c>
      <c r="Z20" s="184">
        <v>-95.34</v>
      </c>
      <c r="AA20" s="130">
        <v>23188816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217961608</v>
      </c>
      <c r="F22" s="190">
        <f t="shared" si="0"/>
        <v>217961608</v>
      </c>
      <c r="G22" s="190">
        <f t="shared" si="0"/>
        <v>35525673</v>
      </c>
      <c r="H22" s="190">
        <f t="shared" si="0"/>
        <v>2606992</v>
      </c>
      <c r="I22" s="190">
        <f t="shared" si="0"/>
        <v>2606992</v>
      </c>
      <c r="J22" s="190">
        <f t="shared" si="0"/>
        <v>40739657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40739657</v>
      </c>
      <c r="X22" s="190">
        <f t="shared" si="0"/>
        <v>52287675</v>
      </c>
      <c r="Y22" s="190">
        <f t="shared" si="0"/>
        <v>-11548018</v>
      </c>
      <c r="Z22" s="191">
        <f>+IF(X22&lt;&gt;0,+(Y22/X22)*100,0)</f>
        <v>-22.085545016105613</v>
      </c>
      <c r="AA22" s="188">
        <f>SUM(AA5:AA21)</f>
        <v>217961608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78873618</v>
      </c>
      <c r="F25" s="60">
        <v>78873618</v>
      </c>
      <c r="G25" s="60">
        <v>4268867</v>
      </c>
      <c r="H25" s="60">
        <v>6789880</v>
      </c>
      <c r="I25" s="60">
        <v>6789880</v>
      </c>
      <c r="J25" s="60">
        <v>17848627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17848627</v>
      </c>
      <c r="X25" s="60">
        <v>20198727</v>
      </c>
      <c r="Y25" s="60">
        <v>-2350100</v>
      </c>
      <c r="Z25" s="140">
        <v>-11.63</v>
      </c>
      <c r="AA25" s="155">
        <v>78873618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4500000</v>
      </c>
      <c r="F26" s="60">
        <v>4500000</v>
      </c>
      <c r="G26" s="60">
        <v>375000</v>
      </c>
      <c r="H26" s="60">
        <v>375000</v>
      </c>
      <c r="I26" s="60">
        <v>375000</v>
      </c>
      <c r="J26" s="60">
        <v>1125000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1125000</v>
      </c>
      <c r="X26" s="60">
        <v>1125000</v>
      </c>
      <c r="Y26" s="60">
        <v>0</v>
      </c>
      <c r="Z26" s="140">
        <v>0</v>
      </c>
      <c r="AA26" s="155">
        <v>4500000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78009937</v>
      </c>
      <c r="F28" s="60">
        <v>78009937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19432821</v>
      </c>
      <c r="Y28" s="60">
        <v>-19432821</v>
      </c>
      <c r="Z28" s="140">
        <v>-100</v>
      </c>
      <c r="AA28" s="155">
        <v>78009937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59546158</v>
      </c>
      <c r="F30" s="60">
        <v>59546158</v>
      </c>
      <c r="G30" s="60">
        <v>439852</v>
      </c>
      <c r="H30" s="60">
        <v>1125297</v>
      </c>
      <c r="I30" s="60">
        <v>1125297</v>
      </c>
      <c r="J30" s="60">
        <v>2690446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2690446</v>
      </c>
      <c r="X30" s="60">
        <v>14970639</v>
      </c>
      <c r="Y30" s="60">
        <v>-12280193</v>
      </c>
      <c r="Z30" s="140">
        <v>-82.03</v>
      </c>
      <c r="AA30" s="155">
        <v>59546158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75042095</v>
      </c>
      <c r="F34" s="60">
        <v>75042095</v>
      </c>
      <c r="G34" s="60">
        <v>789121</v>
      </c>
      <c r="H34" s="60">
        <v>1998843</v>
      </c>
      <c r="I34" s="60">
        <v>1998843</v>
      </c>
      <c r="J34" s="60">
        <v>4786807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4786807</v>
      </c>
      <c r="X34" s="60">
        <v>15992121</v>
      </c>
      <c r="Y34" s="60">
        <v>-11205314</v>
      </c>
      <c r="Z34" s="140">
        <v>-70.07</v>
      </c>
      <c r="AA34" s="155">
        <v>75042095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295971808</v>
      </c>
      <c r="F36" s="190">
        <f t="shared" si="1"/>
        <v>295971808</v>
      </c>
      <c r="G36" s="190">
        <f t="shared" si="1"/>
        <v>5872840</v>
      </c>
      <c r="H36" s="190">
        <f t="shared" si="1"/>
        <v>10289020</v>
      </c>
      <c r="I36" s="190">
        <f t="shared" si="1"/>
        <v>10289020</v>
      </c>
      <c r="J36" s="190">
        <f t="shared" si="1"/>
        <v>26450880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26450880</v>
      </c>
      <c r="X36" s="190">
        <f t="shared" si="1"/>
        <v>71719308</v>
      </c>
      <c r="Y36" s="190">
        <f t="shared" si="1"/>
        <v>-45268428</v>
      </c>
      <c r="Z36" s="191">
        <f>+IF(X36&lt;&gt;0,+(Y36/X36)*100,0)</f>
        <v>-63.11888564234335</v>
      </c>
      <c r="AA36" s="188">
        <f>SUM(AA25:AA35)</f>
        <v>295971808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-78010200</v>
      </c>
      <c r="F38" s="106">
        <f t="shared" si="2"/>
        <v>-78010200</v>
      </c>
      <c r="G38" s="106">
        <f t="shared" si="2"/>
        <v>29652833</v>
      </c>
      <c r="H38" s="106">
        <f t="shared" si="2"/>
        <v>-7682028</v>
      </c>
      <c r="I38" s="106">
        <f t="shared" si="2"/>
        <v>-7682028</v>
      </c>
      <c r="J38" s="106">
        <f t="shared" si="2"/>
        <v>14288777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14288777</v>
      </c>
      <c r="X38" s="106">
        <f>IF(F22=F36,0,X22-X36)</f>
        <v>-19431633</v>
      </c>
      <c r="Y38" s="106">
        <f t="shared" si="2"/>
        <v>33720410</v>
      </c>
      <c r="Z38" s="201">
        <f>+IF(X38&lt;&gt;0,+(Y38/X38)*100,0)</f>
        <v>-173.53358824757547</v>
      </c>
      <c r="AA38" s="199">
        <f>+AA22-AA36</f>
        <v>-78010200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6025000</v>
      </c>
      <c r="H39" s="60">
        <v>558561</v>
      </c>
      <c r="I39" s="60">
        <v>558561</v>
      </c>
      <c r="J39" s="60">
        <v>7142122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7142122</v>
      </c>
      <c r="X39" s="60">
        <v>0</v>
      </c>
      <c r="Y39" s="60">
        <v>7142122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-78010200</v>
      </c>
      <c r="F42" s="88">
        <f t="shared" si="3"/>
        <v>-78010200</v>
      </c>
      <c r="G42" s="88">
        <f t="shared" si="3"/>
        <v>35677833</v>
      </c>
      <c r="H42" s="88">
        <f t="shared" si="3"/>
        <v>-7123467</v>
      </c>
      <c r="I42" s="88">
        <f t="shared" si="3"/>
        <v>-7123467</v>
      </c>
      <c r="J42" s="88">
        <f t="shared" si="3"/>
        <v>21430899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21430899</v>
      </c>
      <c r="X42" s="88">
        <f t="shared" si="3"/>
        <v>-19431633</v>
      </c>
      <c r="Y42" s="88">
        <f t="shared" si="3"/>
        <v>40862532</v>
      </c>
      <c r="Z42" s="208">
        <f>+IF(X42&lt;&gt;0,+(Y42/X42)*100,0)</f>
        <v>-210.28871840055848</v>
      </c>
      <c r="AA42" s="206">
        <f>SUM(AA38:AA41)</f>
        <v>-78010200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-78010200</v>
      </c>
      <c r="F44" s="77">
        <f t="shared" si="4"/>
        <v>-78010200</v>
      </c>
      <c r="G44" s="77">
        <f t="shared" si="4"/>
        <v>35677833</v>
      </c>
      <c r="H44" s="77">
        <f t="shared" si="4"/>
        <v>-7123467</v>
      </c>
      <c r="I44" s="77">
        <f t="shared" si="4"/>
        <v>-7123467</v>
      </c>
      <c r="J44" s="77">
        <f t="shared" si="4"/>
        <v>21430899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21430899</v>
      </c>
      <c r="X44" s="77">
        <f t="shared" si="4"/>
        <v>-19431633</v>
      </c>
      <c r="Y44" s="77">
        <f t="shared" si="4"/>
        <v>40862532</v>
      </c>
      <c r="Z44" s="212">
        <f>+IF(X44&lt;&gt;0,+(Y44/X44)*100,0)</f>
        <v>-210.28871840055848</v>
      </c>
      <c r="AA44" s="210">
        <f>+AA42-AA43</f>
        <v>-78010200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-78010200</v>
      </c>
      <c r="F46" s="88">
        <f t="shared" si="5"/>
        <v>-78010200</v>
      </c>
      <c r="G46" s="88">
        <f t="shared" si="5"/>
        <v>35677833</v>
      </c>
      <c r="H46" s="88">
        <f t="shared" si="5"/>
        <v>-7123467</v>
      </c>
      <c r="I46" s="88">
        <f t="shared" si="5"/>
        <v>-7123467</v>
      </c>
      <c r="J46" s="88">
        <f t="shared" si="5"/>
        <v>21430899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21430899</v>
      </c>
      <c r="X46" s="88">
        <f t="shared" si="5"/>
        <v>-19431633</v>
      </c>
      <c r="Y46" s="88">
        <f t="shared" si="5"/>
        <v>40862532</v>
      </c>
      <c r="Z46" s="208">
        <f>+IF(X46&lt;&gt;0,+(Y46/X46)*100,0)</f>
        <v>-210.28871840055848</v>
      </c>
      <c r="AA46" s="206">
        <f>SUM(AA44:AA45)</f>
        <v>-78010200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-78010200</v>
      </c>
      <c r="F48" s="219">
        <f t="shared" si="6"/>
        <v>-78010200</v>
      </c>
      <c r="G48" s="219">
        <f t="shared" si="6"/>
        <v>35677833</v>
      </c>
      <c r="H48" s="220">
        <f t="shared" si="6"/>
        <v>-7123467</v>
      </c>
      <c r="I48" s="220">
        <f t="shared" si="6"/>
        <v>-7123467</v>
      </c>
      <c r="J48" s="220">
        <f t="shared" si="6"/>
        <v>21430899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21430899</v>
      </c>
      <c r="X48" s="220">
        <f t="shared" si="6"/>
        <v>-19431633</v>
      </c>
      <c r="Y48" s="220">
        <f t="shared" si="6"/>
        <v>40862532</v>
      </c>
      <c r="Z48" s="221">
        <f>+IF(X48&lt;&gt;0,+(Y48/X48)*100,0)</f>
        <v>-210.28871840055848</v>
      </c>
      <c r="AA48" s="222">
        <f>SUM(AA46:AA47)</f>
        <v>-78010200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650000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91865</v>
      </c>
      <c r="J5" s="100">
        <f t="shared" si="0"/>
        <v>91865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91865</v>
      </c>
      <c r="X5" s="100">
        <f t="shared" si="0"/>
        <v>0</v>
      </c>
      <c r="Y5" s="100">
        <f t="shared" si="0"/>
        <v>91865</v>
      </c>
      <c r="Z5" s="137">
        <f>+IF(X5&lt;&gt;0,+(Y5/X5)*100,0)</f>
        <v>0</v>
      </c>
      <c r="AA5" s="153">
        <f>SUM(AA6:AA8)</f>
        <v>650000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91865</v>
      </c>
      <c r="J6" s="60">
        <v>91865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91865</v>
      </c>
      <c r="X6" s="60"/>
      <c r="Y6" s="60">
        <v>91865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650000</v>
      </c>
      <c r="F7" s="159">
        <v>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650000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4076000</v>
      </c>
      <c r="F9" s="100">
        <f t="shared" si="1"/>
        <v>4076000</v>
      </c>
      <c r="G9" s="100">
        <f t="shared" si="1"/>
        <v>573413</v>
      </c>
      <c r="H9" s="100">
        <f t="shared" si="1"/>
        <v>573363</v>
      </c>
      <c r="I9" s="100">
        <f t="shared" si="1"/>
        <v>0</v>
      </c>
      <c r="J9" s="100">
        <f t="shared" si="1"/>
        <v>1146776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1146776</v>
      </c>
      <c r="X9" s="100">
        <f t="shared" si="1"/>
        <v>769059</v>
      </c>
      <c r="Y9" s="100">
        <f t="shared" si="1"/>
        <v>377717</v>
      </c>
      <c r="Z9" s="137">
        <f>+IF(X9&lt;&gt;0,+(Y9/X9)*100,0)</f>
        <v>49.114177195767816</v>
      </c>
      <c r="AA9" s="102">
        <f>SUM(AA10:AA14)</f>
        <v>4076000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1000000</v>
      </c>
    </row>
    <row r="11" spans="1:27" ht="13.5">
      <c r="A11" s="138" t="s">
        <v>80</v>
      </c>
      <c r="B11" s="136"/>
      <c r="C11" s="155"/>
      <c r="D11" s="155"/>
      <c r="E11" s="156">
        <v>3076000</v>
      </c>
      <c r="F11" s="60">
        <v>3076000</v>
      </c>
      <c r="G11" s="60">
        <v>573413</v>
      </c>
      <c r="H11" s="60">
        <v>573363</v>
      </c>
      <c r="I11" s="60"/>
      <c r="J11" s="60">
        <v>1146776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1146776</v>
      </c>
      <c r="X11" s="60">
        <v>769059</v>
      </c>
      <c r="Y11" s="60">
        <v>377717</v>
      </c>
      <c r="Z11" s="140">
        <v>49.11</v>
      </c>
      <c r="AA11" s="62">
        <v>3076000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2716000</v>
      </c>
      <c r="F15" s="100">
        <f t="shared" si="2"/>
        <v>2716000</v>
      </c>
      <c r="G15" s="100">
        <f t="shared" si="2"/>
        <v>78000</v>
      </c>
      <c r="H15" s="100">
        <f t="shared" si="2"/>
        <v>0</v>
      </c>
      <c r="I15" s="100">
        <f t="shared" si="2"/>
        <v>251937</v>
      </c>
      <c r="J15" s="100">
        <f t="shared" si="2"/>
        <v>329937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329937</v>
      </c>
      <c r="X15" s="100">
        <f t="shared" si="2"/>
        <v>430371</v>
      </c>
      <c r="Y15" s="100">
        <f t="shared" si="2"/>
        <v>-100434</v>
      </c>
      <c r="Z15" s="137">
        <f>+IF(X15&lt;&gt;0,+(Y15/X15)*100,0)</f>
        <v>-23.336609576388746</v>
      </c>
      <c r="AA15" s="102">
        <f>SUM(AA16:AA18)</f>
        <v>2716000</v>
      </c>
    </row>
    <row r="16" spans="1:27" ht="13.5">
      <c r="A16" s="138" t="s">
        <v>85</v>
      </c>
      <c r="B16" s="136"/>
      <c r="C16" s="155"/>
      <c r="D16" s="155"/>
      <c r="E16" s="156">
        <v>995000</v>
      </c>
      <c r="F16" s="60">
        <v>995000</v>
      </c>
      <c r="G16" s="60">
        <v>78000</v>
      </c>
      <c r="H16" s="60"/>
      <c r="I16" s="60"/>
      <c r="J16" s="60">
        <v>78000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78000</v>
      </c>
      <c r="X16" s="60"/>
      <c r="Y16" s="60">
        <v>78000</v>
      </c>
      <c r="Z16" s="140"/>
      <c r="AA16" s="62">
        <v>995000</v>
      </c>
    </row>
    <row r="17" spans="1:27" ht="13.5">
      <c r="A17" s="138" t="s">
        <v>86</v>
      </c>
      <c r="B17" s="136"/>
      <c r="C17" s="155"/>
      <c r="D17" s="155"/>
      <c r="E17" s="156">
        <v>1721000</v>
      </c>
      <c r="F17" s="60">
        <v>1721000</v>
      </c>
      <c r="G17" s="60"/>
      <c r="H17" s="60"/>
      <c r="I17" s="60">
        <v>251937</v>
      </c>
      <c r="J17" s="60">
        <v>251937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251937</v>
      </c>
      <c r="X17" s="60">
        <v>430371</v>
      </c>
      <c r="Y17" s="60">
        <v>-178434</v>
      </c>
      <c r="Z17" s="140">
        <v>-41.46</v>
      </c>
      <c r="AA17" s="62">
        <v>1721000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25288000</v>
      </c>
      <c r="F19" s="100">
        <f t="shared" si="3"/>
        <v>25288000</v>
      </c>
      <c r="G19" s="100">
        <f t="shared" si="3"/>
        <v>487753</v>
      </c>
      <c r="H19" s="100">
        <f t="shared" si="3"/>
        <v>0</v>
      </c>
      <c r="I19" s="100">
        <f t="shared" si="3"/>
        <v>292968</v>
      </c>
      <c r="J19" s="100">
        <f t="shared" si="3"/>
        <v>780721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780721</v>
      </c>
      <c r="X19" s="100">
        <f t="shared" si="3"/>
        <v>6071946</v>
      </c>
      <c r="Y19" s="100">
        <f t="shared" si="3"/>
        <v>-5291225</v>
      </c>
      <c r="Z19" s="137">
        <f>+IF(X19&lt;&gt;0,+(Y19/X19)*100,0)</f>
        <v>-87.1421616727158</v>
      </c>
      <c r="AA19" s="102">
        <f>SUM(AA20:AA23)</f>
        <v>25288000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10000000</v>
      </c>
      <c r="F21" s="60">
        <v>10000000</v>
      </c>
      <c r="G21" s="60">
        <v>487753</v>
      </c>
      <c r="H21" s="60"/>
      <c r="I21" s="60"/>
      <c r="J21" s="60">
        <v>487753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487753</v>
      </c>
      <c r="X21" s="60">
        <v>2499999</v>
      </c>
      <c r="Y21" s="60">
        <v>-2012246</v>
      </c>
      <c r="Z21" s="140">
        <v>-80.49</v>
      </c>
      <c r="AA21" s="62">
        <v>10000000</v>
      </c>
    </row>
    <row r="22" spans="1:27" ht="13.5">
      <c r="A22" s="138" t="s">
        <v>91</v>
      </c>
      <c r="B22" s="136"/>
      <c r="C22" s="157"/>
      <c r="D22" s="157"/>
      <c r="E22" s="158">
        <v>364000</v>
      </c>
      <c r="F22" s="159">
        <v>364000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91056</v>
      </c>
      <c r="Y22" s="159">
        <v>-91056</v>
      </c>
      <c r="Z22" s="141">
        <v>-100</v>
      </c>
      <c r="AA22" s="225">
        <v>364000</v>
      </c>
    </row>
    <row r="23" spans="1:27" ht="13.5">
      <c r="A23" s="138" t="s">
        <v>92</v>
      </c>
      <c r="B23" s="136"/>
      <c r="C23" s="155"/>
      <c r="D23" s="155"/>
      <c r="E23" s="156">
        <v>14924000</v>
      </c>
      <c r="F23" s="60">
        <v>14924000</v>
      </c>
      <c r="G23" s="60"/>
      <c r="H23" s="60"/>
      <c r="I23" s="60">
        <v>292968</v>
      </c>
      <c r="J23" s="60">
        <v>292968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292968</v>
      </c>
      <c r="X23" s="60">
        <v>3480891</v>
      </c>
      <c r="Y23" s="60">
        <v>-3187923</v>
      </c>
      <c r="Z23" s="140">
        <v>-91.58</v>
      </c>
      <c r="AA23" s="62">
        <v>14924000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248625</v>
      </c>
      <c r="Y24" s="100">
        <v>-248625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32730000</v>
      </c>
      <c r="F25" s="219">
        <f t="shared" si="4"/>
        <v>32730000</v>
      </c>
      <c r="G25" s="219">
        <f t="shared" si="4"/>
        <v>1139166</v>
      </c>
      <c r="H25" s="219">
        <f t="shared" si="4"/>
        <v>573363</v>
      </c>
      <c r="I25" s="219">
        <f t="shared" si="4"/>
        <v>636770</v>
      </c>
      <c r="J25" s="219">
        <f t="shared" si="4"/>
        <v>2349299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2349299</v>
      </c>
      <c r="X25" s="219">
        <f t="shared" si="4"/>
        <v>7520001</v>
      </c>
      <c r="Y25" s="219">
        <f t="shared" si="4"/>
        <v>-5170702</v>
      </c>
      <c r="Z25" s="231">
        <f>+IF(X25&lt;&gt;0,+(Y25/X25)*100,0)</f>
        <v>-68.75932596285558</v>
      </c>
      <c r="AA25" s="232">
        <f>+AA5+AA9+AA15+AA19+AA24</f>
        <v>32730000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16156000</v>
      </c>
      <c r="F28" s="60">
        <v>16156000</v>
      </c>
      <c r="G28" s="60">
        <v>1139166</v>
      </c>
      <c r="H28" s="60"/>
      <c r="I28" s="60">
        <v>636770</v>
      </c>
      <c r="J28" s="60">
        <v>1775936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1775936</v>
      </c>
      <c r="X28" s="60"/>
      <c r="Y28" s="60">
        <v>1775936</v>
      </c>
      <c r="Z28" s="140"/>
      <c r="AA28" s="155">
        <v>16156000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16156000</v>
      </c>
      <c r="F32" s="77">
        <f t="shared" si="5"/>
        <v>16156000</v>
      </c>
      <c r="G32" s="77">
        <f t="shared" si="5"/>
        <v>1139166</v>
      </c>
      <c r="H32" s="77">
        <f t="shared" si="5"/>
        <v>0</v>
      </c>
      <c r="I32" s="77">
        <f t="shared" si="5"/>
        <v>636770</v>
      </c>
      <c r="J32" s="77">
        <f t="shared" si="5"/>
        <v>1775936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1775936</v>
      </c>
      <c r="X32" s="77">
        <f t="shared" si="5"/>
        <v>0</v>
      </c>
      <c r="Y32" s="77">
        <f t="shared" si="5"/>
        <v>1775936</v>
      </c>
      <c r="Z32" s="212">
        <f>+IF(X32&lt;&gt;0,+(Y32/X32)*100,0)</f>
        <v>0</v>
      </c>
      <c r="AA32" s="79">
        <f>SUM(AA28:AA31)</f>
        <v>16156000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16574000</v>
      </c>
      <c r="F33" s="60">
        <v>16574000</v>
      </c>
      <c r="G33" s="60"/>
      <c r="H33" s="60">
        <v>573363</v>
      </c>
      <c r="I33" s="60"/>
      <c r="J33" s="60">
        <v>573363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573363</v>
      </c>
      <c r="X33" s="60"/>
      <c r="Y33" s="60">
        <v>573363</v>
      </c>
      <c r="Z33" s="140"/>
      <c r="AA33" s="62">
        <v>16574000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32730000</v>
      </c>
      <c r="F36" s="220">
        <f t="shared" si="6"/>
        <v>32730000</v>
      </c>
      <c r="G36" s="220">
        <f t="shared" si="6"/>
        <v>1139166</v>
      </c>
      <c r="H36" s="220">
        <f t="shared" si="6"/>
        <v>573363</v>
      </c>
      <c r="I36" s="220">
        <f t="shared" si="6"/>
        <v>636770</v>
      </c>
      <c r="J36" s="220">
        <f t="shared" si="6"/>
        <v>2349299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2349299</v>
      </c>
      <c r="X36" s="220">
        <f t="shared" si="6"/>
        <v>0</v>
      </c>
      <c r="Y36" s="220">
        <f t="shared" si="6"/>
        <v>2349299</v>
      </c>
      <c r="Z36" s="221">
        <f>+IF(X36&lt;&gt;0,+(Y36/X36)*100,0)</f>
        <v>0</v>
      </c>
      <c r="AA36" s="239">
        <f>SUM(AA32:AA35)</f>
        <v>32730000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4019000</v>
      </c>
      <c r="F6" s="60">
        <v>4019000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1004750</v>
      </c>
      <c r="Y6" s="60">
        <v>-1004750</v>
      </c>
      <c r="Z6" s="140">
        <v>-100</v>
      </c>
      <c r="AA6" s="62">
        <v>4019000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552000</v>
      </c>
      <c r="F8" s="60">
        <v>552000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138000</v>
      </c>
      <c r="Y8" s="60">
        <v>-138000</v>
      </c>
      <c r="Z8" s="140">
        <v>-100</v>
      </c>
      <c r="AA8" s="62">
        <v>552000</v>
      </c>
    </row>
    <row r="9" spans="1:27" ht="13.5">
      <c r="A9" s="249" t="s">
        <v>146</v>
      </c>
      <c r="B9" s="182"/>
      <c r="C9" s="155"/>
      <c r="D9" s="155"/>
      <c r="E9" s="59">
        <v>2885000</v>
      </c>
      <c r="F9" s="60">
        <v>2885000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721250</v>
      </c>
      <c r="Y9" s="60">
        <v>-721250</v>
      </c>
      <c r="Z9" s="140">
        <v>-100</v>
      </c>
      <c r="AA9" s="62">
        <v>2885000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1573000</v>
      </c>
      <c r="F11" s="60">
        <v>1573000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393250</v>
      </c>
      <c r="Y11" s="60">
        <v>-393250</v>
      </c>
      <c r="Z11" s="140">
        <v>-100</v>
      </c>
      <c r="AA11" s="62">
        <v>1573000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9029000</v>
      </c>
      <c r="F12" s="73">
        <f t="shared" si="0"/>
        <v>9029000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2257250</v>
      </c>
      <c r="Y12" s="73">
        <f t="shared" si="0"/>
        <v>-2257250</v>
      </c>
      <c r="Z12" s="170">
        <f>+IF(X12&lt;&gt;0,+(Y12/X12)*100,0)</f>
        <v>-100</v>
      </c>
      <c r="AA12" s="74">
        <f>SUM(AA6:AA11)</f>
        <v>9029000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789427000</v>
      </c>
      <c r="F19" s="60">
        <v>789427000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197356750</v>
      </c>
      <c r="Y19" s="60">
        <v>-197356750</v>
      </c>
      <c r="Z19" s="140">
        <v>-100</v>
      </c>
      <c r="AA19" s="62">
        <v>789427000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789427000</v>
      </c>
      <c r="F24" s="77">
        <f t="shared" si="1"/>
        <v>789427000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197356750</v>
      </c>
      <c r="Y24" s="77">
        <f t="shared" si="1"/>
        <v>-197356750</v>
      </c>
      <c r="Z24" s="212">
        <f>+IF(X24&lt;&gt;0,+(Y24/X24)*100,0)</f>
        <v>-100</v>
      </c>
      <c r="AA24" s="79">
        <f>SUM(AA15:AA23)</f>
        <v>789427000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798456000</v>
      </c>
      <c r="F25" s="73">
        <f t="shared" si="2"/>
        <v>798456000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199614000</v>
      </c>
      <c r="Y25" s="73">
        <f t="shared" si="2"/>
        <v>-199614000</v>
      </c>
      <c r="Z25" s="170">
        <f>+IF(X25&lt;&gt;0,+(Y25/X25)*100,0)</f>
        <v>-100</v>
      </c>
      <c r="AA25" s="74">
        <f>+AA12+AA24</f>
        <v>798456000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1006000</v>
      </c>
      <c r="F31" s="60">
        <v>1006000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251500</v>
      </c>
      <c r="Y31" s="60">
        <v>-251500</v>
      </c>
      <c r="Z31" s="140">
        <v>-100</v>
      </c>
      <c r="AA31" s="62">
        <v>1006000</v>
      </c>
    </row>
    <row r="32" spans="1:27" ht="13.5">
      <c r="A32" s="249" t="s">
        <v>164</v>
      </c>
      <c r="B32" s="182"/>
      <c r="C32" s="155"/>
      <c r="D32" s="155"/>
      <c r="E32" s="59">
        <v>110445000</v>
      </c>
      <c r="F32" s="60">
        <v>110445000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27611250</v>
      </c>
      <c r="Y32" s="60">
        <v>-27611250</v>
      </c>
      <c r="Z32" s="140">
        <v>-100</v>
      </c>
      <c r="AA32" s="62">
        <v>110445000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111451000</v>
      </c>
      <c r="F34" s="73">
        <f t="shared" si="3"/>
        <v>111451000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27862750</v>
      </c>
      <c r="Y34" s="73">
        <f t="shared" si="3"/>
        <v>-27862750</v>
      </c>
      <c r="Z34" s="170">
        <f>+IF(X34&lt;&gt;0,+(Y34/X34)*100,0)</f>
        <v>-100</v>
      </c>
      <c r="AA34" s="74">
        <f>SUM(AA29:AA33)</f>
        <v>111451000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111451000</v>
      </c>
      <c r="F40" s="73">
        <f t="shared" si="5"/>
        <v>111451000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27862750</v>
      </c>
      <c r="Y40" s="73">
        <f t="shared" si="5"/>
        <v>-27862750</v>
      </c>
      <c r="Z40" s="170">
        <f>+IF(X40&lt;&gt;0,+(Y40/X40)*100,0)</f>
        <v>-100</v>
      </c>
      <c r="AA40" s="74">
        <f>+AA34+AA39</f>
        <v>111451000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687005000</v>
      </c>
      <c r="F42" s="259">
        <f t="shared" si="6"/>
        <v>687005000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171751250</v>
      </c>
      <c r="Y42" s="259">
        <f t="shared" si="6"/>
        <v>-171751250</v>
      </c>
      <c r="Z42" s="260">
        <f>+IF(X42&lt;&gt;0,+(Y42/X42)*100,0)</f>
        <v>-100</v>
      </c>
      <c r="AA42" s="261">
        <f>+AA25-AA40</f>
        <v>687005000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687005000</v>
      </c>
      <c r="F45" s="60">
        <v>687005000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171751250</v>
      </c>
      <c r="Y45" s="60">
        <v>-171751250</v>
      </c>
      <c r="Z45" s="139">
        <v>-100</v>
      </c>
      <c r="AA45" s="62">
        <v>687005000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687005000</v>
      </c>
      <c r="F48" s="219">
        <f t="shared" si="7"/>
        <v>687005000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171751250</v>
      </c>
      <c r="Y48" s="219">
        <f t="shared" si="7"/>
        <v>-171751250</v>
      </c>
      <c r="Z48" s="265">
        <f>+IF(X48&lt;&gt;0,+(Y48/X48)*100,0)</f>
        <v>-100</v>
      </c>
      <c r="AA48" s="232">
        <f>SUM(AA45:AA47)</f>
        <v>687005000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131701000</v>
      </c>
      <c r="F6" s="60">
        <v>131701000</v>
      </c>
      <c r="G6" s="60">
        <v>1472770</v>
      </c>
      <c r="H6" s="60">
        <v>1267708</v>
      </c>
      <c r="I6" s="60">
        <v>1273400</v>
      </c>
      <c r="J6" s="60">
        <v>4013878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4013878</v>
      </c>
      <c r="X6" s="60">
        <v>32925000</v>
      </c>
      <c r="Y6" s="60">
        <v>-28911122</v>
      </c>
      <c r="Z6" s="140">
        <v>-87.81</v>
      </c>
      <c r="AA6" s="62">
        <v>131701000</v>
      </c>
    </row>
    <row r="7" spans="1:27" ht="13.5">
      <c r="A7" s="249" t="s">
        <v>178</v>
      </c>
      <c r="B7" s="182"/>
      <c r="C7" s="155"/>
      <c r="D7" s="155"/>
      <c r="E7" s="59">
        <v>86261000</v>
      </c>
      <c r="F7" s="60">
        <v>86261000</v>
      </c>
      <c r="G7" s="60">
        <v>34257000</v>
      </c>
      <c r="H7" s="60">
        <v>1548456</v>
      </c>
      <c r="I7" s="60">
        <v>49462</v>
      </c>
      <c r="J7" s="60">
        <v>35854918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35854918</v>
      </c>
      <c r="X7" s="60">
        <v>28753666</v>
      </c>
      <c r="Y7" s="60">
        <v>7101252</v>
      </c>
      <c r="Z7" s="140">
        <v>24.7</v>
      </c>
      <c r="AA7" s="62">
        <v>86261000</v>
      </c>
    </row>
    <row r="8" spans="1:27" ht="13.5">
      <c r="A8" s="249" t="s">
        <v>179</v>
      </c>
      <c r="B8" s="182"/>
      <c r="C8" s="155"/>
      <c r="D8" s="155"/>
      <c r="E8" s="59">
        <v>30080000</v>
      </c>
      <c r="F8" s="60">
        <v>30080000</v>
      </c>
      <c r="G8" s="60">
        <v>6025000</v>
      </c>
      <c r="H8" s="60">
        <v>558561</v>
      </c>
      <c r="I8" s="60"/>
      <c r="J8" s="60">
        <v>6583561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6583561</v>
      </c>
      <c r="X8" s="60"/>
      <c r="Y8" s="60">
        <v>6583561</v>
      </c>
      <c r="Z8" s="140"/>
      <c r="AA8" s="62">
        <v>30080000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-217962158</v>
      </c>
      <c r="F12" s="60">
        <v>-217962158</v>
      </c>
      <c r="G12" s="60">
        <v>-5872840</v>
      </c>
      <c r="H12" s="60">
        <v>-10289020</v>
      </c>
      <c r="I12" s="60">
        <v>-8726387</v>
      </c>
      <c r="J12" s="60">
        <v>-24888247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-24888247</v>
      </c>
      <c r="X12" s="60">
        <v>-54492537</v>
      </c>
      <c r="Y12" s="60">
        <v>29604290</v>
      </c>
      <c r="Z12" s="140">
        <v>-54.33</v>
      </c>
      <c r="AA12" s="62">
        <v>-217962158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30079842</v>
      </c>
      <c r="F15" s="73">
        <f t="shared" si="0"/>
        <v>30079842</v>
      </c>
      <c r="G15" s="73">
        <f t="shared" si="0"/>
        <v>35881930</v>
      </c>
      <c r="H15" s="73">
        <f t="shared" si="0"/>
        <v>-6914295</v>
      </c>
      <c r="I15" s="73">
        <f t="shared" si="0"/>
        <v>-7403525</v>
      </c>
      <c r="J15" s="73">
        <f t="shared" si="0"/>
        <v>21564110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21564110</v>
      </c>
      <c r="X15" s="73">
        <f t="shared" si="0"/>
        <v>7186129</v>
      </c>
      <c r="Y15" s="73">
        <f t="shared" si="0"/>
        <v>14377981</v>
      </c>
      <c r="Z15" s="170">
        <f>+IF(X15&lt;&gt;0,+(Y15/X15)*100,0)</f>
        <v>200.07963953889498</v>
      </c>
      <c r="AA15" s="74">
        <f>SUM(AA6:AA14)</f>
        <v>30079842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-30080000</v>
      </c>
      <c r="F24" s="60">
        <v>-30080000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-30080000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-30080000</v>
      </c>
      <c r="F25" s="73">
        <f t="shared" si="1"/>
        <v>-30080000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-30080000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-158</v>
      </c>
      <c r="F36" s="100">
        <f t="shared" si="3"/>
        <v>-158</v>
      </c>
      <c r="G36" s="100">
        <f t="shared" si="3"/>
        <v>35881930</v>
      </c>
      <c r="H36" s="100">
        <f t="shared" si="3"/>
        <v>-6914295</v>
      </c>
      <c r="I36" s="100">
        <f t="shared" si="3"/>
        <v>-7403525</v>
      </c>
      <c r="J36" s="100">
        <f t="shared" si="3"/>
        <v>21564110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21564110</v>
      </c>
      <c r="X36" s="100">
        <f t="shared" si="3"/>
        <v>7186129</v>
      </c>
      <c r="Y36" s="100">
        <f t="shared" si="3"/>
        <v>14377981</v>
      </c>
      <c r="Z36" s="137">
        <f>+IF(X36&lt;&gt;0,+(Y36/X36)*100,0)</f>
        <v>200.07963953889498</v>
      </c>
      <c r="AA36" s="102">
        <f>+AA15+AA25+AA34</f>
        <v>-158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35881930</v>
      </c>
      <c r="I37" s="100">
        <v>28967635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-158</v>
      </c>
      <c r="F38" s="259">
        <v>-158</v>
      </c>
      <c r="G38" s="259">
        <v>35881930</v>
      </c>
      <c r="H38" s="259">
        <v>28967635</v>
      </c>
      <c r="I38" s="259">
        <v>21564110</v>
      </c>
      <c r="J38" s="259">
        <v>21564110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21564110</v>
      </c>
      <c r="X38" s="259">
        <v>7186129</v>
      </c>
      <c r="Y38" s="259">
        <v>14377981</v>
      </c>
      <c r="Z38" s="260">
        <v>200.08</v>
      </c>
      <c r="AA38" s="261">
        <v>-158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32730000</v>
      </c>
      <c r="F5" s="106">
        <f t="shared" si="0"/>
        <v>32730000</v>
      </c>
      <c r="G5" s="106">
        <f t="shared" si="0"/>
        <v>1139166</v>
      </c>
      <c r="H5" s="106">
        <f t="shared" si="0"/>
        <v>573363</v>
      </c>
      <c r="I5" s="106">
        <f t="shared" si="0"/>
        <v>636770</v>
      </c>
      <c r="J5" s="106">
        <f t="shared" si="0"/>
        <v>2349299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2349299</v>
      </c>
      <c r="X5" s="106">
        <f t="shared" si="0"/>
        <v>8182500</v>
      </c>
      <c r="Y5" s="106">
        <f t="shared" si="0"/>
        <v>-5833201</v>
      </c>
      <c r="Z5" s="201">
        <f>+IF(X5&lt;&gt;0,+(Y5/X5)*100,0)</f>
        <v>-71.28873816070883</v>
      </c>
      <c r="AA5" s="199">
        <f>SUM(AA11:AA18)</f>
        <v>32730000</v>
      </c>
    </row>
    <row r="6" spans="1:27" ht="13.5">
      <c r="A6" s="291" t="s">
        <v>204</v>
      </c>
      <c r="B6" s="142"/>
      <c r="C6" s="62"/>
      <c r="D6" s="156"/>
      <c r="E6" s="60">
        <v>1721000</v>
      </c>
      <c r="F6" s="60">
        <v>1721000</v>
      </c>
      <c r="G6" s="60"/>
      <c r="H6" s="60"/>
      <c r="I6" s="60">
        <v>251937</v>
      </c>
      <c r="J6" s="60">
        <v>251937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251937</v>
      </c>
      <c r="X6" s="60">
        <v>430250</v>
      </c>
      <c r="Y6" s="60">
        <v>-178313</v>
      </c>
      <c r="Z6" s="140">
        <v>-41.44</v>
      </c>
      <c r="AA6" s="155">
        <v>1721000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10000000</v>
      </c>
      <c r="F8" s="60">
        <v>10000000</v>
      </c>
      <c r="G8" s="60">
        <v>487753</v>
      </c>
      <c r="H8" s="60"/>
      <c r="I8" s="60"/>
      <c r="J8" s="60">
        <v>487753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487753</v>
      </c>
      <c r="X8" s="60">
        <v>2500000</v>
      </c>
      <c r="Y8" s="60">
        <v>-2012247</v>
      </c>
      <c r="Z8" s="140">
        <v>-80.49</v>
      </c>
      <c r="AA8" s="155">
        <v>10000000</v>
      </c>
    </row>
    <row r="9" spans="1:27" ht="13.5">
      <c r="A9" s="291" t="s">
        <v>207</v>
      </c>
      <c r="B9" s="142"/>
      <c r="C9" s="62"/>
      <c r="D9" s="156"/>
      <c r="E9" s="60">
        <v>364000</v>
      </c>
      <c r="F9" s="60">
        <v>364000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91000</v>
      </c>
      <c r="Y9" s="60">
        <v>-91000</v>
      </c>
      <c r="Z9" s="140">
        <v>-100</v>
      </c>
      <c r="AA9" s="155">
        <v>364000</v>
      </c>
    </row>
    <row r="10" spans="1:27" ht="13.5">
      <c r="A10" s="291" t="s">
        <v>208</v>
      </c>
      <c r="B10" s="142"/>
      <c r="C10" s="62"/>
      <c r="D10" s="156"/>
      <c r="E10" s="60">
        <v>20645000</v>
      </c>
      <c r="F10" s="60">
        <v>20645000</v>
      </c>
      <c r="G10" s="60"/>
      <c r="H10" s="60">
        <v>573363</v>
      </c>
      <c r="I10" s="60">
        <v>384833</v>
      </c>
      <c r="J10" s="60">
        <v>958196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958196</v>
      </c>
      <c r="X10" s="60">
        <v>5161250</v>
      </c>
      <c r="Y10" s="60">
        <v>-4203054</v>
      </c>
      <c r="Z10" s="140">
        <v>-81.43</v>
      </c>
      <c r="AA10" s="155">
        <v>20645000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32730000</v>
      </c>
      <c r="F11" s="295">
        <f t="shared" si="1"/>
        <v>32730000</v>
      </c>
      <c r="G11" s="295">
        <f t="shared" si="1"/>
        <v>487753</v>
      </c>
      <c r="H11" s="295">
        <f t="shared" si="1"/>
        <v>573363</v>
      </c>
      <c r="I11" s="295">
        <f t="shared" si="1"/>
        <v>636770</v>
      </c>
      <c r="J11" s="295">
        <f t="shared" si="1"/>
        <v>1697886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1697886</v>
      </c>
      <c r="X11" s="295">
        <f t="shared" si="1"/>
        <v>8182500</v>
      </c>
      <c r="Y11" s="295">
        <f t="shared" si="1"/>
        <v>-6484614</v>
      </c>
      <c r="Z11" s="296">
        <f>+IF(X11&lt;&gt;0,+(Y11/X11)*100,0)</f>
        <v>-79.24978918423464</v>
      </c>
      <c r="AA11" s="297">
        <f>SUM(AA6:AA10)</f>
        <v>32730000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651413</v>
      </c>
      <c r="H12" s="60"/>
      <c r="I12" s="60"/>
      <c r="J12" s="60">
        <v>651413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651413</v>
      </c>
      <c r="X12" s="60"/>
      <c r="Y12" s="60">
        <v>651413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1721000</v>
      </c>
      <c r="F36" s="60">
        <f t="shared" si="4"/>
        <v>1721000</v>
      </c>
      <c r="G36" s="60">
        <f t="shared" si="4"/>
        <v>0</v>
      </c>
      <c r="H36" s="60">
        <f t="shared" si="4"/>
        <v>0</v>
      </c>
      <c r="I36" s="60">
        <f t="shared" si="4"/>
        <v>251937</v>
      </c>
      <c r="J36" s="60">
        <f t="shared" si="4"/>
        <v>251937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251937</v>
      </c>
      <c r="X36" s="60">
        <f t="shared" si="4"/>
        <v>430250</v>
      </c>
      <c r="Y36" s="60">
        <f t="shared" si="4"/>
        <v>-178313</v>
      </c>
      <c r="Z36" s="140">
        <f aca="true" t="shared" si="5" ref="Z36:Z49">+IF(X36&lt;&gt;0,+(Y36/X36)*100,0)</f>
        <v>-41.44404416037188</v>
      </c>
      <c r="AA36" s="155">
        <f>AA6+AA21</f>
        <v>1721000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10000000</v>
      </c>
      <c r="F38" s="60">
        <f t="shared" si="4"/>
        <v>10000000</v>
      </c>
      <c r="G38" s="60">
        <f t="shared" si="4"/>
        <v>487753</v>
      </c>
      <c r="H38" s="60">
        <f t="shared" si="4"/>
        <v>0</v>
      </c>
      <c r="I38" s="60">
        <f t="shared" si="4"/>
        <v>0</v>
      </c>
      <c r="J38" s="60">
        <f t="shared" si="4"/>
        <v>487753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487753</v>
      </c>
      <c r="X38" s="60">
        <f t="shared" si="4"/>
        <v>2500000</v>
      </c>
      <c r="Y38" s="60">
        <f t="shared" si="4"/>
        <v>-2012247</v>
      </c>
      <c r="Z38" s="140">
        <f t="shared" si="5"/>
        <v>-80.48988</v>
      </c>
      <c r="AA38" s="155">
        <f>AA8+AA23</f>
        <v>10000000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364000</v>
      </c>
      <c r="F39" s="60">
        <f t="shared" si="4"/>
        <v>364000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91000</v>
      </c>
      <c r="Y39" s="60">
        <f t="shared" si="4"/>
        <v>-91000</v>
      </c>
      <c r="Z39" s="140">
        <f t="shared" si="5"/>
        <v>-100</v>
      </c>
      <c r="AA39" s="155">
        <f>AA9+AA24</f>
        <v>364000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20645000</v>
      </c>
      <c r="F40" s="60">
        <f t="shared" si="4"/>
        <v>20645000</v>
      </c>
      <c r="G40" s="60">
        <f t="shared" si="4"/>
        <v>0</v>
      </c>
      <c r="H40" s="60">
        <f t="shared" si="4"/>
        <v>573363</v>
      </c>
      <c r="I40" s="60">
        <f t="shared" si="4"/>
        <v>384833</v>
      </c>
      <c r="J40" s="60">
        <f t="shared" si="4"/>
        <v>958196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958196</v>
      </c>
      <c r="X40" s="60">
        <f t="shared" si="4"/>
        <v>5161250</v>
      </c>
      <c r="Y40" s="60">
        <f t="shared" si="4"/>
        <v>-4203054</v>
      </c>
      <c r="Z40" s="140">
        <f t="shared" si="5"/>
        <v>-81.43480745943327</v>
      </c>
      <c r="AA40" s="155">
        <f>AA10+AA25</f>
        <v>20645000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32730000</v>
      </c>
      <c r="F41" s="295">
        <f t="shared" si="6"/>
        <v>32730000</v>
      </c>
      <c r="G41" s="295">
        <f t="shared" si="6"/>
        <v>487753</v>
      </c>
      <c r="H41" s="295">
        <f t="shared" si="6"/>
        <v>573363</v>
      </c>
      <c r="I41" s="295">
        <f t="shared" si="6"/>
        <v>636770</v>
      </c>
      <c r="J41" s="295">
        <f t="shared" si="6"/>
        <v>1697886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1697886</v>
      </c>
      <c r="X41" s="295">
        <f t="shared" si="6"/>
        <v>8182500</v>
      </c>
      <c r="Y41" s="295">
        <f t="shared" si="6"/>
        <v>-6484614</v>
      </c>
      <c r="Z41" s="296">
        <f t="shared" si="5"/>
        <v>-79.24978918423464</v>
      </c>
      <c r="AA41" s="297">
        <f>SUM(AA36:AA40)</f>
        <v>32730000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651413</v>
      </c>
      <c r="H42" s="54">
        <f t="shared" si="7"/>
        <v>0</v>
      </c>
      <c r="I42" s="54">
        <f t="shared" si="7"/>
        <v>0</v>
      </c>
      <c r="J42" s="54">
        <f t="shared" si="7"/>
        <v>651413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651413</v>
      </c>
      <c r="X42" s="54">
        <f t="shared" si="7"/>
        <v>0</v>
      </c>
      <c r="Y42" s="54">
        <f t="shared" si="7"/>
        <v>651413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32730000</v>
      </c>
      <c r="F49" s="220">
        <f t="shared" si="9"/>
        <v>32730000</v>
      </c>
      <c r="G49" s="220">
        <f t="shared" si="9"/>
        <v>1139166</v>
      </c>
      <c r="H49" s="220">
        <f t="shared" si="9"/>
        <v>573363</v>
      </c>
      <c r="I49" s="220">
        <f t="shared" si="9"/>
        <v>636770</v>
      </c>
      <c r="J49" s="220">
        <f t="shared" si="9"/>
        <v>2349299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2349299</v>
      </c>
      <c r="X49" s="220">
        <f t="shared" si="9"/>
        <v>8182500</v>
      </c>
      <c r="Y49" s="220">
        <f t="shared" si="9"/>
        <v>-5833201</v>
      </c>
      <c r="Z49" s="221">
        <f t="shared" si="5"/>
        <v>-71.28873816070883</v>
      </c>
      <c r="AA49" s="222">
        <f>SUM(AA41:AA48)</f>
        <v>32730000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7997</v>
      </c>
      <c r="H66" s="275">
        <v>75262</v>
      </c>
      <c r="I66" s="275">
        <v>183766</v>
      </c>
      <c r="J66" s="275">
        <v>267025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267025</v>
      </c>
      <c r="X66" s="275"/>
      <c r="Y66" s="275">
        <v>267025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7997</v>
      </c>
      <c r="H69" s="220">
        <f t="shared" si="12"/>
        <v>75262</v>
      </c>
      <c r="I69" s="220">
        <f t="shared" si="12"/>
        <v>183766</v>
      </c>
      <c r="J69" s="220">
        <f t="shared" si="12"/>
        <v>267025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267025</v>
      </c>
      <c r="X69" s="220">
        <f t="shared" si="12"/>
        <v>0</v>
      </c>
      <c r="Y69" s="220">
        <f t="shared" si="12"/>
        <v>267025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32730000</v>
      </c>
      <c r="F5" s="358">
        <f t="shared" si="0"/>
        <v>32730000</v>
      </c>
      <c r="G5" s="358">
        <f t="shared" si="0"/>
        <v>487753</v>
      </c>
      <c r="H5" s="356">
        <f t="shared" si="0"/>
        <v>573363</v>
      </c>
      <c r="I5" s="356">
        <f t="shared" si="0"/>
        <v>636770</v>
      </c>
      <c r="J5" s="358">
        <f t="shared" si="0"/>
        <v>1697886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1697886</v>
      </c>
      <c r="X5" s="356">
        <f t="shared" si="0"/>
        <v>8182500</v>
      </c>
      <c r="Y5" s="358">
        <f t="shared" si="0"/>
        <v>-6484614</v>
      </c>
      <c r="Z5" s="359">
        <f>+IF(X5&lt;&gt;0,+(Y5/X5)*100,0)</f>
        <v>-79.24978918423464</v>
      </c>
      <c r="AA5" s="360">
        <f>+AA6+AA8+AA11+AA13+AA15</f>
        <v>32730000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1721000</v>
      </c>
      <c r="F6" s="59">
        <f t="shared" si="1"/>
        <v>1721000</v>
      </c>
      <c r="G6" s="59">
        <f t="shared" si="1"/>
        <v>0</v>
      </c>
      <c r="H6" s="60">
        <f t="shared" si="1"/>
        <v>0</v>
      </c>
      <c r="I6" s="60">
        <f t="shared" si="1"/>
        <v>251937</v>
      </c>
      <c r="J6" s="59">
        <f t="shared" si="1"/>
        <v>251937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251937</v>
      </c>
      <c r="X6" s="60">
        <f t="shared" si="1"/>
        <v>430250</v>
      </c>
      <c r="Y6" s="59">
        <f t="shared" si="1"/>
        <v>-178313</v>
      </c>
      <c r="Z6" s="61">
        <f>+IF(X6&lt;&gt;0,+(Y6/X6)*100,0)</f>
        <v>-41.44404416037188</v>
      </c>
      <c r="AA6" s="62">
        <f t="shared" si="1"/>
        <v>1721000</v>
      </c>
    </row>
    <row r="7" spans="1:27" ht="13.5">
      <c r="A7" s="291" t="s">
        <v>228</v>
      </c>
      <c r="B7" s="142"/>
      <c r="C7" s="60"/>
      <c r="D7" s="340"/>
      <c r="E7" s="60">
        <v>1721000</v>
      </c>
      <c r="F7" s="59">
        <v>1721000</v>
      </c>
      <c r="G7" s="59"/>
      <c r="H7" s="60"/>
      <c r="I7" s="60">
        <v>251937</v>
      </c>
      <c r="J7" s="59">
        <v>251937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251937</v>
      </c>
      <c r="X7" s="60">
        <v>430250</v>
      </c>
      <c r="Y7" s="59">
        <v>-178313</v>
      </c>
      <c r="Z7" s="61">
        <v>-41.44</v>
      </c>
      <c r="AA7" s="62">
        <v>1721000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10000000</v>
      </c>
      <c r="F11" s="364">
        <f t="shared" si="3"/>
        <v>10000000</v>
      </c>
      <c r="G11" s="364">
        <f t="shared" si="3"/>
        <v>487753</v>
      </c>
      <c r="H11" s="362">
        <f t="shared" si="3"/>
        <v>0</v>
      </c>
      <c r="I11" s="362">
        <f t="shared" si="3"/>
        <v>0</v>
      </c>
      <c r="J11" s="364">
        <f t="shared" si="3"/>
        <v>487753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487753</v>
      </c>
      <c r="X11" s="362">
        <f t="shared" si="3"/>
        <v>2500000</v>
      </c>
      <c r="Y11" s="364">
        <f t="shared" si="3"/>
        <v>-2012247</v>
      </c>
      <c r="Z11" s="365">
        <f>+IF(X11&lt;&gt;0,+(Y11/X11)*100,0)</f>
        <v>-80.48988</v>
      </c>
      <c r="AA11" s="366">
        <f t="shared" si="3"/>
        <v>10000000</v>
      </c>
    </row>
    <row r="12" spans="1:27" ht="13.5">
      <c r="A12" s="291" t="s">
        <v>231</v>
      </c>
      <c r="B12" s="136"/>
      <c r="C12" s="60"/>
      <c r="D12" s="340"/>
      <c r="E12" s="60">
        <v>10000000</v>
      </c>
      <c r="F12" s="59">
        <v>10000000</v>
      </c>
      <c r="G12" s="59">
        <v>487753</v>
      </c>
      <c r="H12" s="60"/>
      <c r="I12" s="60"/>
      <c r="J12" s="59">
        <v>487753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487753</v>
      </c>
      <c r="X12" s="60">
        <v>2500000</v>
      </c>
      <c r="Y12" s="59">
        <v>-2012247</v>
      </c>
      <c r="Z12" s="61">
        <v>-80.49</v>
      </c>
      <c r="AA12" s="62">
        <v>10000000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364000</v>
      </c>
      <c r="F13" s="342">
        <f t="shared" si="4"/>
        <v>364000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91000</v>
      </c>
      <c r="Y13" s="342">
        <f t="shared" si="4"/>
        <v>-91000</v>
      </c>
      <c r="Z13" s="335">
        <f>+IF(X13&lt;&gt;0,+(Y13/X13)*100,0)</f>
        <v>-100</v>
      </c>
      <c r="AA13" s="273">
        <f t="shared" si="4"/>
        <v>364000</v>
      </c>
    </row>
    <row r="14" spans="1:27" ht="13.5">
      <c r="A14" s="291" t="s">
        <v>232</v>
      </c>
      <c r="B14" s="136"/>
      <c r="C14" s="60"/>
      <c r="D14" s="340"/>
      <c r="E14" s="60">
        <v>364000</v>
      </c>
      <c r="F14" s="59">
        <v>364000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91000</v>
      </c>
      <c r="Y14" s="59">
        <v>-91000</v>
      </c>
      <c r="Z14" s="61">
        <v>-100</v>
      </c>
      <c r="AA14" s="62">
        <v>364000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20645000</v>
      </c>
      <c r="F15" s="59">
        <f t="shared" si="5"/>
        <v>20645000</v>
      </c>
      <c r="G15" s="59">
        <f t="shared" si="5"/>
        <v>0</v>
      </c>
      <c r="H15" s="60">
        <f t="shared" si="5"/>
        <v>573363</v>
      </c>
      <c r="I15" s="60">
        <f t="shared" si="5"/>
        <v>384833</v>
      </c>
      <c r="J15" s="59">
        <f t="shared" si="5"/>
        <v>958196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958196</v>
      </c>
      <c r="X15" s="60">
        <f t="shared" si="5"/>
        <v>5161250</v>
      </c>
      <c r="Y15" s="59">
        <f t="shared" si="5"/>
        <v>-4203054</v>
      </c>
      <c r="Z15" s="61">
        <f>+IF(X15&lt;&gt;0,+(Y15/X15)*100,0)</f>
        <v>-81.43480745943327</v>
      </c>
      <c r="AA15" s="62">
        <f>SUM(AA16:AA20)</f>
        <v>20645000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>
        <v>292968</v>
      </c>
      <c r="J16" s="59">
        <v>292968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292968</v>
      </c>
      <c r="X16" s="60"/>
      <c r="Y16" s="59">
        <v>292968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20645000</v>
      </c>
      <c r="F20" s="59">
        <v>20645000</v>
      </c>
      <c r="G20" s="59"/>
      <c r="H20" s="60">
        <v>573363</v>
      </c>
      <c r="I20" s="60">
        <v>91865</v>
      </c>
      <c r="J20" s="59">
        <v>665228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665228</v>
      </c>
      <c r="X20" s="60">
        <v>5161250</v>
      </c>
      <c r="Y20" s="59">
        <v>-4496022</v>
      </c>
      <c r="Z20" s="61">
        <v>-87.11</v>
      </c>
      <c r="AA20" s="62">
        <v>20645000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651413</v>
      </c>
      <c r="H22" s="343">
        <f t="shared" si="6"/>
        <v>0</v>
      </c>
      <c r="I22" s="343">
        <f t="shared" si="6"/>
        <v>0</v>
      </c>
      <c r="J22" s="345">
        <f t="shared" si="6"/>
        <v>651413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651413</v>
      </c>
      <c r="X22" s="343">
        <f t="shared" si="6"/>
        <v>0</v>
      </c>
      <c r="Y22" s="345">
        <f t="shared" si="6"/>
        <v>651413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573413</v>
      </c>
      <c r="H24" s="60"/>
      <c r="I24" s="60"/>
      <c r="J24" s="59">
        <v>573413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573413</v>
      </c>
      <c r="X24" s="60"/>
      <c r="Y24" s="59">
        <v>573413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78000</v>
      </c>
      <c r="H32" s="60"/>
      <c r="I32" s="60"/>
      <c r="J32" s="59">
        <v>78000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78000</v>
      </c>
      <c r="X32" s="60"/>
      <c r="Y32" s="59">
        <v>78000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32730000</v>
      </c>
      <c r="F60" s="264">
        <f t="shared" si="14"/>
        <v>32730000</v>
      </c>
      <c r="G60" s="264">
        <f t="shared" si="14"/>
        <v>1139166</v>
      </c>
      <c r="H60" s="219">
        <f t="shared" si="14"/>
        <v>573363</v>
      </c>
      <c r="I60" s="219">
        <f t="shared" si="14"/>
        <v>636770</v>
      </c>
      <c r="J60" s="264">
        <f t="shared" si="14"/>
        <v>2349299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2349299</v>
      </c>
      <c r="X60" s="219">
        <f t="shared" si="14"/>
        <v>8182500</v>
      </c>
      <c r="Y60" s="264">
        <f t="shared" si="14"/>
        <v>-5833201</v>
      </c>
      <c r="Z60" s="337">
        <f>+IF(X60&lt;&gt;0,+(Y60/X60)*100,0)</f>
        <v>-71.28873816070883</v>
      </c>
      <c r="AA60" s="232">
        <f>+AA57+AA54+AA51+AA40+AA37+AA34+AA22+AA5</f>
        <v>32730000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2014-11-14T15:43:25Z</dcterms:created>
  <dcterms:modified xsi:type="dcterms:W3CDTF">2014-11-14T15:43:30Z</dcterms:modified>
  <cp:category/>
  <cp:version/>
  <cp:contentType/>
  <cp:contentStatus/>
</cp:coreProperties>
</file>