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<sst xmlns="http://schemas.openxmlformats.org/spreadsheetml/2006/main" count="855" uniqueCount="302">
  <si>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Masilonyana(FS181)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</si>
  <si>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</si>
  <si>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</si>
  <si>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</si>
  <si>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</si>
  <si>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</si>
  <si>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</si>
  <si>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</si>
  <si>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</si>
  <si>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</si>
  <si>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</si>
  <si>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</si>
  <si>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</si>
  <si>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</si>
  <si>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</si>
  <si>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</si>
  <si>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</si>
  <si>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</si>
  <si>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</si>
  <si>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</si>
  <si>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</si>
  <si>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</si>
  <si>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</si>
  <si>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</si>
  <si>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</si>
  <si>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</si>
  <si>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</si>
  <si>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</si>
  <si>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</si>
  <si>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</si>
  <si>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</si>
  <si>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</si>
  <si>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</si>
  <si>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</si>
  <si>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</si>
  <si>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</si>
  <si>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</si>
  <si>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</si>
  <si>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</si>
  <si>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</si>
  <si>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</si>
  <si>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</si>
  <si>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</si>
  <si>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</si>
  <si>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</si>
  <si>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</si>
  <si>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</si>
  <si>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</si>
  <si>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</si>
  <si>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</si>
  <si>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</si>
  <si>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</si>
  <si>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</si>
  <si>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</si>
  <si>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</si>
  <si>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</si>
  <si>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</si>
  <si>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</si>
  <si>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</si>
  <si>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</si>
  <si>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</si>
  <si>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</si>
  <si>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</si>
  <si>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</si>
  <si>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</si>
  <si>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</si>
  <si>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</si>
  <si>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</si>
  <si>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</si>
  <si>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</si>
  <si>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</si>
  <si>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</si>
  <si>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</si>
  <si>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</si>
  <si>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</si>
  <si>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</si>
  <si>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</si>
  <si>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</si>
  <si>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</si>
  <si>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</si>
  <si>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</si>
  <si>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</si>
  <si>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</si>
  <si>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</si>
  <si>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</si>
  <si>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</si>
  <si>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</si>
  <si>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</si>
  <si>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</si>
  <si>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</si>
  <si>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</si>
  <si>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</si>
  <si>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</si>
  <si>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</si>
  <si>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</si>
  <si>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</si>
  <si>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</si>
  <si>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</si>
  <si>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</si>
  <si>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</si>
  <si>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</si>
  <si>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</si>
  <si>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</si>
  <si>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</si>
  <si>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</si>
  <si>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</si>
  <si>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</si>
  <si>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</si>
  <si>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</si>
  <si>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</si>
  <si>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</si>
  <si>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</si>
  <si>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</si>
  <si>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</si>
  <si>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</si>
  <si>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</si>
  <si>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</si>
  <si>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</si>
  <si>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</si>
  <si>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</si>
  <si>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</si>
  <si>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</si>
  <si>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</si>
  <si>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</si>
  <si>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</si>
  <si>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</si>
  <si>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</si>
  <si>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</si>
  <si>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</si>
  <si>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Masilonyana(FS181)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</si>
  <si>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</si>
  <si>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</si>
  <si>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</si>
  <si>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</si>
  <si>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</si>
  <si>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</si>
  <si>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</si>
  <si>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</si>
  <si>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</si>
  <si>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</si>
  <si>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Masilonyana(FS181)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</si>
  <si>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</si>
  <si>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</si>
  <si>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</si>
  <si>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</si>
  <si>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</si>
  <si>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</si>
  <si>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</si>
  <si>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</si>
  <si>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</si>
  <si>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</si>
  <si>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</si>
  <si>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</si>
  <si>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</si>
  <si>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</si>
  <si>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</si>
  <si>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</si>
  <si>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</si>
  <si>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</si>
  <si>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</si>
  <si>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</si>
  <si>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</si>
  <si>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</si>
  <si>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</si>
  <si>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</si>
  <si>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</si>
  <si>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</si>
  <si>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</si>
  <si>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</si>
  <si>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</si>
  <si>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</si>
  <si>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</si>
  <si>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</si>
  <si>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</si>
  <si>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</si>
  <si>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</si>
  <si>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</si>
  <si>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</si>
  <si>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</si>
  <si>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</si>
  <si>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</si>
  <si>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</si>
  <si>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</si>
  <si>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</si>
  <si>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</si>
  <si>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</si>
  <si>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</si>
  <si>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</si>
  <si>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</si>
  <si>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</si>
  <si>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</si>
  <si>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</si>
  <si>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</si>
  <si>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</si>
  <si>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</si>
  <si>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</si>
  <si>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</si>
  <si>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</si>
  <si>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</si>
  <si>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</si>
  <si>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</si>
  <si>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Masilonyana(FS181)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</si>
  <si>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</si>
  <si>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</si>
  <si>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</si>
  <si>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</si>
  <si>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</si>
  <si>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</si>
  <si>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</si>
  <si>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</si>
  <si>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</si>
  <si>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</si>
  <si>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</si>
  <si>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</si>
  <si>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</si>
  <si>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</si>
  <si>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</si>
  <si>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</si>
  <si>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</si>
  <si>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</si>
  <si>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</si>
  <si>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</si>
  <si>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</si>
  <si>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</si>
  <si>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</si>
  <si>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</si>
  <si>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Masilonyana(FS181)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</si>
  <si>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</si>
  <si>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</si>
  <si>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</si>
  <si>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</si>
  <si>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</si>
  <si>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</si>
  <si>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</si>
  <si>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</si>
  <si>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</si>
  <si>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</si>
  <si>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</si>
  <si>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</si>
  <si>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</si>
  <si>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</si>
  <si>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</si>
  <si>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</si>
  <si>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</si>
  <si>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</si>
  <si>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</si>
  <si>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</si>
  <si>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</si>
  <si>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</si>
  <si>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</si>
  <si>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</si>
  <si>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</si>
  <si>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</si>
  <si>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</si>
  <si>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</si>
  <si>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</si>
  <si>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</si>
  <si>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</si>
  <si>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</si>
  <si>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</si>
  <si>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</si>
  <si>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</si>
  <si>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Masilonyana(FS181)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</si>
  <si>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</si>
  <si>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</si>
  <si>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Free State: Masilonyana(FS181)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</si>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</sst>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7741113</v>
      </c>
      <c r="C5" s="19">
        <v>0</v>
      </c>
      <c r="D5" s="59">
        <v>17908495</v>
      </c>
      <c r="E5" s="60">
        <v>17908495</v>
      </c>
      <c r="F5" s="60">
        <v>-788775</v>
      </c>
      <c r="G5" s="60">
        <v>0</v>
      </c>
      <c r="H5" s="60">
        <v>0</v>
      </c>
      <c r="I5" s="60">
        <v>-788775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-788775</v>
      </c>
      <c r="W5" s="60">
        <v>4476999</v>
      </c>
      <c r="X5" s="60">
        <v>-5265774</v>
      </c>
      <c r="Y5" s="61">
        <v>-117.62</v>
      </c>
      <c r="Z5" s="62">
        <v>17908495</v>
      </c>
    </row>
    <row r="6" spans="1:26" ht="13.5">
      <c r="A6" s="58" t="s">
        <v>32</v>
      </c>
      <c r="B6" s="19">
        <v>72695975</v>
      </c>
      <c r="C6" s="19">
        <v>0</v>
      </c>
      <c r="D6" s="59">
        <v>74311891</v>
      </c>
      <c r="E6" s="60">
        <v>74311891</v>
      </c>
      <c r="F6" s="60">
        <v>7160579</v>
      </c>
      <c r="G6" s="60">
        <v>0</v>
      </c>
      <c r="H6" s="60">
        <v>0</v>
      </c>
      <c r="I6" s="60">
        <v>7160579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7160579</v>
      </c>
      <c r="W6" s="60">
        <v>16669248</v>
      </c>
      <c r="X6" s="60">
        <v>-9508669</v>
      </c>
      <c r="Y6" s="61">
        <v>-57.04</v>
      </c>
      <c r="Z6" s="62">
        <v>74311891</v>
      </c>
    </row>
    <row r="7" spans="1:26" ht="13.5">
      <c r="A7" s="58" t="s">
        <v>33</v>
      </c>
      <c r="B7" s="19">
        <v>314702</v>
      </c>
      <c r="C7" s="19">
        <v>0</v>
      </c>
      <c r="D7" s="59">
        <v>1317</v>
      </c>
      <c r="E7" s="60">
        <v>1317</v>
      </c>
      <c r="F7" s="60">
        <v>50</v>
      </c>
      <c r="G7" s="60">
        <v>0</v>
      </c>
      <c r="H7" s="60">
        <v>0</v>
      </c>
      <c r="I7" s="60">
        <v>50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50</v>
      </c>
      <c r="W7" s="60">
        <v>2550</v>
      </c>
      <c r="X7" s="60">
        <v>-2500</v>
      </c>
      <c r="Y7" s="61">
        <v>-98.04</v>
      </c>
      <c r="Z7" s="62">
        <v>1317</v>
      </c>
    </row>
    <row r="8" spans="1:26" ht="13.5">
      <c r="A8" s="58" t="s">
        <v>34</v>
      </c>
      <c r="B8" s="19">
        <v>84321233</v>
      </c>
      <c r="C8" s="19">
        <v>0</v>
      </c>
      <c r="D8" s="59">
        <v>93392000</v>
      </c>
      <c r="E8" s="60">
        <v>93392000</v>
      </c>
      <c r="F8" s="60">
        <v>46279522</v>
      </c>
      <c r="G8" s="60">
        <v>0</v>
      </c>
      <c r="H8" s="60">
        <v>0</v>
      </c>
      <c r="I8" s="60">
        <v>46279522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46279522</v>
      </c>
      <c r="W8" s="60">
        <v>34863667</v>
      </c>
      <c r="X8" s="60">
        <v>11415855</v>
      </c>
      <c r="Y8" s="61">
        <v>32.74</v>
      </c>
      <c r="Z8" s="62">
        <v>93392000</v>
      </c>
    </row>
    <row r="9" spans="1:26" ht="13.5">
      <c r="A9" s="58" t="s">
        <v>35</v>
      </c>
      <c r="B9" s="19">
        <v>7891080</v>
      </c>
      <c r="C9" s="19">
        <v>0</v>
      </c>
      <c r="D9" s="59">
        <v>7069223</v>
      </c>
      <c r="E9" s="60">
        <v>7069223</v>
      </c>
      <c r="F9" s="60">
        <v>2225006</v>
      </c>
      <c r="G9" s="60">
        <v>0</v>
      </c>
      <c r="H9" s="60">
        <v>0</v>
      </c>
      <c r="I9" s="60">
        <v>2225006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2225006</v>
      </c>
      <c r="W9" s="60">
        <v>1833249</v>
      </c>
      <c r="X9" s="60">
        <v>391757</v>
      </c>
      <c r="Y9" s="61">
        <v>21.37</v>
      </c>
      <c r="Z9" s="62">
        <v>7069223</v>
      </c>
    </row>
    <row r="10" spans="1:26" ht="25.5">
      <c r="A10" s="63" t="s">
        <v>277</v>
      </c>
      <c r="B10" s="64">
        <f>SUM(B5:B9)</f>
        <v>172964103</v>
      </c>
      <c r="C10" s="64">
        <f>SUM(C5:C9)</f>
        <v>0</v>
      </c>
      <c r="D10" s="65">
        <f aca="true" t="shared" si="0" ref="D10:Z10">SUM(D5:D9)</f>
        <v>192682926</v>
      </c>
      <c r="E10" s="66">
        <f t="shared" si="0"/>
        <v>192682926</v>
      </c>
      <c r="F10" s="66">
        <f t="shared" si="0"/>
        <v>54876382</v>
      </c>
      <c r="G10" s="66">
        <f t="shared" si="0"/>
        <v>0</v>
      </c>
      <c r="H10" s="66">
        <f t="shared" si="0"/>
        <v>0</v>
      </c>
      <c r="I10" s="66">
        <f t="shared" si="0"/>
        <v>54876382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54876382</v>
      </c>
      <c r="W10" s="66">
        <f t="shared" si="0"/>
        <v>57845713</v>
      </c>
      <c r="X10" s="66">
        <f t="shared" si="0"/>
        <v>-2969331</v>
      </c>
      <c r="Y10" s="67">
        <f>+IF(W10&lt;&gt;0,(X10/W10)*100,0)</f>
        <v>-5.133191114784945</v>
      </c>
      <c r="Z10" s="68">
        <f t="shared" si="0"/>
        <v>192682926</v>
      </c>
    </row>
    <row r="11" spans="1:26" ht="13.5">
      <c r="A11" s="58" t="s">
        <v>37</v>
      </c>
      <c r="B11" s="19">
        <v>60384468</v>
      </c>
      <c r="C11" s="19">
        <v>0</v>
      </c>
      <c r="D11" s="59">
        <v>64554487</v>
      </c>
      <c r="E11" s="60">
        <v>64554487</v>
      </c>
      <c r="F11" s="60">
        <v>4477713</v>
      </c>
      <c r="G11" s="60">
        <v>0</v>
      </c>
      <c r="H11" s="60">
        <v>0</v>
      </c>
      <c r="I11" s="60">
        <v>4477713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4477713</v>
      </c>
      <c r="W11" s="60">
        <v>17500749</v>
      </c>
      <c r="X11" s="60">
        <v>-13023036</v>
      </c>
      <c r="Y11" s="61">
        <v>-74.41</v>
      </c>
      <c r="Z11" s="62">
        <v>64554487</v>
      </c>
    </row>
    <row r="12" spans="1:26" ht="13.5">
      <c r="A12" s="58" t="s">
        <v>38</v>
      </c>
      <c r="B12" s="19">
        <v>5438660</v>
      </c>
      <c r="C12" s="19">
        <v>0</v>
      </c>
      <c r="D12" s="59">
        <v>6712380</v>
      </c>
      <c r="E12" s="60">
        <v>6712380</v>
      </c>
      <c r="F12" s="60">
        <v>404164</v>
      </c>
      <c r="G12" s="60">
        <v>0</v>
      </c>
      <c r="H12" s="60">
        <v>0</v>
      </c>
      <c r="I12" s="60">
        <v>404164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404164</v>
      </c>
      <c r="W12" s="60">
        <v>1677999</v>
      </c>
      <c r="X12" s="60">
        <v>-1273835</v>
      </c>
      <c r="Y12" s="61">
        <v>-75.91</v>
      </c>
      <c r="Z12" s="62">
        <v>6712380</v>
      </c>
    </row>
    <row r="13" spans="1:26" ht="13.5">
      <c r="A13" s="58" t="s">
        <v>278</v>
      </c>
      <c r="B13" s="19">
        <v>1474137</v>
      </c>
      <c r="C13" s="19">
        <v>0</v>
      </c>
      <c r="D13" s="59">
        <v>1007040</v>
      </c>
      <c r="E13" s="60">
        <v>1007040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1749</v>
      </c>
      <c r="X13" s="60">
        <v>-1749</v>
      </c>
      <c r="Y13" s="61">
        <v>-100</v>
      </c>
      <c r="Z13" s="62">
        <v>1007040</v>
      </c>
    </row>
    <row r="14" spans="1:26" ht="13.5">
      <c r="A14" s="58" t="s">
        <v>40</v>
      </c>
      <c r="B14" s="19">
        <v>1610206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329001</v>
      </c>
      <c r="X14" s="60">
        <v>-329001</v>
      </c>
      <c r="Y14" s="61">
        <v>-100</v>
      </c>
      <c r="Z14" s="62">
        <v>0</v>
      </c>
    </row>
    <row r="15" spans="1:26" ht="13.5">
      <c r="A15" s="58" t="s">
        <v>41</v>
      </c>
      <c r="B15" s="19">
        <v>19568848</v>
      </c>
      <c r="C15" s="19">
        <v>0</v>
      </c>
      <c r="D15" s="59">
        <v>35298225</v>
      </c>
      <c r="E15" s="60">
        <v>35298225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10074501</v>
      </c>
      <c r="X15" s="60">
        <v>-10074501</v>
      </c>
      <c r="Y15" s="61">
        <v>-100</v>
      </c>
      <c r="Z15" s="62">
        <v>35298225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2501001</v>
      </c>
      <c r="X16" s="60">
        <v>-2501001</v>
      </c>
      <c r="Y16" s="61">
        <v>-100</v>
      </c>
      <c r="Z16" s="62">
        <v>0</v>
      </c>
    </row>
    <row r="17" spans="1:26" ht="13.5">
      <c r="A17" s="58" t="s">
        <v>43</v>
      </c>
      <c r="B17" s="19">
        <v>41311796</v>
      </c>
      <c r="C17" s="19">
        <v>0</v>
      </c>
      <c r="D17" s="59">
        <v>72420849</v>
      </c>
      <c r="E17" s="60">
        <v>72420849</v>
      </c>
      <c r="F17" s="60">
        <v>1326758</v>
      </c>
      <c r="G17" s="60">
        <v>0</v>
      </c>
      <c r="H17" s="60">
        <v>0</v>
      </c>
      <c r="I17" s="60">
        <v>1326758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1326758</v>
      </c>
      <c r="W17" s="60">
        <v>13898499</v>
      </c>
      <c r="X17" s="60">
        <v>-12571741</v>
      </c>
      <c r="Y17" s="61">
        <v>-90.45</v>
      </c>
      <c r="Z17" s="62">
        <v>72420849</v>
      </c>
    </row>
    <row r="18" spans="1:26" ht="13.5">
      <c r="A18" s="70" t="s">
        <v>44</v>
      </c>
      <c r="B18" s="71">
        <f>SUM(B11:B17)</f>
        <v>129788115</v>
      </c>
      <c r="C18" s="71">
        <f>SUM(C11:C17)</f>
        <v>0</v>
      </c>
      <c r="D18" s="72">
        <f aca="true" t="shared" si="1" ref="D18:Z18">SUM(D11:D17)</f>
        <v>179992981</v>
      </c>
      <c r="E18" s="73">
        <f t="shared" si="1"/>
        <v>179992981</v>
      </c>
      <c r="F18" s="73">
        <f t="shared" si="1"/>
        <v>6208635</v>
      </c>
      <c r="G18" s="73">
        <f t="shared" si="1"/>
        <v>0</v>
      </c>
      <c r="H18" s="73">
        <f t="shared" si="1"/>
        <v>0</v>
      </c>
      <c r="I18" s="73">
        <f t="shared" si="1"/>
        <v>6208635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6208635</v>
      </c>
      <c r="W18" s="73">
        <f t="shared" si="1"/>
        <v>45983499</v>
      </c>
      <c r="X18" s="73">
        <f t="shared" si="1"/>
        <v>-39774864</v>
      </c>
      <c r="Y18" s="67">
        <f>+IF(W18&lt;&gt;0,(X18/W18)*100,0)</f>
        <v>-86.49812403357996</v>
      </c>
      <c r="Z18" s="74">
        <f t="shared" si="1"/>
        <v>179992981</v>
      </c>
    </row>
    <row r="19" spans="1:26" ht="13.5">
      <c r="A19" s="70" t="s">
        <v>45</v>
      </c>
      <c r="B19" s="75">
        <f>+B10-B18</f>
        <v>43175988</v>
      </c>
      <c r="C19" s="75">
        <f>+C10-C18</f>
        <v>0</v>
      </c>
      <c r="D19" s="76">
        <f aca="true" t="shared" si="2" ref="D19:Z19">+D10-D18</f>
        <v>12689945</v>
      </c>
      <c r="E19" s="77">
        <f t="shared" si="2"/>
        <v>12689945</v>
      </c>
      <c r="F19" s="77">
        <f t="shared" si="2"/>
        <v>48667747</v>
      </c>
      <c r="G19" s="77">
        <f t="shared" si="2"/>
        <v>0</v>
      </c>
      <c r="H19" s="77">
        <f t="shared" si="2"/>
        <v>0</v>
      </c>
      <c r="I19" s="77">
        <f t="shared" si="2"/>
        <v>48667747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48667747</v>
      </c>
      <c r="W19" s="77">
        <f>IF(E10=E18,0,W10-W18)</f>
        <v>11862214</v>
      </c>
      <c r="X19" s="77">
        <f t="shared" si="2"/>
        <v>36805533</v>
      </c>
      <c r="Y19" s="78">
        <f>+IF(W19&lt;&gt;0,(X19/W19)*100,0)</f>
        <v>310.27540895822654</v>
      </c>
      <c r="Z19" s="79">
        <f t="shared" si="2"/>
        <v>12689945</v>
      </c>
    </row>
    <row r="20" spans="1:26" ht="13.5">
      <c r="A20" s="58" t="s">
        <v>46</v>
      </c>
      <c r="B20" s="19">
        <v>50484434</v>
      </c>
      <c r="C20" s="19">
        <v>0</v>
      </c>
      <c r="D20" s="59">
        <v>67212000</v>
      </c>
      <c r="E20" s="60">
        <v>67212000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21077000</v>
      </c>
      <c r="X20" s="60">
        <v>-21077000</v>
      </c>
      <c r="Y20" s="61">
        <v>-100</v>
      </c>
      <c r="Z20" s="62">
        <v>67212000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943000</v>
      </c>
      <c r="X21" s="82">
        <v>-943000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93660422</v>
      </c>
      <c r="C22" s="86">
        <f>SUM(C19:C21)</f>
        <v>0</v>
      </c>
      <c r="D22" s="87">
        <f aca="true" t="shared" si="3" ref="D22:Z22">SUM(D19:D21)</f>
        <v>79901945</v>
      </c>
      <c r="E22" s="88">
        <f t="shared" si="3"/>
        <v>79901945</v>
      </c>
      <c r="F22" s="88">
        <f t="shared" si="3"/>
        <v>48667747</v>
      </c>
      <c r="G22" s="88">
        <f t="shared" si="3"/>
        <v>0</v>
      </c>
      <c r="H22" s="88">
        <f t="shared" si="3"/>
        <v>0</v>
      </c>
      <c r="I22" s="88">
        <f t="shared" si="3"/>
        <v>48667747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48667747</v>
      </c>
      <c r="W22" s="88">
        <f t="shared" si="3"/>
        <v>33882214</v>
      </c>
      <c r="X22" s="88">
        <f t="shared" si="3"/>
        <v>14785533</v>
      </c>
      <c r="Y22" s="89">
        <f>+IF(W22&lt;&gt;0,(X22/W22)*100,0)</f>
        <v>43.63803675875491</v>
      </c>
      <c r="Z22" s="90">
        <f t="shared" si="3"/>
        <v>79901945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93660422</v>
      </c>
      <c r="C24" s="75">
        <f>SUM(C22:C23)</f>
        <v>0</v>
      </c>
      <c r="D24" s="76">
        <f aca="true" t="shared" si="4" ref="D24:Z24">SUM(D22:D23)</f>
        <v>79901945</v>
      </c>
      <c r="E24" s="77">
        <f t="shared" si="4"/>
        <v>79901945</v>
      </c>
      <c r="F24" s="77">
        <f t="shared" si="4"/>
        <v>48667747</v>
      </c>
      <c r="G24" s="77">
        <f t="shared" si="4"/>
        <v>0</v>
      </c>
      <c r="H24" s="77">
        <f t="shared" si="4"/>
        <v>0</v>
      </c>
      <c r="I24" s="77">
        <f t="shared" si="4"/>
        <v>48667747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48667747</v>
      </c>
      <c r="W24" s="77">
        <f t="shared" si="4"/>
        <v>33882214</v>
      </c>
      <c r="X24" s="77">
        <f t="shared" si="4"/>
        <v>14785533</v>
      </c>
      <c r="Y24" s="78">
        <f>+IF(W24&lt;&gt;0,(X24/W24)*100,0)</f>
        <v>43.63803675875491</v>
      </c>
      <c r="Z24" s="79">
        <f t="shared" si="4"/>
        <v>79901945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4132905</v>
      </c>
      <c r="C27" s="22">
        <v>0</v>
      </c>
      <c r="D27" s="99">
        <v>83076688</v>
      </c>
      <c r="E27" s="100">
        <v>83076688</v>
      </c>
      <c r="F27" s="100">
        <v>3181724</v>
      </c>
      <c r="G27" s="100">
        <v>2414300</v>
      </c>
      <c r="H27" s="100">
        <v>2661033</v>
      </c>
      <c r="I27" s="100">
        <v>8257057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8257057</v>
      </c>
      <c r="W27" s="100">
        <v>19894749</v>
      </c>
      <c r="X27" s="100">
        <v>-11637692</v>
      </c>
      <c r="Y27" s="101">
        <v>-58.5</v>
      </c>
      <c r="Z27" s="102">
        <v>83076688</v>
      </c>
    </row>
    <row r="28" spans="1:26" ht="13.5">
      <c r="A28" s="103" t="s">
        <v>46</v>
      </c>
      <c r="B28" s="19">
        <v>0</v>
      </c>
      <c r="C28" s="19">
        <v>0</v>
      </c>
      <c r="D28" s="59">
        <v>70286009</v>
      </c>
      <c r="E28" s="60">
        <v>70286009</v>
      </c>
      <c r="F28" s="60">
        <v>3181724</v>
      </c>
      <c r="G28" s="60">
        <v>2414300</v>
      </c>
      <c r="H28" s="60">
        <v>2661033</v>
      </c>
      <c r="I28" s="60">
        <v>8257057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8257057</v>
      </c>
      <c r="W28" s="60">
        <v>0</v>
      </c>
      <c r="X28" s="60">
        <v>8257057</v>
      </c>
      <c r="Y28" s="61">
        <v>0</v>
      </c>
      <c r="Z28" s="62">
        <v>70286009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4132905</v>
      </c>
      <c r="C31" s="19">
        <v>0</v>
      </c>
      <c r="D31" s="59">
        <v>12790679</v>
      </c>
      <c r="E31" s="60">
        <v>12790679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12790679</v>
      </c>
    </row>
    <row r="32" spans="1:26" ht="13.5">
      <c r="A32" s="70" t="s">
        <v>54</v>
      </c>
      <c r="B32" s="22">
        <f>SUM(B28:B31)</f>
        <v>4132905</v>
      </c>
      <c r="C32" s="22">
        <f>SUM(C28:C31)</f>
        <v>0</v>
      </c>
      <c r="D32" s="99">
        <f aca="true" t="shared" si="5" ref="D32:Z32">SUM(D28:D31)</f>
        <v>83076688</v>
      </c>
      <c r="E32" s="100">
        <f t="shared" si="5"/>
        <v>83076688</v>
      </c>
      <c r="F32" s="100">
        <f t="shared" si="5"/>
        <v>3181724</v>
      </c>
      <c r="G32" s="100">
        <f t="shared" si="5"/>
        <v>2414300</v>
      </c>
      <c r="H32" s="100">
        <f t="shared" si="5"/>
        <v>2661033</v>
      </c>
      <c r="I32" s="100">
        <f t="shared" si="5"/>
        <v>8257057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8257057</v>
      </c>
      <c r="W32" s="100">
        <f t="shared" si="5"/>
        <v>0</v>
      </c>
      <c r="X32" s="100">
        <f t="shared" si="5"/>
        <v>8257057</v>
      </c>
      <c r="Y32" s="101">
        <f>+IF(W32&lt;&gt;0,(X32/W32)*100,0)</f>
        <v>0</v>
      </c>
      <c r="Z32" s="102">
        <f t="shared" si="5"/>
        <v>83076688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114053787</v>
      </c>
      <c r="C35" s="19">
        <v>0</v>
      </c>
      <c r="D35" s="59">
        <v>3208000</v>
      </c>
      <c r="E35" s="60">
        <v>3208000</v>
      </c>
      <c r="F35" s="60">
        <v>203889529</v>
      </c>
      <c r="G35" s="60">
        <v>0</v>
      </c>
      <c r="H35" s="60">
        <v>0</v>
      </c>
      <c r="I35" s="60">
        <v>203889529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203889529</v>
      </c>
      <c r="W35" s="60">
        <v>802000</v>
      </c>
      <c r="X35" s="60">
        <v>203087529</v>
      </c>
      <c r="Y35" s="61">
        <v>25322.63</v>
      </c>
      <c r="Z35" s="62">
        <v>3208000</v>
      </c>
    </row>
    <row r="36" spans="1:26" ht="13.5">
      <c r="A36" s="58" t="s">
        <v>57</v>
      </c>
      <c r="B36" s="19">
        <v>614335613</v>
      </c>
      <c r="C36" s="19">
        <v>0</v>
      </c>
      <c r="D36" s="59">
        <v>778594000</v>
      </c>
      <c r="E36" s="60">
        <v>778594000</v>
      </c>
      <c r="F36" s="60">
        <v>593299165</v>
      </c>
      <c r="G36" s="60">
        <v>0</v>
      </c>
      <c r="H36" s="60">
        <v>0</v>
      </c>
      <c r="I36" s="60">
        <v>593299165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593299165</v>
      </c>
      <c r="W36" s="60">
        <v>194648500</v>
      </c>
      <c r="X36" s="60">
        <v>398650665</v>
      </c>
      <c r="Y36" s="61">
        <v>204.81</v>
      </c>
      <c r="Z36" s="62">
        <v>778594000</v>
      </c>
    </row>
    <row r="37" spans="1:26" ht="13.5">
      <c r="A37" s="58" t="s">
        <v>58</v>
      </c>
      <c r="B37" s="19">
        <v>41992188</v>
      </c>
      <c r="C37" s="19">
        <v>0</v>
      </c>
      <c r="D37" s="59">
        <v>81935000</v>
      </c>
      <c r="E37" s="60">
        <v>81935000</v>
      </c>
      <c r="F37" s="60">
        <v>76545907</v>
      </c>
      <c r="G37" s="60">
        <v>0</v>
      </c>
      <c r="H37" s="60">
        <v>0</v>
      </c>
      <c r="I37" s="60">
        <v>76545907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76545907</v>
      </c>
      <c r="W37" s="60">
        <v>20483750</v>
      </c>
      <c r="X37" s="60">
        <v>56062157</v>
      </c>
      <c r="Y37" s="61">
        <v>273.69</v>
      </c>
      <c r="Z37" s="62">
        <v>81935000</v>
      </c>
    </row>
    <row r="38" spans="1:26" ht="13.5">
      <c r="A38" s="58" t="s">
        <v>59</v>
      </c>
      <c r="B38" s="19">
        <v>20437594</v>
      </c>
      <c r="C38" s="19">
        <v>0</v>
      </c>
      <c r="D38" s="59">
        <v>3741000</v>
      </c>
      <c r="E38" s="60">
        <v>3741000</v>
      </c>
      <c r="F38" s="60">
        <v>2786529</v>
      </c>
      <c r="G38" s="60">
        <v>0</v>
      </c>
      <c r="H38" s="60">
        <v>0</v>
      </c>
      <c r="I38" s="60">
        <v>2786529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2786529</v>
      </c>
      <c r="W38" s="60">
        <v>935250</v>
      </c>
      <c r="X38" s="60">
        <v>1851279</v>
      </c>
      <c r="Y38" s="61">
        <v>197.94</v>
      </c>
      <c r="Z38" s="62">
        <v>3741000</v>
      </c>
    </row>
    <row r="39" spans="1:26" ht="13.5">
      <c r="A39" s="58" t="s">
        <v>60</v>
      </c>
      <c r="B39" s="19">
        <v>665959618</v>
      </c>
      <c r="C39" s="19">
        <v>0</v>
      </c>
      <c r="D39" s="59">
        <v>696126000</v>
      </c>
      <c r="E39" s="60">
        <v>696126000</v>
      </c>
      <c r="F39" s="60">
        <v>717856258</v>
      </c>
      <c r="G39" s="60">
        <v>0</v>
      </c>
      <c r="H39" s="60">
        <v>0</v>
      </c>
      <c r="I39" s="60">
        <v>717856258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717856258</v>
      </c>
      <c r="W39" s="60">
        <v>174031500</v>
      </c>
      <c r="X39" s="60">
        <v>543824758</v>
      </c>
      <c r="Y39" s="61">
        <v>312.49</v>
      </c>
      <c r="Z39" s="62">
        <v>696126000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66067535</v>
      </c>
      <c r="E42" s="60">
        <v>66067535</v>
      </c>
      <c r="F42" s="60">
        <v>47622963</v>
      </c>
      <c r="G42" s="60">
        <v>-26481714</v>
      </c>
      <c r="H42" s="60">
        <v>0</v>
      </c>
      <c r="I42" s="60">
        <v>21141249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21141249</v>
      </c>
      <c r="W42" s="60">
        <v>30836538</v>
      </c>
      <c r="X42" s="60">
        <v>-9695289</v>
      </c>
      <c r="Y42" s="61">
        <v>-31.44</v>
      </c>
      <c r="Z42" s="62">
        <v>66067535</v>
      </c>
    </row>
    <row r="43" spans="1:26" ht="13.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-3181724</v>
      </c>
      <c r="G43" s="60">
        <v>-15106822</v>
      </c>
      <c r="H43" s="60">
        <v>0</v>
      </c>
      <c r="I43" s="60">
        <v>-18288546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-18288546</v>
      </c>
      <c r="W43" s="60">
        <v>0</v>
      </c>
      <c r="X43" s="60">
        <v>-18288546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-1315716</v>
      </c>
      <c r="E44" s="60">
        <v>-1315716</v>
      </c>
      <c r="F44" s="60">
        <v>-184384</v>
      </c>
      <c r="G44" s="60">
        <v>0</v>
      </c>
      <c r="H44" s="60">
        <v>0</v>
      </c>
      <c r="I44" s="60">
        <v>-184384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-184384</v>
      </c>
      <c r="W44" s="60">
        <v>-328929</v>
      </c>
      <c r="X44" s="60">
        <v>144545</v>
      </c>
      <c r="Y44" s="61">
        <v>-43.94</v>
      </c>
      <c r="Z44" s="62">
        <v>-1315716</v>
      </c>
    </row>
    <row r="45" spans="1:26" ht="13.5">
      <c r="A45" s="70" t="s">
        <v>65</v>
      </c>
      <c r="B45" s="22">
        <v>0</v>
      </c>
      <c r="C45" s="22">
        <v>0</v>
      </c>
      <c r="D45" s="99">
        <v>64751819</v>
      </c>
      <c r="E45" s="100">
        <v>64751819</v>
      </c>
      <c r="F45" s="100">
        <v>46751238</v>
      </c>
      <c r="G45" s="100">
        <v>5162702</v>
      </c>
      <c r="H45" s="100">
        <v>0</v>
      </c>
      <c r="I45" s="100">
        <v>5162702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5162702</v>
      </c>
      <c r="W45" s="100">
        <v>30507609</v>
      </c>
      <c r="X45" s="100">
        <v>-25344907</v>
      </c>
      <c r="Y45" s="101">
        <v>-83.08</v>
      </c>
      <c r="Z45" s="102">
        <v>64751819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92.35757267271293</v>
      </c>
      <c r="E58" s="7">
        <f t="shared" si="6"/>
        <v>92.35757267271293</v>
      </c>
      <c r="F58" s="7">
        <f t="shared" si="6"/>
        <v>48.61834855963636</v>
      </c>
      <c r="G58" s="7">
        <f t="shared" si="6"/>
        <v>0</v>
      </c>
      <c r="H58" s="7">
        <f t="shared" si="6"/>
        <v>0</v>
      </c>
      <c r="I58" s="7">
        <f t="shared" si="6"/>
        <v>97.23669711927272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97.23669711927272</v>
      </c>
      <c r="W58" s="7">
        <f t="shared" si="6"/>
        <v>92.35756705999911</v>
      </c>
      <c r="X58" s="7">
        <f t="shared" si="6"/>
        <v>0</v>
      </c>
      <c r="Y58" s="7">
        <f t="shared" si="6"/>
        <v>0</v>
      </c>
      <c r="Z58" s="8">
        <f t="shared" si="6"/>
        <v>92.35757267271293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99.99721361286919</v>
      </c>
      <c r="E59" s="10">
        <f t="shared" si="7"/>
        <v>99.99721361286919</v>
      </c>
      <c r="F59" s="10">
        <f t="shared" si="7"/>
        <v>-38.83274698107825</v>
      </c>
      <c r="G59" s="10">
        <f t="shared" si="7"/>
        <v>0</v>
      </c>
      <c r="H59" s="10">
        <f t="shared" si="7"/>
        <v>0</v>
      </c>
      <c r="I59" s="10">
        <f t="shared" si="7"/>
        <v>-77.6654939621565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-77.6654939621565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99.99721361286919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89.72587173161828</v>
      </c>
      <c r="E60" s="13">
        <f t="shared" si="7"/>
        <v>89.72587173161828</v>
      </c>
      <c r="F60" s="13">
        <f t="shared" si="7"/>
        <v>38.984850247445074</v>
      </c>
      <c r="G60" s="13">
        <f t="shared" si="7"/>
        <v>0</v>
      </c>
      <c r="H60" s="13">
        <f t="shared" si="7"/>
        <v>0</v>
      </c>
      <c r="I60" s="13">
        <f t="shared" si="7"/>
        <v>77.96970049489015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77.96970049489015</v>
      </c>
      <c r="W60" s="13">
        <f t="shared" si="7"/>
        <v>89.72586569450468</v>
      </c>
      <c r="X60" s="13">
        <f t="shared" si="7"/>
        <v>0</v>
      </c>
      <c r="Y60" s="13">
        <f t="shared" si="7"/>
        <v>0</v>
      </c>
      <c r="Z60" s="14">
        <f t="shared" si="7"/>
        <v>89.72587173161828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97.23177583093049</v>
      </c>
      <c r="E61" s="13">
        <f t="shared" si="7"/>
        <v>97.23177583093049</v>
      </c>
      <c r="F61" s="13">
        <f t="shared" si="7"/>
        <v>98.32372368084228</v>
      </c>
      <c r="G61" s="13">
        <f t="shared" si="7"/>
        <v>0</v>
      </c>
      <c r="H61" s="13">
        <f t="shared" si="7"/>
        <v>0</v>
      </c>
      <c r="I61" s="13">
        <f t="shared" si="7"/>
        <v>196.64744736168456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196.64744736168456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97.23177583093049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69.09825136926516</v>
      </c>
      <c r="E62" s="13">
        <f t="shared" si="7"/>
        <v>69.09825136926516</v>
      </c>
      <c r="F62" s="13">
        <f t="shared" si="7"/>
        <v>21.476516325209</v>
      </c>
      <c r="G62" s="13">
        <f t="shared" si="7"/>
        <v>0</v>
      </c>
      <c r="H62" s="13">
        <f t="shared" si="7"/>
        <v>0</v>
      </c>
      <c r="I62" s="13">
        <f t="shared" si="7"/>
        <v>42.953032650418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42.953032650418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69.09825136926516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100.00057025240838</v>
      </c>
      <c r="E63" s="13">
        <f t="shared" si="7"/>
        <v>100.00057025240838</v>
      </c>
      <c r="F63" s="13">
        <f t="shared" si="7"/>
        <v>1.3269847512742599</v>
      </c>
      <c r="G63" s="13">
        <f t="shared" si="7"/>
        <v>0</v>
      </c>
      <c r="H63" s="13">
        <f t="shared" si="7"/>
        <v>0</v>
      </c>
      <c r="I63" s="13">
        <f t="shared" si="7"/>
        <v>2.6539695025485197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2.6539695025485197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100.00057025240838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99.99445480929863</v>
      </c>
      <c r="E64" s="13">
        <f t="shared" si="7"/>
        <v>99.99445480929863</v>
      </c>
      <c r="F64" s="13">
        <f t="shared" si="7"/>
        <v>0.9476625167852131</v>
      </c>
      <c r="G64" s="13">
        <f t="shared" si="7"/>
        <v>0</v>
      </c>
      <c r="H64" s="13">
        <f t="shared" si="7"/>
        <v>0</v>
      </c>
      <c r="I64" s="13">
        <f t="shared" si="7"/>
        <v>1.8953250335704261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1.8953250335704261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99.99445480929863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126.3634094596281</v>
      </c>
      <c r="G65" s="13">
        <f t="shared" si="7"/>
        <v>0</v>
      </c>
      <c r="H65" s="13">
        <f t="shared" si="7"/>
        <v>0</v>
      </c>
      <c r="I65" s="13">
        <f t="shared" si="7"/>
        <v>252.7268189192562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252.7268189192562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101.38248847926268</v>
      </c>
      <c r="E66" s="16">
        <f t="shared" si="7"/>
        <v>101.38248847926268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101.38248847926268</v>
      </c>
    </row>
    <row r="67" spans="1:26" ht="13.5" hidden="1">
      <c r="A67" s="41" t="s">
        <v>285</v>
      </c>
      <c r="B67" s="24">
        <v>87624268</v>
      </c>
      <c r="C67" s="24"/>
      <c r="D67" s="25">
        <v>98730386</v>
      </c>
      <c r="E67" s="26">
        <v>98730386</v>
      </c>
      <c r="F67" s="26">
        <v>6371759</v>
      </c>
      <c r="G67" s="26"/>
      <c r="H67" s="26"/>
      <c r="I67" s="26">
        <v>6371759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6371759</v>
      </c>
      <c r="W67" s="26">
        <v>24682598</v>
      </c>
      <c r="X67" s="26"/>
      <c r="Y67" s="25"/>
      <c r="Z67" s="27">
        <v>98730386</v>
      </c>
    </row>
    <row r="68" spans="1:26" ht="13.5" hidden="1">
      <c r="A68" s="37" t="s">
        <v>31</v>
      </c>
      <c r="B68" s="19">
        <v>7741113</v>
      </c>
      <c r="C68" s="19"/>
      <c r="D68" s="20">
        <v>17908495</v>
      </c>
      <c r="E68" s="21">
        <v>17908495</v>
      </c>
      <c r="F68" s="21">
        <v>-788775</v>
      </c>
      <c r="G68" s="21"/>
      <c r="H68" s="21"/>
      <c r="I68" s="21">
        <v>-788775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-788775</v>
      </c>
      <c r="W68" s="21">
        <v>4476999</v>
      </c>
      <c r="X68" s="21"/>
      <c r="Y68" s="20"/>
      <c r="Z68" s="23">
        <v>17908495</v>
      </c>
    </row>
    <row r="69" spans="1:26" ht="13.5" hidden="1">
      <c r="A69" s="38" t="s">
        <v>32</v>
      </c>
      <c r="B69" s="19">
        <v>72695975</v>
      </c>
      <c r="C69" s="19"/>
      <c r="D69" s="20">
        <v>74311891</v>
      </c>
      <c r="E69" s="21">
        <v>74311891</v>
      </c>
      <c r="F69" s="21">
        <v>7160579</v>
      </c>
      <c r="G69" s="21"/>
      <c r="H69" s="21"/>
      <c r="I69" s="21">
        <v>7160579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7160579</v>
      </c>
      <c r="W69" s="21">
        <v>18577974</v>
      </c>
      <c r="X69" s="21"/>
      <c r="Y69" s="20"/>
      <c r="Z69" s="23">
        <v>74311891</v>
      </c>
    </row>
    <row r="70" spans="1:26" ht="13.5" hidden="1">
      <c r="A70" s="39" t="s">
        <v>103</v>
      </c>
      <c r="B70" s="19">
        <v>20416065</v>
      </c>
      <c r="C70" s="19"/>
      <c r="D70" s="20">
        <v>24414858</v>
      </c>
      <c r="E70" s="21">
        <v>24414858</v>
      </c>
      <c r="F70" s="21">
        <v>2296996</v>
      </c>
      <c r="G70" s="21"/>
      <c r="H70" s="21"/>
      <c r="I70" s="21">
        <v>2296996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2296996</v>
      </c>
      <c r="W70" s="21">
        <v>5934750</v>
      </c>
      <c r="X70" s="21"/>
      <c r="Y70" s="20"/>
      <c r="Z70" s="23">
        <v>24414858</v>
      </c>
    </row>
    <row r="71" spans="1:26" ht="13.5" hidden="1">
      <c r="A71" s="39" t="s">
        <v>104</v>
      </c>
      <c r="B71" s="19">
        <v>22430759</v>
      </c>
      <c r="C71" s="19"/>
      <c r="D71" s="20">
        <v>22518648</v>
      </c>
      <c r="E71" s="21">
        <v>22518648</v>
      </c>
      <c r="F71" s="21">
        <v>2144873</v>
      </c>
      <c r="G71" s="21"/>
      <c r="H71" s="21"/>
      <c r="I71" s="21">
        <v>2144873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2144873</v>
      </c>
      <c r="W71" s="21">
        <v>3889998</v>
      </c>
      <c r="X71" s="21"/>
      <c r="Y71" s="20"/>
      <c r="Z71" s="23">
        <v>22518648</v>
      </c>
    </row>
    <row r="72" spans="1:26" ht="13.5" hidden="1">
      <c r="A72" s="39" t="s">
        <v>105</v>
      </c>
      <c r="B72" s="19">
        <v>20041906</v>
      </c>
      <c r="C72" s="19"/>
      <c r="D72" s="20">
        <v>18412899</v>
      </c>
      <c r="E72" s="21">
        <v>18412899</v>
      </c>
      <c r="F72" s="21">
        <v>1698437</v>
      </c>
      <c r="G72" s="21"/>
      <c r="H72" s="21"/>
      <c r="I72" s="21">
        <v>1698437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1698437</v>
      </c>
      <c r="W72" s="21">
        <v>4603251</v>
      </c>
      <c r="X72" s="21"/>
      <c r="Y72" s="20"/>
      <c r="Z72" s="23">
        <v>18412899</v>
      </c>
    </row>
    <row r="73" spans="1:26" ht="13.5" hidden="1">
      <c r="A73" s="39" t="s">
        <v>106</v>
      </c>
      <c r="B73" s="19">
        <v>9803998</v>
      </c>
      <c r="C73" s="19"/>
      <c r="D73" s="20">
        <v>8836486</v>
      </c>
      <c r="E73" s="21">
        <v>8836486</v>
      </c>
      <c r="F73" s="21">
        <v>988221</v>
      </c>
      <c r="G73" s="21"/>
      <c r="H73" s="21"/>
      <c r="I73" s="21">
        <v>988221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988221</v>
      </c>
      <c r="W73" s="21">
        <v>2208999</v>
      </c>
      <c r="X73" s="21"/>
      <c r="Y73" s="20"/>
      <c r="Z73" s="23">
        <v>8836486</v>
      </c>
    </row>
    <row r="74" spans="1:26" ht="13.5" hidden="1">
      <c r="A74" s="39" t="s">
        <v>107</v>
      </c>
      <c r="B74" s="19">
        <v>3247</v>
      </c>
      <c r="C74" s="19"/>
      <c r="D74" s="20">
        <v>129000</v>
      </c>
      <c r="E74" s="21">
        <v>129000</v>
      </c>
      <c r="F74" s="21">
        <v>32052</v>
      </c>
      <c r="G74" s="21"/>
      <c r="H74" s="21"/>
      <c r="I74" s="21">
        <v>32052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32052</v>
      </c>
      <c r="W74" s="21">
        <v>32250</v>
      </c>
      <c r="X74" s="21"/>
      <c r="Y74" s="20"/>
      <c r="Z74" s="23">
        <v>129000</v>
      </c>
    </row>
    <row r="75" spans="1:26" ht="13.5" hidden="1">
      <c r="A75" s="40" t="s">
        <v>110</v>
      </c>
      <c r="B75" s="28">
        <v>7187180</v>
      </c>
      <c r="C75" s="28"/>
      <c r="D75" s="29">
        <v>6510000</v>
      </c>
      <c r="E75" s="30">
        <v>6510000</v>
      </c>
      <c r="F75" s="30">
        <v>-45</v>
      </c>
      <c r="G75" s="30"/>
      <c r="H75" s="30"/>
      <c r="I75" s="30">
        <v>-45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-45</v>
      </c>
      <c r="W75" s="30">
        <v>1650000</v>
      </c>
      <c r="X75" s="30"/>
      <c r="Y75" s="29"/>
      <c r="Z75" s="31">
        <v>6510000</v>
      </c>
    </row>
    <row r="76" spans="1:26" ht="13.5" hidden="1">
      <c r="A76" s="42" t="s">
        <v>286</v>
      </c>
      <c r="B76" s="32"/>
      <c r="C76" s="32"/>
      <c r="D76" s="33">
        <v>91184988</v>
      </c>
      <c r="E76" s="34">
        <v>91184988</v>
      </c>
      <c r="F76" s="34">
        <v>3097844</v>
      </c>
      <c r="G76" s="34">
        <v>3097844</v>
      </c>
      <c r="H76" s="34"/>
      <c r="I76" s="34">
        <v>6195688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6195688</v>
      </c>
      <c r="W76" s="34">
        <v>22796247</v>
      </c>
      <c r="X76" s="34"/>
      <c r="Y76" s="33"/>
      <c r="Z76" s="35">
        <v>91184988</v>
      </c>
    </row>
    <row r="77" spans="1:26" ht="13.5" hidden="1">
      <c r="A77" s="37" t="s">
        <v>31</v>
      </c>
      <c r="B77" s="19"/>
      <c r="C77" s="19"/>
      <c r="D77" s="20">
        <v>17907996</v>
      </c>
      <c r="E77" s="21">
        <v>17907996</v>
      </c>
      <c r="F77" s="21">
        <v>306303</v>
      </c>
      <c r="G77" s="21">
        <v>306303</v>
      </c>
      <c r="H77" s="21"/>
      <c r="I77" s="21">
        <v>612606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612606</v>
      </c>
      <c r="W77" s="21">
        <v>4476999</v>
      </c>
      <c r="X77" s="21"/>
      <c r="Y77" s="20"/>
      <c r="Z77" s="23">
        <v>17907996</v>
      </c>
    </row>
    <row r="78" spans="1:26" ht="13.5" hidden="1">
      <c r="A78" s="38" t="s">
        <v>32</v>
      </c>
      <c r="B78" s="19"/>
      <c r="C78" s="19"/>
      <c r="D78" s="20">
        <v>66676992</v>
      </c>
      <c r="E78" s="21">
        <v>66676992</v>
      </c>
      <c r="F78" s="21">
        <v>2791541</v>
      </c>
      <c r="G78" s="21">
        <v>2791541</v>
      </c>
      <c r="H78" s="21"/>
      <c r="I78" s="21">
        <v>5583082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5583082</v>
      </c>
      <c r="W78" s="21">
        <v>16669248</v>
      </c>
      <c r="X78" s="21"/>
      <c r="Y78" s="20"/>
      <c r="Z78" s="23">
        <v>66676992</v>
      </c>
    </row>
    <row r="79" spans="1:26" ht="13.5" hidden="1">
      <c r="A79" s="39" t="s">
        <v>103</v>
      </c>
      <c r="B79" s="19"/>
      <c r="C79" s="19"/>
      <c r="D79" s="20">
        <v>23739000</v>
      </c>
      <c r="E79" s="21">
        <v>23739000</v>
      </c>
      <c r="F79" s="21">
        <v>2258492</v>
      </c>
      <c r="G79" s="21">
        <v>2258492</v>
      </c>
      <c r="H79" s="21"/>
      <c r="I79" s="21">
        <v>4516984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4516984</v>
      </c>
      <c r="W79" s="21">
        <v>5934750</v>
      </c>
      <c r="X79" s="21"/>
      <c r="Y79" s="20"/>
      <c r="Z79" s="23">
        <v>23739000</v>
      </c>
    </row>
    <row r="80" spans="1:26" ht="13.5" hidden="1">
      <c r="A80" s="39" t="s">
        <v>104</v>
      </c>
      <c r="B80" s="19"/>
      <c r="C80" s="19"/>
      <c r="D80" s="20">
        <v>15559992</v>
      </c>
      <c r="E80" s="21">
        <v>15559992</v>
      </c>
      <c r="F80" s="21">
        <v>460644</v>
      </c>
      <c r="G80" s="21">
        <v>460644</v>
      </c>
      <c r="H80" s="21"/>
      <c r="I80" s="21">
        <v>921288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921288</v>
      </c>
      <c r="W80" s="21">
        <v>3889998</v>
      </c>
      <c r="X80" s="21"/>
      <c r="Y80" s="20"/>
      <c r="Z80" s="23">
        <v>15559992</v>
      </c>
    </row>
    <row r="81" spans="1:26" ht="13.5" hidden="1">
      <c r="A81" s="39" t="s">
        <v>105</v>
      </c>
      <c r="B81" s="19"/>
      <c r="C81" s="19"/>
      <c r="D81" s="20">
        <v>18413004</v>
      </c>
      <c r="E81" s="21">
        <v>18413004</v>
      </c>
      <c r="F81" s="21">
        <v>22538</v>
      </c>
      <c r="G81" s="21">
        <v>22538</v>
      </c>
      <c r="H81" s="21"/>
      <c r="I81" s="21">
        <v>45076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45076</v>
      </c>
      <c r="W81" s="21">
        <v>4603251</v>
      </c>
      <c r="X81" s="21"/>
      <c r="Y81" s="20"/>
      <c r="Z81" s="23">
        <v>18413004</v>
      </c>
    </row>
    <row r="82" spans="1:26" ht="13.5" hidden="1">
      <c r="A82" s="39" t="s">
        <v>106</v>
      </c>
      <c r="B82" s="19"/>
      <c r="C82" s="19"/>
      <c r="D82" s="20">
        <v>8835996</v>
      </c>
      <c r="E82" s="21">
        <v>8835996</v>
      </c>
      <c r="F82" s="21">
        <v>9365</v>
      </c>
      <c r="G82" s="21">
        <v>9365</v>
      </c>
      <c r="H82" s="21"/>
      <c r="I82" s="21">
        <v>18730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18730</v>
      </c>
      <c r="W82" s="21">
        <v>2208999</v>
      </c>
      <c r="X82" s="21"/>
      <c r="Y82" s="20"/>
      <c r="Z82" s="23">
        <v>8835996</v>
      </c>
    </row>
    <row r="83" spans="1:26" ht="13.5" hidden="1">
      <c r="A83" s="39" t="s">
        <v>107</v>
      </c>
      <c r="B83" s="19"/>
      <c r="C83" s="19"/>
      <c r="D83" s="20">
        <v>129000</v>
      </c>
      <c r="E83" s="21">
        <v>129000</v>
      </c>
      <c r="F83" s="21">
        <v>40502</v>
      </c>
      <c r="G83" s="21">
        <v>40502</v>
      </c>
      <c r="H83" s="21"/>
      <c r="I83" s="21">
        <v>81004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81004</v>
      </c>
      <c r="W83" s="21">
        <v>32250</v>
      </c>
      <c r="X83" s="21"/>
      <c r="Y83" s="20"/>
      <c r="Z83" s="23">
        <v>129000</v>
      </c>
    </row>
    <row r="84" spans="1:26" ht="13.5" hidden="1">
      <c r="A84" s="40" t="s">
        <v>110</v>
      </c>
      <c r="B84" s="28"/>
      <c r="C84" s="28"/>
      <c r="D84" s="29">
        <v>6600000</v>
      </c>
      <c r="E84" s="30">
        <v>6600000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1650000</v>
      </c>
      <c r="X84" s="30"/>
      <c r="Y84" s="29"/>
      <c r="Z84" s="31">
        <v>6600000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67369</v>
      </c>
      <c r="D5" s="357">
        <f t="shared" si="0"/>
        <v>0</v>
      </c>
      <c r="E5" s="356">
        <f t="shared" si="0"/>
        <v>3028829</v>
      </c>
      <c r="F5" s="358">
        <f t="shared" si="0"/>
        <v>3028829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757207</v>
      </c>
      <c r="Y5" s="358">
        <f t="shared" si="0"/>
        <v>-757207</v>
      </c>
      <c r="Z5" s="359">
        <f>+IF(X5&lt;&gt;0,+(Y5/X5)*100,0)</f>
        <v>-100</v>
      </c>
      <c r="AA5" s="360">
        <f>+AA6+AA8+AA11+AA13+AA15</f>
        <v>3028829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2023000</v>
      </c>
      <c r="F6" s="59">
        <f t="shared" si="1"/>
        <v>2023000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505750</v>
      </c>
      <c r="Y6" s="59">
        <f t="shared" si="1"/>
        <v>-505750</v>
      </c>
      <c r="Z6" s="61">
        <f>+IF(X6&lt;&gt;0,+(Y6/X6)*100,0)</f>
        <v>-100</v>
      </c>
      <c r="AA6" s="62">
        <f t="shared" si="1"/>
        <v>2023000</v>
      </c>
    </row>
    <row r="7" spans="1:27" ht="13.5">
      <c r="A7" s="291" t="s">
        <v>228</v>
      </c>
      <c r="B7" s="142"/>
      <c r="C7" s="60"/>
      <c r="D7" s="340"/>
      <c r="E7" s="60">
        <v>2023000</v>
      </c>
      <c r="F7" s="59">
        <v>2023000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505750</v>
      </c>
      <c r="Y7" s="59">
        <v>-505750</v>
      </c>
      <c r="Z7" s="61">
        <v>-100</v>
      </c>
      <c r="AA7" s="62">
        <v>2023000</v>
      </c>
    </row>
    <row r="8" spans="1:27" ht="13.5">
      <c r="A8" s="361" t="s">
        <v>205</v>
      </c>
      <c r="B8" s="142"/>
      <c r="C8" s="60">
        <f aca="true" t="shared" si="2" ref="C8:Y8">SUM(C9:C10)</f>
        <v>14017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14017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53352</v>
      </c>
      <c r="D11" s="363">
        <f aca="true" t="shared" si="3" ref="D11:AA11">+D12</f>
        <v>0</v>
      </c>
      <c r="E11" s="362">
        <f t="shared" si="3"/>
        <v>1005829</v>
      </c>
      <c r="F11" s="364">
        <f t="shared" si="3"/>
        <v>1005829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251457</v>
      </c>
      <c r="Y11" s="364">
        <f t="shared" si="3"/>
        <v>-251457</v>
      </c>
      <c r="Z11" s="365">
        <f>+IF(X11&lt;&gt;0,+(Y11/X11)*100,0)</f>
        <v>-100</v>
      </c>
      <c r="AA11" s="366">
        <f t="shared" si="3"/>
        <v>1005829</v>
      </c>
    </row>
    <row r="12" spans="1:27" ht="13.5">
      <c r="A12" s="291" t="s">
        <v>231</v>
      </c>
      <c r="B12" s="136"/>
      <c r="C12" s="60">
        <v>53352</v>
      </c>
      <c r="D12" s="340"/>
      <c r="E12" s="60">
        <v>1005829</v>
      </c>
      <c r="F12" s="59">
        <v>1005829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251457</v>
      </c>
      <c r="Y12" s="59">
        <v>-251457</v>
      </c>
      <c r="Z12" s="61">
        <v>-100</v>
      </c>
      <c r="AA12" s="62">
        <v>1005829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114243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3675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73551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37017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181612</v>
      </c>
      <c r="D60" s="346">
        <f t="shared" si="14"/>
        <v>0</v>
      </c>
      <c r="E60" s="219">
        <f t="shared" si="14"/>
        <v>3028829</v>
      </c>
      <c r="F60" s="264">
        <f t="shared" si="14"/>
        <v>3028829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757207</v>
      </c>
      <c r="Y60" s="264">
        <f t="shared" si="14"/>
        <v>-757207</v>
      </c>
      <c r="Z60" s="337">
        <f>+IF(X60&lt;&gt;0,+(Y60/X60)*100,0)</f>
        <v>-100</v>
      </c>
      <c r="AA60" s="232">
        <f>+AA57+AA54+AA51+AA40+AA37+AA34+AA22+AA5</f>
        <v>3028829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108160057</v>
      </c>
      <c r="D5" s="153">
        <f>SUM(D6:D8)</f>
        <v>0</v>
      </c>
      <c r="E5" s="154">
        <f t="shared" si="0"/>
        <v>51413035</v>
      </c>
      <c r="F5" s="100">
        <f t="shared" si="0"/>
        <v>51413035</v>
      </c>
      <c r="G5" s="100">
        <f t="shared" si="0"/>
        <v>9668281</v>
      </c>
      <c r="H5" s="100">
        <f t="shared" si="0"/>
        <v>0</v>
      </c>
      <c r="I5" s="100">
        <f t="shared" si="0"/>
        <v>0</v>
      </c>
      <c r="J5" s="100">
        <f t="shared" si="0"/>
        <v>9668281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9668281</v>
      </c>
      <c r="X5" s="100">
        <f t="shared" si="0"/>
        <v>12963000</v>
      </c>
      <c r="Y5" s="100">
        <f t="shared" si="0"/>
        <v>-3294719</v>
      </c>
      <c r="Z5" s="137">
        <f>+IF(X5&lt;&gt;0,+(Y5/X5)*100,0)</f>
        <v>-25.41633109619687</v>
      </c>
      <c r="AA5" s="153">
        <f>SUM(AA6:AA8)</f>
        <v>51413035</v>
      </c>
    </row>
    <row r="6" spans="1:27" ht="13.5">
      <c r="A6" s="138" t="s">
        <v>75</v>
      </c>
      <c r="B6" s="136"/>
      <c r="C6" s="155">
        <v>81611000</v>
      </c>
      <c r="D6" s="155"/>
      <c r="E6" s="156">
        <v>26305000</v>
      </c>
      <c r="F6" s="60">
        <v>26305000</v>
      </c>
      <c r="G6" s="60">
        <v>10411970</v>
      </c>
      <c r="H6" s="60"/>
      <c r="I6" s="60"/>
      <c r="J6" s="60">
        <v>10411970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10411970</v>
      </c>
      <c r="X6" s="60">
        <v>6318000</v>
      </c>
      <c r="Y6" s="60">
        <v>4093970</v>
      </c>
      <c r="Z6" s="140">
        <v>64.8</v>
      </c>
      <c r="AA6" s="155">
        <v>26305000</v>
      </c>
    </row>
    <row r="7" spans="1:27" ht="13.5">
      <c r="A7" s="138" t="s">
        <v>76</v>
      </c>
      <c r="B7" s="136"/>
      <c r="C7" s="157">
        <v>26468824</v>
      </c>
      <c r="D7" s="157"/>
      <c r="E7" s="158">
        <v>25108035</v>
      </c>
      <c r="F7" s="159">
        <v>25108035</v>
      </c>
      <c r="G7" s="159">
        <v>-749886</v>
      </c>
      <c r="H7" s="159"/>
      <c r="I7" s="159"/>
      <c r="J7" s="159">
        <v>-749886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-749886</v>
      </c>
      <c r="X7" s="159">
        <v>2169000</v>
      </c>
      <c r="Y7" s="159">
        <v>-2918886</v>
      </c>
      <c r="Z7" s="141">
        <v>-134.57</v>
      </c>
      <c r="AA7" s="157">
        <v>25108035</v>
      </c>
    </row>
    <row r="8" spans="1:27" ht="13.5">
      <c r="A8" s="138" t="s">
        <v>77</v>
      </c>
      <c r="B8" s="136"/>
      <c r="C8" s="155">
        <v>80233</v>
      </c>
      <c r="D8" s="155"/>
      <c r="E8" s="156"/>
      <c r="F8" s="60"/>
      <c r="G8" s="60">
        <v>6197</v>
      </c>
      <c r="H8" s="60"/>
      <c r="I8" s="60"/>
      <c r="J8" s="60">
        <v>6197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6197</v>
      </c>
      <c r="X8" s="60">
        <v>4476000</v>
      </c>
      <c r="Y8" s="60">
        <v>-4469803</v>
      </c>
      <c r="Z8" s="140">
        <v>-99.86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24186</v>
      </c>
      <c r="H9" s="100">
        <f t="shared" si="1"/>
        <v>0</v>
      </c>
      <c r="I9" s="100">
        <f t="shared" si="1"/>
        <v>0</v>
      </c>
      <c r="J9" s="100">
        <f t="shared" si="1"/>
        <v>24186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24186</v>
      </c>
      <c r="X9" s="100">
        <f t="shared" si="1"/>
        <v>45204</v>
      </c>
      <c r="Y9" s="100">
        <f t="shared" si="1"/>
        <v>-21018</v>
      </c>
      <c r="Z9" s="137">
        <f>+IF(X9&lt;&gt;0,+(Y9/X9)*100,0)</f>
        <v>-46.49588531988319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12293</v>
      </c>
      <c r="H10" s="60"/>
      <c r="I10" s="60"/>
      <c r="J10" s="60">
        <v>12293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12293</v>
      </c>
      <c r="X10" s="60">
        <v>-54000</v>
      </c>
      <c r="Y10" s="60">
        <v>66293</v>
      </c>
      <c r="Z10" s="140">
        <v>-122.76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39000</v>
      </c>
      <c r="Y11" s="60">
        <v>-39000</v>
      </c>
      <c r="Z11" s="140">
        <v>-100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1491</v>
      </c>
      <c r="H12" s="60"/>
      <c r="I12" s="60"/>
      <c r="J12" s="60">
        <v>1491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1491</v>
      </c>
      <c r="X12" s="60">
        <v>62001</v>
      </c>
      <c r="Y12" s="60">
        <v>-60510</v>
      </c>
      <c r="Z12" s="140">
        <v>-97.6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10402</v>
      </c>
      <c r="H13" s="60"/>
      <c r="I13" s="60"/>
      <c r="J13" s="60">
        <v>10402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10402</v>
      </c>
      <c r="X13" s="60">
        <v>-1797</v>
      </c>
      <c r="Y13" s="60">
        <v>12199</v>
      </c>
      <c r="Z13" s="140">
        <v>-678.85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27032318</v>
      </c>
      <c r="D15" s="153">
        <f>SUM(D16:D18)</f>
        <v>0</v>
      </c>
      <c r="E15" s="154">
        <f t="shared" si="2"/>
        <v>29754000</v>
      </c>
      <c r="F15" s="100">
        <f t="shared" si="2"/>
        <v>29754000</v>
      </c>
      <c r="G15" s="100">
        <f t="shared" si="2"/>
        <v>8683</v>
      </c>
      <c r="H15" s="100">
        <f t="shared" si="2"/>
        <v>0</v>
      </c>
      <c r="I15" s="100">
        <f t="shared" si="2"/>
        <v>0</v>
      </c>
      <c r="J15" s="100">
        <f t="shared" si="2"/>
        <v>8683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8683</v>
      </c>
      <c r="X15" s="100">
        <f t="shared" si="2"/>
        <v>6933003</v>
      </c>
      <c r="Y15" s="100">
        <f t="shared" si="2"/>
        <v>-6924320</v>
      </c>
      <c r="Z15" s="137">
        <f>+IF(X15&lt;&gt;0,+(Y15/X15)*100,0)</f>
        <v>-99.8747584560399</v>
      </c>
      <c r="AA15" s="153">
        <f>SUM(AA16:AA18)</f>
        <v>29754000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27032318</v>
      </c>
      <c r="D17" s="155"/>
      <c r="E17" s="156">
        <v>29754000</v>
      </c>
      <c r="F17" s="60">
        <v>29754000</v>
      </c>
      <c r="G17" s="60">
        <v>8683</v>
      </c>
      <c r="H17" s="60"/>
      <c r="I17" s="60"/>
      <c r="J17" s="60">
        <v>8683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8683</v>
      </c>
      <c r="X17" s="60">
        <v>6933003</v>
      </c>
      <c r="Y17" s="60">
        <v>-6924320</v>
      </c>
      <c r="Z17" s="140">
        <v>-99.87</v>
      </c>
      <c r="AA17" s="155">
        <v>29754000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88256162</v>
      </c>
      <c r="D19" s="153">
        <f>SUM(D20:D23)</f>
        <v>0</v>
      </c>
      <c r="E19" s="154">
        <f t="shared" si="3"/>
        <v>178727891</v>
      </c>
      <c r="F19" s="100">
        <f t="shared" si="3"/>
        <v>178727891</v>
      </c>
      <c r="G19" s="100">
        <f t="shared" si="3"/>
        <v>45175232</v>
      </c>
      <c r="H19" s="100">
        <f t="shared" si="3"/>
        <v>0</v>
      </c>
      <c r="I19" s="100">
        <f t="shared" si="3"/>
        <v>0</v>
      </c>
      <c r="J19" s="100">
        <f t="shared" si="3"/>
        <v>45175232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45175232</v>
      </c>
      <c r="X19" s="100">
        <f t="shared" si="3"/>
        <v>26040000</v>
      </c>
      <c r="Y19" s="100">
        <f t="shared" si="3"/>
        <v>19135232</v>
      </c>
      <c r="Z19" s="137">
        <f>+IF(X19&lt;&gt;0,+(Y19/X19)*100,0)</f>
        <v>73.48399385560676</v>
      </c>
      <c r="AA19" s="153">
        <f>SUM(AA20:AA23)</f>
        <v>178727891</v>
      </c>
    </row>
    <row r="20" spans="1:27" ht="13.5">
      <c r="A20" s="138" t="s">
        <v>89</v>
      </c>
      <c r="B20" s="136"/>
      <c r="C20" s="155">
        <v>20416065</v>
      </c>
      <c r="D20" s="155"/>
      <c r="E20" s="156">
        <v>43081858</v>
      </c>
      <c r="F20" s="60">
        <v>43081858</v>
      </c>
      <c r="G20" s="60">
        <v>11685051</v>
      </c>
      <c r="H20" s="60"/>
      <c r="I20" s="60"/>
      <c r="J20" s="60">
        <v>11685051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11685051</v>
      </c>
      <c r="X20" s="60">
        <v>8805000</v>
      </c>
      <c r="Y20" s="60">
        <v>2880051</v>
      </c>
      <c r="Z20" s="140">
        <v>32.71</v>
      </c>
      <c r="AA20" s="155">
        <v>43081858</v>
      </c>
    </row>
    <row r="21" spans="1:27" ht="13.5">
      <c r="A21" s="138" t="s">
        <v>90</v>
      </c>
      <c r="B21" s="136"/>
      <c r="C21" s="155">
        <v>37994193</v>
      </c>
      <c r="D21" s="155"/>
      <c r="E21" s="156">
        <v>89730648</v>
      </c>
      <c r="F21" s="60">
        <v>89730648</v>
      </c>
      <c r="G21" s="60">
        <v>22823755</v>
      </c>
      <c r="H21" s="60"/>
      <c r="I21" s="60"/>
      <c r="J21" s="60">
        <v>22823755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22823755</v>
      </c>
      <c r="X21" s="60">
        <v>6918000</v>
      </c>
      <c r="Y21" s="60">
        <v>15905755</v>
      </c>
      <c r="Z21" s="140">
        <v>229.92</v>
      </c>
      <c r="AA21" s="155">
        <v>89730648</v>
      </c>
    </row>
    <row r="22" spans="1:27" ht="13.5">
      <c r="A22" s="138" t="s">
        <v>91</v>
      </c>
      <c r="B22" s="136"/>
      <c r="C22" s="157">
        <v>20041906</v>
      </c>
      <c r="D22" s="157"/>
      <c r="E22" s="158">
        <v>27745899</v>
      </c>
      <c r="F22" s="159">
        <v>27745899</v>
      </c>
      <c r="G22" s="159">
        <v>5116049</v>
      </c>
      <c r="H22" s="159"/>
      <c r="I22" s="159"/>
      <c r="J22" s="159">
        <v>5116049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5116049</v>
      </c>
      <c r="X22" s="159">
        <v>5790000</v>
      </c>
      <c r="Y22" s="159">
        <v>-673951</v>
      </c>
      <c r="Z22" s="141">
        <v>-11.64</v>
      </c>
      <c r="AA22" s="157">
        <v>27745899</v>
      </c>
    </row>
    <row r="23" spans="1:27" ht="13.5">
      <c r="A23" s="138" t="s">
        <v>92</v>
      </c>
      <c r="B23" s="136"/>
      <c r="C23" s="155">
        <v>9803998</v>
      </c>
      <c r="D23" s="155"/>
      <c r="E23" s="156">
        <v>18169486</v>
      </c>
      <c r="F23" s="60">
        <v>18169486</v>
      </c>
      <c r="G23" s="60">
        <v>5550377</v>
      </c>
      <c r="H23" s="60"/>
      <c r="I23" s="60"/>
      <c r="J23" s="60">
        <v>5550377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5550377</v>
      </c>
      <c r="X23" s="60">
        <v>4527000</v>
      </c>
      <c r="Y23" s="60">
        <v>1023377</v>
      </c>
      <c r="Z23" s="140">
        <v>22.61</v>
      </c>
      <c r="AA23" s="155">
        <v>18169486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223448537</v>
      </c>
      <c r="D25" s="168">
        <f>+D5+D9+D15+D19+D24</f>
        <v>0</v>
      </c>
      <c r="E25" s="169">
        <f t="shared" si="4"/>
        <v>259894926</v>
      </c>
      <c r="F25" s="73">
        <f t="shared" si="4"/>
        <v>259894926</v>
      </c>
      <c r="G25" s="73">
        <f t="shared" si="4"/>
        <v>54876382</v>
      </c>
      <c r="H25" s="73">
        <f t="shared" si="4"/>
        <v>0</v>
      </c>
      <c r="I25" s="73">
        <f t="shared" si="4"/>
        <v>0</v>
      </c>
      <c r="J25" s="73">
        <f t="shared" si="4"/>
        <v>54876382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54876382</v>
      </c>
      <c r="X25" s="73">
        <f t="shared" si="4"/>
        <v>45981207</v>
      </c>
      <c r="Y25" s="73">
        <f t="shared" si="4"/>
        <v>8895175</v>
      </c>
      <c r="Z25" s="170">
        <f>+IF(X25&lt;&gt;0,+(Y25/X25)*100,0)</f>
        <v>19.345240328293254</v>
      </c>
      <c r="AA25" s="168">
        <f>+AA5+AA9+AA15+AA19+AA24</f>
        <v>259894926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110219267</v>
      </c>
      <c r="D28" s="153">
        <f>SUM(D29:D31)</f>
        <v>0</v>
      </c>
      <c r="E28" s="154">
        <f t="shared" si="5"/>
        <v>144694756</v>
      </c>
      <c r="F28" s="100">
        <f t="shared" si="5"/>
        <v>144694756</v>
      </c>
      <c r="G28" s="100">
        <f t="shared" si="5"/>
        <v>5481953</v>
      </c>
      <c r="H28" s="100">
        <f t="shared" si="5"/>
        <v>0</v>
      </c>
      <c r="I28" s="100">
        <f t="shared" si="5"/>
        <v>0</v>
      </c>
      <c r="J28" s="100">
        <f t="shared" si="5"/>
        <v>5481953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5481953</v>
      </c>
      <c r="X28" s="100">
        <f t="shared" si="5"/>
        <v>15767001</v>
      </c>
      <c r="Y28" s="100">
        <f t="shared" si="5"/>
        <v>-10285048</v>
      </c>
      <c r="Z28" s="137">
        <f>+IF(X28&lt;&gt;0,+(Y28/X28)*100,0)</f>
        <v>-65.23147934093491</v>
      </c>
      <c r="AA28" s="153">
        <f>SUM(AA29:AA31)</f>
        <v>144694756</v>
      </c>
    </row>
    <row r="29" spans="1:27" ht="13.5">
      <c r="A29" s="138" t="s">
        <v>75</v>
      </c>
      <c r="B29" s="136"/>
      <c r="C29" s="155">
        <v>5438660</v>
      </c>
      <c r="D29" s="155"/>
      <c r="E29" s="156">
        <v>6712380</v>
      </c>
      <c r="F29" s="60">
        <v>6712380</v>
      </c>
      <c r="G29" s="60">
        <v>766500</v>
      </c>
      <c r="H29" s="60"/>
      <c r="I29" s="60"/>
      <c r="J29" s="60">
        <v>766500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766500</v>
      </c>
      <c r="X29" s="60">
        <v>7359000</v>
      </c>
      <c r="Y29" s="60">
        <v>-6592500</v>
      </c>
      <c r="Z29" s="140">
        <v>-89.58</v>
      </c>
      <c r="AA29" s="155">
        <v>6712380</v>
      </c>
    </row>
    <row r="30" spans="1:27" ht="13.5">
      <c r="A30" s="138" t="s">
        <v>76</v>
      </c>
      <c r="B30" s="136"/>
      <c r="C30" s="157">
        <v>104780607</v>
      </c>
      <c r="D30" s="157"/>
      <c r="E30" s="158">
        <v>137982376</v>
      </c>
      <c r="F30" s="159">
        <v>137982376</v>
      </c>
      <c r="G30" s="159">
        <v>4453923</v>
      </c>
      <c r="H30" s="159"/>
      <c r="I30" s="159"/>
      <c r="J30" s="159">
        <v>4453923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4453923</v>
      </c>
      <c r="X30" s="159">
        <v>5496000</v>
      </c>
      <c r="Y30" s="159">
        <v>-1042077</v>
      </c>
      <c r="Z30" s="141">
        <v>-18.96</v>
      </c>
      <c r="AA30" s="157">
        <v>137982376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261530</v>
      </c>
      <c r="H31" s="60"/>
      <c r="I31" s="60"/>
      <c r="J31" s="60">
        <v>261530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261530</v>
      </c>
      <c r="X31" s="60">
        <v>2912001</v>
      </c>
      <c r="Y31" s="60">
        <v>-2650471</v>
      </c>
      <c r="Z31" s="140">
        <v>-91.02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58629</v>
      </c>
      <c r="H32" s="100">
        <f t="shared" si="6"/>
        <v>0</v>
      </c>
      <c r="I32" s="100">
        <f t="shared" si="6"/>
        <v>0</v>
      </c>
      <c r="J32" s="100">
        <f t="shared" si="6"/>
        <v>58629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58629</v>
      </c>
      <c r="X32" s="100">
        <f t="shared" si="6"/>
        <v>5199000</v>
      </c>
      <c r="Y32" s="100">
        <f t="shared" si="6"/>
        <v>-5140371</v>
      </c>
      <c r="Z32" s="137">
        <f>+IF(X32&lt;&gt;0,+(Y32/X32)*100,0)</f>
        <v>-98.87230236583959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58179</v>
      </c>
      <c r="H33" s="60"/>
      <c r="I33" s="60"/>
      <c r="J33" s="60">
        <v>58179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58179</v>
      </c>
      <c r="X33" s="60">
        <v>3420000</v>
      </c>
      <c r="Y33" s="60">
        <v>-3361821</v>
      </c>
      <c r="Z33" s="140">
        <v>-98.3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933000</v>
      </c>
      <c r="Y34" s="60">
        <v>-933000</v>
      </c>
      <c r="Z34" s="140">
        <v>-100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522000</v>
      </c>
      <c r="Y35" s="60">
        <v>-522000</v>
      </c>
      <c r="Z35" s="140">
        <v>-100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450</v>
      </c>
      <c r="H36" s="60"/>
      <c r="I36" s="60"/>
      <c r="J36" s="60">
        <v>450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450</v>
      </c>
      <c r="X36" s="60">
        <v>324000</v>
      </c>
      <c r="Y36" s="60">
        <v>-323550</v>
      </c>
      <c r="Z36" s="140">
        <v>-99.86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172851</v>
      </c>
      <c r="H38" s="100">
        <f t="shared" si="7"/>
        <v>0</v>
      </c>
      <c r="I38" s="100">
        <f t="shared" si="7"/>
        <v>0</v>
      </c>
      <c r="J38" s="100">
        <f t="shared" si="7"/>
        <v>172851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172851</v>
      </c>
      <c r="X38" s="100">
        <f t="shared" si="7"/>
        <v>3549003</v>
      </c>
      <c r="Y38" s="100">
        <f t="shared" si="7"/>
        <v>-3376152</v>
      </c>
      <c r="Z38" s="137">
        <f>+IF(X38&lt;&gt;0,+(Y38/X38)*100,0)</f>
        <v>-95.1295899158158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172851</v>
      </c>
      <c r="H40" s="60"/>
      <c r="I40" s="60"/>
      <c r="J40" s="60">
        <v>172851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172851</v>
      </c>
      <c r="X40" s="60">
        <v>3549003</v>
      </c>
      <c r="Y40" s="60">
        <v>-3376152</v>
      </c>
      <c r="Z40" s="140">
        <v>-95.13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19568848</v>
      </c>
      <c r="D42" s="153">
        <f>SUM(D43:D46)</f>
        <v>0</v>
      </c>
      <c r="E42" s="154">
        <f t="shared" si="8"/>
        <v>35298225</v>
      </c>
      <c r="F42" s="100">
        <f t="shared" si="8"/>
        <v>35298225</v>
      </c>
      <c r="G42" s="100">
        <f t="shared" si="8"/>
        <v>495202</v>
      </c>
      <c r="H42" s="100">
        <f t="shared" si="8"/>
        <v>0</v>
      </c>
      <c r="I42" s="100">
        <f t="shared" si="8"/>
        <v>0</v>
      </c>
      <c r="J42" s="100">
        <f t="shared" si="8"/>
        <v>495202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495202</v>
      </c>
      <c r="X42" s="100">
        <f t="shared" si="8"/>
        <v>21471000</v>
      </c>
      <c r="Y42" s="100">
        <f t="shared" si="8"/>
        <v>-20975798</v>
      </c>
      <c r="Z42" s="137">
        <f>+IF(X42&lt;&gt;0,+(Y42/X42)*100,0)</f>
        <v>-97.6936239578967</v>
      </c>
      <c r="AA42" s="153">
        <f>SUM(AA43:AA46)</f>
        <v>35298225</v>
      </c>
    </row>
    <row r="43" spans="1:27" ht="13.5">
      <c r="A43" s="138" t="s">
        <v>89</v>
      </c>
      <c r="B43" s="136"/>
      <c r="C43" s="155">
        <v>18308575</v>
      </c>
      <c r="D43" s="155"/>
      <c r="E43" s="156">
        <v>31599200</v>
      </c>
      <c r="F43" s="60">
        <v>31599200</v>
      </c>
      <c r="G43" s="60">
        <v>384256</v>
      </c>
      <c r="H43" s="60"/>
      <c r="I43" s="60"/>
      <c r="J43" s="60">
        <v>384256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384256</v>
      </c>
      <c r="X43" s="60">
        <v>10620000</v>
      </c>
      <c r="Y43" s="60">
        <v>-10235744</v>
      </c>
      <c r="Z43" s="140">
        <v>-96.38</v>
      </c>
      <c r="AA43" s="155">
        <v>31599200</v>
      </c>
    </row>
    <row r="44" spans="1:27" ht="13.5">
      <c r="A44" s="138" t="s">
        <v>90</v>
      </c>
      <c r="B44" s="136"/>
      <c r="C44" s="155">
        <v>1260273</v>
      </c>
      <c r="D44" s="155"/>
      <c r="E44" s="156">
        <v>3699025</v>
      </c>
      <c r="F44" s="60">
        <v>3699025</v>
      </c>
      <c r="G44" s="60">
        <v>60985</v>
      </c>
      <c r="H44" s="60"/>
      <c r="I44" s="60"/>
      <c r="J44" s="60">
        <v>60985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60985</v>
      </c>
      <c r="X44" s="60">
        <v>6321000</v>
      </c>
      <c r="Y44" s="60">
        <v>-6260015</v>
      </c>
      <c r="Z44" s="140">
        <v>-99.04</v>
      </c>
      <c r="AA44" s="155">
        <v>3699025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48701</v>
      </c>
      <c r="H45" s="159"/>
      <c r="I45" s="159"/>
      <c r="J45" s="159">
        <v>48701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48701</v>
      </c>
      <c r="X45" s="159">
        <v>2535000</v>
      </c>
      <c r="Y45" s="159">
        <v>-2486299</v>
      </c>
      <c r="Z45" s="141">
        <v>-98.08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1260</v>
      </c>
      <c r="H46" s="60"/>
      <c r="I46" s="60"/>
      <c r="J46" s="60">
        <v>1260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1260</v>
      </c>
      <c r="X46" s="60">
        <v>1995000</v>
      </c>
      <c r="Y46" s="60">
        <v>-1993740</v>
      </c>
      <c r="Z46" s="140">
        <v>-99.94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129788115</v>
      </c>
      <c r="D48" s="168">
        <f>+D28+D32+D38+D42+D47</f>
        <v>0</v>
      </c>
      <c r="E48" s="169">
        <f t="shared" si="9"/>
        <v>179992981</v>
      </c>
      <c r="F48" s="73">
        <f t="shared" si="9"/>
        <v>179992981</v>
      </c>
      <c r="G48" s="73">
        <f t="shared" si="9"/>
        <v>6208635</v>
      </c>
      <c r="H48" s="73">
        <f t="shared" si="9"/>
        <v>0</v>
      </c>
      <c r="I48" s="73">
        <f t="shared" si="9"/>
        <v>0</v>
      </c>
      <c r="J48" s="73">
        <f t="shared" si="9"/>
        <v>6208635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6208635</v>
      </c>
      <c r="X48" s="73">
        <f t="shared" si="9"/>
        <v>45986004</v>
      </c>
      <c r="Y48" s="73">
        <f t="shared" si="9"/>
        <v>-39777369</v>
      </c>
      <c r="Z48" s="170">
        <f>+IF(X48&lt;&gt;0,+(Y48/X48)*100,0)</f>
        <v>-86.49885952256257</v>
      </c>
      <c r="AA48" s="168">
        <f>+AA28+AA32+AA38+AA42+AA47</f>
        <v>179992981</v>
      </c>
    </row>
    <row r="49" spans="1:27" ht="13.5">
      <c r="A49" s="148" t="s">
        <v>49</v>
      </c>
      <c r="B49" s="149"/>
      <c r="C49" s="171">
        <f aca="true" t="shared" si="10" ref="C49:Y49">+C25-C48</f>
        <v>93660422</v>
      </c>
      <c r="D49" s="171">
        <f>+D25-D48</f>
        <v>0</v>
      </c>
      <c r="E49" s="172">
        <f t="shared" si="10"/>
        <v>79901945</v>
      </c>
      <c r="F49" s="173">
        <f t="shared" si="10"/>
        <v>79901945</v>
      </c>
      <c r="G49" s="173">
        <f t="shared" si="10"/>
        <v>48667747</v>
      </c>
      <c r="H49" s="173">
        <f t="shared" si="10"/>
        <v>0</v>
      </c>
      <c r="I49" s="173">
        <f t="shared" si="10"/>
        <v>0</v>
      </c>
      <c r="J49" s="173">
        <f t="shared" si="10"/>
        <v>48667747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48667747</v>
      </c>
      <c r="X49" s="173">
        <f>IF(F25=F48,0,X25-X48)</f>
        <v>-4797</v>
      </c>
      <c r="Y49" s="173">
        <f t="shared" si="10"/>
        <v>48672544</v>
      </c>
      <c r="Z49" s="174">
        <f>+IF(X49&lt;&gt;0,+(Y49/X49)*100,0)</f>
        <v>-1014645.48676256</v>
      </c>
      <c r="AA49" s="171">
        <f>+AA25-AA48</f>
        <v>79901945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7741113</v>
      </c>
      <c r="D5" s="155">
        <v>0</v>
      </c>
      <c r="E5" s="156">
        <v>17908495</v>
      </c>
      <c r="F5" s="60">
        <v>17908495</v>
      </c>
      <c r="G5" s="60">
        <v>-788775</v>
      </c>
      <c r="H5" s="60">
        <v>0</v>
      </c>
      <c r="I5" s="60">
        <v>0</v>
      </c>
      <c r="J5" s="60">
        <v>-788775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-788775</v>
      </c>
      <c r="X5" s="60">
        <v>4476999</v>
      </c>
      <c r="Y5" s="60">
        <v>-5265774</v>
      </c>
      <c r="Z5" s="140">
        <v>-117.62</v>
      </c>
      <c r="AA5" s="155">
        <v>17908495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20416065</v>
      </c>
      <c r="D7" s="155">
        <v>0</v>
      </c>
      <c r="E7" s="156">
        <v>24414858</v>
      </c>
      <c r="F7" s="60">
        <v>24414858</v>
      </c>
      <c r="G7" s="60">
        <v>2296996</v>
      </c>
      <c r="H7" s="60">
        <v>0</v>
      </c>
      <c r="I7" s="60">
        <v>0</v>
      </c>
      <c r="J7" s="60">
        <v>2296996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2296996</v>
      </c>
      <c r="X7" s="60">
        <v>5934750</v>
      </c>
      <c r="Y7" s="60">
        <v>-3637754</v>
      </c>
      <c r="Z7" s="140">
        <v>-61.3</v>
      </c>
      <c r="AA7" s="155">
        <v>24414858</v>
      </c>
    </row>
    <row r="8" spans="1:27" ht="13.5">
      <c r="A8" s="183" t="s">
        <v>104</v>
      </c>
      <c r="B8" s="182"/>
      <c r="C8" s="155">
        <v>22430759</v>
      </c>
      <c r="D8" s="155">
        <v>0</v>
      </c>
      <c r="E8" s="156">
        <v>22518648</v>
      </c>
      <c r="F8" s="60">
        <v>22518648</v>
      </c>
      <c r="G8" s="60">
        <v>2144873</v>
      </c>
      <c r="H8" s="60">
        <v>0</v>
      </c>
      <c r="I8" s="60">
        <v>0</v>
      </c>
      <c r="J8" s="60">
        <v>2144873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2144873</v>
      </c>
      <c r="X8" s="60">
        <v>3889998</v>
      </c>
      <c r="Y8" s="60">
        <v>-1745125</v>
      </c>
      <c r="Z8" s="140">
        <v>-44.86</v>
      </c>
      <c r="AA8" s="155">
        <v>22518648</v>
      </c>
    </row>
    <row r="9" spans="1:27" ht="13.5">
      <c r="A9" s="183" t="s">
        <v>105</v>
      </c>
      <c r="B9" s="182"/>
      <c r="C9" s="155">
        <v>20041906</v>
      </c>
      <c r="D9" s="155">
        <v>0</v>
      </c>
      <c r="E9" s="156">
        <v>18412899</v>
      </c>
      <c r="F9" s="60">
        <v>18412899</v>
      </c>
      <c r="G9" s="60">
        <v>1698437</v>
      </c>
      <c r="H9" s="60">
        <v>0</v>
      </c>
      <c r="I9" s="60">
        <v>0</v>
      </c>
      <c r="J9" s="60">
        <v>1698437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1698437</v>
      </c>
      <c r="X9" s="60">
        <v>4603251</v>
      </c>
      <c r="Y9" s="60">
        <v>-2904814</v>
      </c>
      <c r="Z9" s="140">
        <v>-63.1</v>
      </c>
      <c r="AA9" s="155">
        <v>18412899</v>
      </c>
    </row>
    <row r="10" spans="1:27" ht="13.5">
      <c r="A10" s="183" t="s">
        <v>106</v>
      </c>
      <c r="B10" s="182"/>
      <c r="C10" s="155">
        <v>9803998</v>
      </c>
      <c r="D10" s="155">
        <v>0</v>
      </c>
      <c r="E10" s="156">
        <v>8836486</v>
      </c>
      <c r="F10" s="54">
        <v>8836486</v>
      </c>
      <c r="G10" s="54">
        <v>988221</v>
      </c>
      <c r="H10" s="54">
        <v>0</v>
      </c>
      <c r="I10" s="54">
        <v>0</v>
      </c>
      <c r="J10" s="54">
        <v>988221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988221</v>
      </c>
      <c r="X10" s="54">
        <v>2208999</v>
      </c>
      <c r="Y10" s="54">
        <v>-1220778</v>
      </c>
      <c r="Z10" s="184">
        <v>-55.26</v>
      </c>
      <c r="AA10" s="130">
        <v>8836486</v>
      </c>
    </row>
    <row r="11" spans="1:27" ht="13.5">
      <c r="A11" s="183" t="s">
        <v>107</v>
      </c>
      <c r="B11" s="185"/>
      <c r="C11" s="155">
        <v>3247</v>
      </c>
      <c r="D11" s="155">
        <v>0</v>
      </c>
      <c r="E11" s="156">
        <v>129000</v>
      </c>
      <c r="F11" s="60">
        <v>129000</v>
      </c>
      <c r="G11" s="60">
        <v>32052</v>
      </c>
      <c r="H11" s="60">
        <v>0</v>
      </c>
      <c r="I11" s="60">
        <v>0</v>
      </c>
      <c r="J11" s="60">
        <v>32052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32052</v>
      </c>
      <c r="X11" s="60">
        <v>32250</v>
      </c>
      <c r="Y11" s="60">
        <v>-198</v>
      </c>
      <c r="Z11" s="140">
        <v>-0.61</v>
      </c>
      <c r="AA11" s="155">
        <v>129000</v>
      </c>
    </row>
    <row r="12" spans="1:27" ht="13.5">
      <c r="A12" s="183" t="s">
        <v>108</v>
      </c>
      <c r="B12" s="185"/>
      <c r="C12" s="155">
        <v>244250</v>
      </c>
      <c r="D12" s="155">
        <v>0</v>
      </c>
      <c r="E12" s="156">
        <v>48723</v>
      </c>
      <c r="F12" s="60">
        <v>48723</v>
      </c>
      <c r="G12" s="60">
        <v>1156</v>
      </c>
      <c r="H12" s="60">
        <v>0</v>
      </c>
      <c r="I12" s="60">
        <v>0</v>
      </c>
      <c r="J12" s="60">
        <v>1156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1156</v>
      </c>
      <c r="X12" s="60">
        <v>12249</v>
      </c>
      <c r="Y12" s="60">
        <v>-11093</v>
      </c>
      <c r="Z12" s="140">
        <v>-90.56</v>
      </c>
      <c r="AA12" s="155">
        <v>48723</v>
      </c>
    </row>
    <row r="13" spans="1:27" ht="13.5">
      <c r="A13" s="181" t="s">
        <v>109</v>
      </c>
      <c r="B13" s="185"/>
      <c r="C13" s="155">
        <v>314702</v>
      </c>
      <c r="D13" s="155">
        <v>0</v>
      </c>
      <c r="E13" s="156">
        <v>1317</v>
      </c>
      <c r="F13" s="60">
        <v>1317</v>
      </c>
      <c r="G13" s="60">
        <v>50</v>
      </c>
      <c r="H13" s="60">
        <v>0</v>
      </c>
      <c r="I13" s="60">
        <v>0</v>
      </c>
      <c r="J13" s="60">
        <v>50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</v>
      </c>
      <c r="X13" s="60">
        <v>2550</v>
      </c>
      <c r="Y13" s="60">
        <v>-2500</v>
      </c>
      <c r="Z13" s="140">
        <v>-98.04</v>
      </c>
      <c r="AA13" s="155">
        <v>1317</v>
      </c>
    </row>
    <row r="14" spans="1:27" ht="13.5">
      <c r="A14" s="181" t="s">
        <v>110</v>
      </c>
      <c r="B14" s="185"/>
      <c r="C14" s="155">
        <v>7187180</v>
      </c>
      <c r="D14" s="155">
        <v>0</v>
      </c>
      <c r="E14" s="156">
        <v>6510000</v>
      </c>
      <c r="F14" s="60">
        <v>6510000</v>
      </c>
      <c r="G14" s="60">
        <v>-45</v>
      </c>
      <c r="H14" s="60">
        <v>0</v>
      </c>
      <c r="I14" s="60">
        <v>0</v>
      </c>
      <c r="J14" s="60">
        <v>-45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-45</v>
      </c>
      <c r="X14" s="60">
        <v>1650000</v>
      </c>
      <c r="Y14" s="60">
        <v>-1650045</v>
      </c>
      <c r="Z14" s="140">
        <v>-100</v>
      </c>
      <c r="AA14" s="155">
        <v>6510000</v>
      </c>
    </row>
    <row r="15" spans="1:27" ht="13.5">
      <c r="A15" s="181" t="s">
        <v>111</v>
      </c>
      <c r="B15" s="185"/>
      <c r="C15" s="155">
        <v>5026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16005</v>
      </c>
      <c r="D16" s="155">
        <v>0</v>
      </c>
      <c r="E16" s="156">
        <v>247500</v>
      </c>
      <c r="F16" s="60">
        <v>247500</v>
      </c>
      <c r="G16" s="60">
        <v>1491</v>
      </c>
      <c r="H16" s="60">
        <v>0</v>
      </c>
      <c r="I16" s="60">
        <v>0</v>
      </c>
      <c r="J16" s="60">
        <v>1491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1491</v>
      </c>
      <c r="X16" s="60">
        <v>62001</v>
      </c>
      <c r="Y16" s="60">
        <v>-60510</v>
      </c>
      <c r="Z16" s="140">
        <v>-97.6</v>
      </c>
      <c r="AA16" s="155">
        <v>247500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84321233</v>
      </c>
      <c r="D19" s="155">
        <v>0</v>
      </c>
      <c r="E19" s="156">
        <v>93392000</v>
      </c>
      <c r="F19" s="60">
        <v>93392000</v>
      </c>
      <c r="G19" s="60">
        <v>46279522</v>
      </c>
      <c r="H19" s="60">
        <v>0</v>
      </c>
      <c r="I19" s="60">
        <v>0</v>
      </c>
      <c r="J19" s="60">
        <v>46279522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46279522</v>
      </c>
      <c r="X19" s="60">
        <v>34863667</v>
      </c>
      <c r="Y19" s="60">
        <v>11415855</v>
      </c>
      <c r="Z19" s="140">
        <v>32.74</v>
      </c>
      <c r="AA19" s="155">
        <v>93392000</v>
      </c>
    </row>
    <row r="20" spans="1:27" ht="13.5">
      <c r="A20" s="181" t="s">
        <v>35</v>
      </c>
      <c r="B20" s="185"/>
      <c r="C20" s="155">
        <v>438619</v>
      </c>
      <c r="D20" s="155">
        <v>0</v>
      </c>
      <c r="E20" s="156">
        <v>263000</v>
      </c>
      <c r="F20" s="54">
        <v>263000</v>
      </c>
      <c r="G20" s="54">
        <v>2222404</v>
      </c>
      <c r="H20" s="54">
        <v>0</v>
      </c>
      <c r="I20" s="54">
        <v>0</v>
      </c>
      <c r="J20" s="54">
        <v>2222404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2222404</v>
      </c>
      <c r="X20" s="54">
        <v>108999</v>
      </c>
      <c r="Y20" s="54">
        <v>2113405</v>
      </c>
      <c r="Z20" s="184">
        <v>1938.92</v>
      </c>
      <c r="AA20" s="130">
        <v>263000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172964103</v>
      </c>
      <c r="D22" s="188">
        <f>SUM(D5:D21)</f>
        <v>0</v>
      </c>
      <c r="E22" s="189">
        <f t="shared" si="0"/>
        <v>192682926</v>
      </c>
      <c r="F22" s="190">
        <f t="shared" si="0"/>
        <v>192682926</v>
      </c>
      <c r="G22" s="190">
        <f t="shared" si="0"/>
        <v>54876382</v>
      </c>
      <c r="H22" s="190">
        <f t="shared" si="0"/>
        <v>0</v>
      </c>
      <c r="I22" s="190">
        <f t="shared" si="0"/>
        <v>0</v>
      </c>
      <c r="J22" s="190">
        <f t="shared" si="0"/>
        <v>54876382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54876382</v>
      </c>
      <c r="X22" s="190">
        <f t="shared" si="0"/>
        <v>57845713</v>
      </c>
      <c r="Y22" s="190">
        <f t="shared" si="0"/>
        <v>-2969331</v>
      </c>
      <c r="Z22" s="191">
        <f>+IF(X22&lt;&gt;0,+(Y22/X22)*100,0)</f>
        <v>-5.133191114784945</v>
      </c>
      <c r="AA22" s="188">
        <f>SUM(AA5:AA21)</f>
        <v>192682926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60384468</v>
      </c>
      <c r="D25" s="155">
        <v>0</v>
      </c>
      <c r="E25" s="156">
        <v>64554487</v>
      </c>
      <c r="F25" s="60">
        <v>64554487</v>
      </c>
      <c r="G25" s="60">
        <v>4477713</v>
      </c>
      <c r="H25" s="60">
        <v>0</v>
      </c>
      <c r="I25" s="60">
        <v>0</v>
      </c>
      <c r="J25" s="60">
        <v>4477713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4477713</v>
      </c>
      <c r="X25" s="60">
        <v>17500749</v>
      </c>
      <c r="Y25" s="60">
        <v>-13023036</v>
      </c>
      <c r="Z25" s="140">
        <v>-74.41</v>
      </c>
      <c r="AA25" s="155">
        <v>64554487</v>
      </c>
    </row>
    <row r="26" spans="1:27" ht="13.5">
      <c r="A26" s="183" t="s">
        <v>38</v>
      </c>
      <c r="B26" s="182"/>
      <c r="C26" s="155">
        <v>5438660</v>
      </c>
      <c r="D26" s="155">
        <v>0</v>
      </c>
      <c r="E26" s="156">
        <v>6712380</v>
      </c>
      <c r="F26" s="60">
        <v>6712380</v>
      </c>
      <c r="G26" s="60">
        <v>404164</v>
      </c>
      <c r="H26" s="60">
        <v>0</v>
      </c>
      <c r="I26" s="60">
        <v>0</v>
      </c>
      <c r="J26" s="60">
        <v>404164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404164</v>
      </c>
      <c r="X26" s="60">
        <v>1677999</v>
      </c>
      <c r="Y26" s="60">
        <v>-1273835</v>
      </c>
      <c r="Z26" s="140">
        <v>-75.91</v>
      </c>
      <c r="AA26" s="155">
        <v>6712380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11868849</v>
      </c>
      <c r="F27" s="60">
        <v>11868849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2391999</v>
      </c>
      <c r="Y27" s="60">
        <v>-2391999</v>
      </c>
      <c r="Z27" s="140">
        <v>-100</v>
      </c>
      <c r="AA27" s="155">
        <v>11868849</v>
      </c>
    </row>
    <row r="28" spans="1:27" ht="13.5">
      <c r="A28" s="183" t="s">
        <v>39</v>
      </c>
      <c r="B28" s="182"/>
      <c r="C28" s="155">
        <v>1474137</v>
      </c>
      <c r="D28" s="155">
        <v>0</v>
      </c>
      <c r="E28" s="156">
        <v>1007040</v>
      </c>
      <c r="F28" s="60">
        <v>1007040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1749</v>
      </c>
      <c r="Y28" s="60">
        <v>-1749</v>
      </c>
      <c r="Z28" s="140">
        <v>-100</v>
      </c>
      <c r="AA28" s="155">
        <v>1007040</v>
      </c>
    </row>
    <row r="29" spans="1:27" ht="13.5">
      <c r="A29" s="183" t="s">
        <v>40</v>
      </c>
      <c r="B29" s="182"/>
      <c r="C29" s="155">
        <v>1610206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329001</v>
      </c>
      <c r="Y29" s="60">
        <v>-329001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19568848</v>
      </c>
      <c r="D30" s="155">
        <v>0</v>
      </c>
      <c r="E30" s="156">
        <v>35298225</v>
      </c>
      <c r="F30" s="60">
        <v>35298225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10074501</v>
      </c>
      <c r="Y30" s="60">
        <v>-10074501</v>
      </c>
      <c r="Z30" s="140">
        <v>-100</v>
      </c>
      <c r="AA30" s="155">
        <v>35298225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30000</v>
      </c>
      <c r="F32" s="60">
        <v>30000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7500</v>
      </c>
      <c r="Y32" s="60">
        <v>-7500</v>
      </c>
      <c r="Z32" s="140">
        <v>-100</v>
      </c>
      <c r="AA32" s="155">
        <v>30000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2501001</v>
      </c>
      <c r="Y33" s="60">
        <v>-2501001</v>
      </c>
      <c r="Z33" s="140">
        <v>-100</v>
      </c>
      <c r="AA33" s="155">
        <v>0</v>
      </c>
    </row>
    <row r="34" spans="1:27" ht="13.5">
      <c r="A34" s="183" t="s">
        <v>43</v>
      </c>
      <c r="B34" s="182"/>
      <c r="C34" s="155">
        <v>41311796</v>
      </c>
      <c r="D34" s="155">
        <v>0</v>
      </c>
      <c r="E34" s="156">
        <v>60522000</v>
      </c>
      <c r="F34" s="60">
        <v>60522000</v>
      </c>
      <c r="G34" s="60">
        <v>1326758</v>
      </c>
      <c r="H34" s="60">
        <v>0</v>
      </c>
      <c r="I34" s="60">
        <v>0</v>
      </c>
      <c r="J34" s="60">
        <v>1326758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1326758</v>
      </c>
      <c r="X34" s="60">
        <v>11499000</v>
      </c>
      <c r="Y34" s="60">
        <v>-10172242</v>
      </c>
      <c r="Z34" s="140">
        <v>-88.46</v>
      </c>
      <c r="AA34" s="155">
        <v>60522000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129788115</v>
      </c>
      <c r="D36" s="188">
        <f>SUM(D25:D35)</f>
        <v>0</v>
      </c>
      <c r="E36" s="189">
        <f t="shared" si="1"/>
        <v>179992981</v>
      </c>
      <c r="F36" s="190">
        <f t="shared" si="1"/>
        <v>179992981</v>
      </c>
      <c r="G36" s="190">
        <f t="shared" si="1"/>
        <v>6208635</v>
      </c>
      <c r="H36" s="190">
        <f t="shared" si="1"/>
        <v>0</v>
      </c>
      <c r="I36" s="190">
        <f t="shared" si="1"/>
        <v>0</v>
      </c>
      <c r="J36" s="190">
        <f t="shared" si="1"/>
        <v>6208635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6208635</v>
      </c>
      <c r="X36" s="190">
        <f t="shared" si="1"/>
        <v>45983499</v>
      </c>
      <c r="Y36" s="190">
        <f t="shared" si="1"/>
        <v>-39774864</v>
      </c>
      <c r="Z36" s="191">
        <f>+IF(X36&lt;&gt;0,+(Y36/X36)*100,0)</f>
        <v>-86.49812403357996</v>
      </c>
      <c r="AA36" s="188">
        <f>SUM(AA25:AA35)</f>
        <v>179992981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43175988</v>
      </c>
      <c r="D38" s="199">
        <f>+D22-D36</f>
        <v>0</v>
      </c>
      <c r="E38" s="200">
        <f t="shared" si="2"/>
        <v>12689945</v>
      </c>
      <c r="F38" s="106">
        <f t="shared" si="2"/>
        <v>12689945</v>
      </c>
      <c r="G38" s="106">
        <f t="shared" si="2"/>
        <v>48667747</v>
      </c>
      <c r="H38" s="106">
        <f t="shared" si="2"/>
        <v>0</v>
      </c>
      <c r="I38" s="106">
        <f t="shared" si="2"/>
        <v>0</v>
      </c>
      <c r="J38" s="106">
        <f t="shared" si="2"/>
        <v>48667747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48667747</v>
      </c>
      <c r="X38" s="106">
        <f>IF(F22=F36,0,X22-X36)</f>
        <v>11862214</v>
      </c>
      <c r="Y38" s="106">
        <f t="shared" si="2"/>
        <v>36805533</v>
      </c>
      <c r="Z38" s="201">
        <f>+IF(X38&lt;&gt;0,+(Y38/X38)*100,0)</f>
        <v>310.27540895822654</v>
      </c>
      <c r="AA38" s="199">
        <f>+AA22-AA36</f>
        <v>12689945</v>
      </c>
    </row>
    <row r="39" spans="1:27" ht="13.5">
      <c r="A39" s="181" t="s">
        <v>46</v>
      </c>
      <c r="B39" s="185"/>
      <c r="C39" s="155">
        <v>50484434</v>
      </c>
      <c r="D39" s="155">
        <v>0</v>
      </c>
      <c r="E39" s="156">
        <v>67212000</v>
      </c>
      <c r="F39" s="60">
        <v>67212000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21077000</v>
      </c>
      <c r="Y39" s="60">
        <v>-21077000</v>
      </c>
      <c r="Z39" s="140">
        <v>-100</v>
      </c>
      <c r="AA39" s="155">
        <v>67212000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943000</v>
      </c>
      <c r="Y40" s="54">
        <v>-943000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93660422</v>
      </c>
      <c r="D42" s="206">
        <f>SUM(D38:D41)</f>
        <v>0</v>
      </c>
      <c r="E42" s="207">
        <f t="shared" si="3"/>
        <v>79901945</v>
      </c>
      <c r="F42" s="88">
        <f t="shared" si="3"/>
        <v>79901945</v>
      </c>
      <c r="G42" s="88">
        <f t="shared" si="3"/>
        <v>48667747</v>
      </c>
      <c r="H42" s="88">
        <f t="shared" si="3"/>
        <v>0</v>
      </c>
      <c r="I42" s="88">
        <f t="shared" si="3"/>
        <v>0</v>
      </c>
      <c r="J42" s="88">
        <f t="shared" si="3"/>
        <v>48667747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48667747</v>
      </c>
      <c r="X42" s="88">
        <f t="shared" si="3"/>
        <v>33882214</v>
      </c>
      <c r="Y42" s="88">
        <f t="shared" si="3"/>
        <v>14785533</v>
      </c>
      <c r="Z42" s="208">
        <f>+IF(X42&lt;&gt;0,+(Y42/X42)*100,0)</f>
        <v>43.63803675875491</v>
      </c>
      <c r="AA42" s="206">
        <f>SUM(AA38:AA41)</f>
        <v>79901945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93660422</v>
      </c>
      <c r="D44" s="210">
        <f>+D42-D43</f>
        <v>0</v>
      </c>
      <c r="E44" s="211">
        <f t="shared" si="4"/>
        <v>79901945</v>
      </c>
      <c r="F44" s="77">
        <f t="shared" si="4"/>
        <v>79901945</v>
      </c>
      <c r="G44" s="77">
        <f t="shared" si="4"/>
        <v>48667747</v>
      </c>
      <c r="H44" s="77">
        <f t="shared" si="4"/>
        <v>0</v>
      </c>
      <c r="I44" s="77">
        <f t="shared" si="4"/>
        <v>0</v>
      </c>
      <c r="J44" s="77">
        <f t="shared" si="4"/>
        <v>48667747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48667747</v>
      </c>
      <c r="X44" s="77">
        <f t="shared" si="4"/>
        <v>33882214</v>
      </c>
      <c r="Y44" s="77">
        <f t="shared" si="4"/>
        <v>14785533</v>
      </c>
      <c r="Z44" s="212">
        <f>+IF(X44&lt;&gt;0,+(Y44/X44)*100,0)</f>
        <v>43.63803675875491</v>
      </c>
      <c r="AA44" s="210">
        <f>+AA42-AA43</f>
        <v>79901945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93660422</v>
      </c>
      <c r="D46" s="206">
        <f>SUM(D44:D45)</f>
        <v>0</v>
      </c>
      <c r="E46" s="207">
        <f t="shared" si="5"/>
        <v>79901945</v>
      </c>
      <c r="F46" s="88">
        <f t="shared" si="5"/>
        <v>79901945</v>
      </c>
      <c r="G46" s="88">
        <f t="shared" si="5"/>
        <v>48667747</v>
      </c>
      <c r="H46" s="88">
        <f t="shared" si="5"/>
        <v>0</v>
      </c>
      <c r="I46" s="88">
        <f t="shared" si="5"/>
        <v>0</v>
      </c>
      <c r="J46" s="88">
        <f t="shared" si="5"/>
        <v>48667747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48667747</v>
      </c>
      <c r="X46" s="88">
        <f t="shared" si="5"/>
        <v>33882214</v>
      </c>
      <c r="Y46" s="88">
        <f t="shared" si="5"/>
        <v>14785533</v>
      </c>
      <c r="Z46" s="208">
        <f>+IF(X46&lt;&gt;0,+(Y46/X46)*100,0)</f>
        <v>43.63803675875491</v>
      </c>
      <c r="AA46" s="206">
        <f>SUM(AA44:AA45)</f>
        <v>79901945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93660422</v>
      </c>
      <c r="D48" s="217">
        <f>SUM(D46:D47)</f>
        <v>0</v>
      </c>
      <c r="E48" s="218">
        <f t="shared" si="6"/>
        <v>79901945</v>
      </c>
      <c r="F48" s="219">
        <f t="shared" si="6"/>
        <v>79901945</v>
      </c>
      <c r="G48" s="219">
        <f t="shared" si="6"/>
        <v>48667747</v>
      </c>
      <c r="H48" s="220">
        <f t="shared" si="6"/>
        <v>0</v>
      </c>
      <c r="I48" s="220">
        <f t="shared" si="6"/>
        <v>0</v>
      </c>
      <c r="J48" s="220">
        <f t="shared" si="6"/>
        <v>48667747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48667747</v>
      </c>
      <c r="X48" s="220">
        <f t="shared" si="6"/>
        <v>33882214</v>
      </c>
      <c r="Y48" s="220">
        <f t="shared" si="6"/>
        <v>14785533</v>
      </c>
      <c r="Z48" s="221">
        <f>+IF(X48&lt;&gt;0,+(Y48/X48)*100,0)</f>
        <v>43.63803675875491</v>
      </c>
      <c r="AA48" s="222">
        <f>SUM(AA46:AA47)</f>
        <v>79901945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4132905</v>
      </c>
      <c r="D5" s="153">
        <f>SUM(D6:D8)</f>
        <v>0</v>
      </c>
      <c r="E5" s="154">
        <f t="shared" si="0"/>
        <v>4636550</v>
      </c>
      <c r="F5" s="100">
        <f t="shared" si="0"/>
        <v>4636550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1068000</v>
      </c>
      <c r="Y5" s="100">
        <f t="shared" si="0"/>
        <v>-1068000</v>
      </c>
      <c r="Z5" s="137">
        <f>+IF(X5&lt;&gt;0,+(Y5/X5)*100,0)</f>
        <v>-100</v>
      </c>
      <c r="AA5" s="153">
        <f>SUM(AA6:AA8)</f>
        <v>4636550</v>
      </c>
    </row>
    <row r="6" spans="1:27" ht="13.5">
      <c r="A6" s="138" t="s">
        <v>75</v>
      </c>
      <c r="B6" s="136"/>
      <c r="C6" s="155">
        <v>3775352</v>
      </c>
      <c r="D6" s="155"/>
      <c r="E6" s="156">
        <v>4636550</v>
      </c>
      <c r="F6" s="60">
        <v>4636550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1068000</v>
      </c>
      <c r="Y6" s="60">
        <v>-1068000</v>
      </c>
      <c r="Z6" s="140">
        <v>-100</v>
      </c>
      <c r="AA6" s="62">
        <v>4636550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357553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22994679</v>
      </c>
      <c r="F9" s="100">
        <f t="shared" si="1"/>
        <v>22994679</v>
      </c>
      <c r="G9" s="100">
        <f t="shared" si="1"/>
        <v>566897</v>
      </c>
      <c r="H9" s="100">
        <f t="shared" si="1"/>
        <v>2070011</v>
      </c>
      <c r="I9" s="100">
        <f t="shared" si="1"/>
        <v>2236638</v>
      </c>
      <c r="J9" s="100">
        <f t="shared" si="1"/>
        <v>4873546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4873546</v>
      </c>
      <c r="X9" s="100">
        <f t="shared" si="1"/>
        <v>3351000</v>
      </c>
      <c r="Y9" s="100">
        <f t="shared" si="1"/>
        <v>1522546</v>
      </c>
      <c r="Z9" s="137">
        <f>+IF(X9&lt;&gt;0,+(Y9/X9)*100,0)</f>
        <v>45.43557147120262</v>
      </c>
      <c r="AA9" s="102">
        <f>SUM(AA10:AA14)</f>
        <v>22994679</v>
      </c>
    </row>
    <row r="10" spans="1:27" ht="13.5">
      <c r="A10" s="138" t="s">
        <v>79</v>
      </c>
      <c r="B10" s="136"/>
      <c r="C10" s="155"/>
      <c r="D10" s="155"/>
      <c r="E10" s="156">
        <v>22139879</v>
      </c>
      <c r="F10" s="60">
        <v>22139879</v>
      </c>
      <c r="G10" s="60">
        <v>566897</v>
      </c>
      <c r="H10" s="60">
        <v>2070011</v>
      </c>
      <c r="I10" s="60">
        <v>2236638</v>
      </c>
      <c r="J10" s="60">
        <v>4873546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4873546</v>
      </c>
      <c r="X10" s="60"/>
      <c r="Y10" s="60">
        <v>4873546</v>
      </c>
      <c r="Z10" s="140"/>
      <c r="AA10" s="62">
        <v>22139879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3351000</v>
      </c>
      <c r="Y11" s="60">
        <v>-3351000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>
        <v>854800</v>
      </c>
      <c r="F12" s="60">
        <v>854800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854800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95931</v>
      </c>
      <c r="H15" s="100">
        <f t="shared" si="2"/>
        <v>112419</v>
      </c>
      <c r="I15" s="100">
        <f t="shared" si="2"/>
        <v>118507</v>
      </c>
      <c r="J15" s="100">
        <f t="shared" si="2"/>
        <v>326857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326857</v>
      </c>
      <c r="X15" s="100">
        <f t="shared" si="2"/>
        <v>505749</v>
      </c>
      <c r="Y15" s="100">
        <f t="shared" si="2"/>
        <v>-178892</v>
      </c>
      <c r="Z15" s="137">
        <f>+IF(X15&lt;&gt;0,+(Y15/X15)*100,0)</f>
        <v>-35.37169623667076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95931</v>
      </c>
      <c r="H17" s="60">
        <v>112419</v>
      </c>
      <c r="I17" s="60">
        <v>118507</v>
      </c>
      <c r="J17" s="60">
        <v>326857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326857</v>
      </c>
      <c r="X17" s="60">
        <v>505749</v>
      </c>
      <c r="Y17" s="60">
        <v>-178892</v>
      </c>
      <c r="Z17" s="140">
        <v>-35.37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55445459</v>
      </c>
      <c r="F19" s="100">
        <f t="shared" si="3"/>
        <v>55445459</v>
      </c>
      <c r="G19" s="100">
        <f t="shared" si="3"/>
        <v>2518896</v>
      </c>
      <c r="H19" s="100">
        <f t="shared" si="3"/>
        <v>231870</v>
      </c>
      <c r="I19" s="100">
        <f t="shared" si="3"/>
        <v>305888</v>
      </c>
      <c r="J19" s="100">
        <f t="shared" si="3"/>
        <v>3056654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3056654</v>
      </c>
      <c r="X19" s="100">
        <f t="shared" si="3"/>
        <v>14970000</v>
      </c>
      <c r="Y19" s="100">
        <f t="shared" si="3"/>
        <v>-11913346</v>
      </c>
      <c r="Z19" s="137">
        <f>+IF(X19&lt;&gt;0,+(Y19/X19)*100,0)</f>
        <v>-79.58146960587842</v>
      </c>
      <c r="AA19" s="102">
        <f>SUM(AA20:AA23)</f>
        <v>55445459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55445459</v>
      </c>
      <c r="F21" s="60">
        <v>55445459</v>
      </c>
      <c r="G21" s="60">
        <v>2041009</v>
      </c>
      <c r="H21" s="60">
        <v>231870</v>
      </c>
      <c r="I21" s="60">
        <v>305888</v>
      </c>
      <c r="J21" s="60">
        <v>2578767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2578767</v>
      </c>
      <c r="X21" s="60">
        <v>13860000</v>
      </c>
      <c r="Y21" s="60">
        <v>-11281233</v>
      </c>
      <c r="Z21" s="140">
        <v>-81.39</v>
      </c>
      <c r="AA21" s="62">
        <v>55445459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477887</v>
      </c>
      <c r="H22" s="159"/>
      <c r="I22" s="159"/>
      <c r="J22" s="159">
        <v>477887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477887</v>
      </c>
      <c r="X22" s="159">
        <v>1110000</v>
      </c>
      <c r="Y22" s="159">
        <v>-632113</v>
      </c>
      <c r="Z22" s="141">
        <v>-56.95</v>
      </c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4132905</v>
      </c>
      <c r="D25" s="217">
        <f>+D5+D9+D15+D19+D24</f>
        <v>0</v>
      </c>
      <c r="E25" s="230">
        <f t="shared" si="4"/>
        <v>83076688</v>
      </c>
      <c r="F25" s="219">
        <f t="shared" si="4"/>
        <v>83076688</v>
      </c>
      <c r="G25" s="219">
        <f t="shared" si="4"/>
        <v>3181724</v>
      </c>
      <c r="H25" s="219">
        <f t="shared" si="4"/>
        <v>2414300</v>
      </c>
      <c r="I25" s="219">
        <f t="shared" si="4"/>
        <v>2661033</v>
      </c>
      <c r="J25" s="219">
        <f t="shared" si="4"/>
        <v>8257057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8257057</v>
      </c>
      <c r="X25" s="219">
        <f t="shared" si="4"/>
        <v>19894749</v>
      </c>
      <c r="Y25" s="219">
        <f t="shared" si="4"/>
        <v>-11637692</v>
      </c>
      <c r="Z25" s="231">
        <f>+IF(X25&lt;&gt;0,+(Y25/X25)*100,0)</f>
        <v>-58.49629970199675</v>
      </c>
      <c r="AA25" s="232">
        <f>+AA5+AA9+AA15+AA19+AA24</f>
        <v>83076688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70286009</v>
      </c>
      <c r="F28" s="60">
        <v>70286009</v>
      </c>
      <c r="G28" s="60">
        <v>3181724</v>
      </c>
      <c r="H28" s="60">
        <v>2414300</v>
      </c>
      <c r="I28" s="60">
        <v>2661033</v>
      </c>
      <c r="J28" s="60">
        <v>8257057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8257057</v>
      </c>
      <c r="X28" s="60"/>
      <c r="Y28" s="60">
        <v>8257057</v>
      </c>
      <c r="Z28" s="140"/>
      <c r="AA28" s="155">
        <v>70286009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70286009</v>
      </c>
      <c r="F32" s="77">
        <f t="shared" si="5"/>
        <v>70286009</v>
      </c>
      <c r="G32" s="77">
        <f t="shared" si="5"/>
        <v>3181724</v>
      </c>
      <c r="H32" s="77">
        <f t="shared" si="5"/>
        <v>2414300</v>
      </c>
      <c r="I32" s="77">
        <f t="shared" si="5"/>
        <v>2661033</v>
      </c>
      <c r="J32" s="77">
        <f t="shared" si="5"/>
        <v>8257057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8257057</v>
      </c>
      <c r="X32" s="77">
        <f t="shared" si="5"/>
        <v>0</v>
      </c>
      <c r="Y32" s="77">
        <f t="shared" si="5"/>
        <v>8257057</v>
      </c>
      <c r="Z32" s="212">
        <f>+IF(X32&lt;&gt;0,+(Y32/X32)*100,0)</f>
        <v>0</v>
      </c>
      <c r="AA32" s="79">
        <f>SUM(AA28:AA31)</f>
        <v>70286009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4132905</v>
      </c>
      <c r="D35" s="155"/>
      <c r="E35" s="156">
        <v>12790679</v>
      </c>
      <c r="F35" s="60">
        <v>12790679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12790679</v>
      </c>
    </row>
    <row r="36" spans="1:27" ht="13.5">
      <c r="A36" s="238" t="s">
        <v>139</v>
      </c>
      <c r="B36" s="149"/>
      <c r="C36" s="222">
        <f aca="true" t="shared" si="6" ref="C36:Y36">SUM(C32:C35)</f>
        <v>4132905</v>
      </c>
      <c r="D36" s="222">
        <f>SUM(D32:D35)</f>
        <v>0</v>
      </c>
      <c r="E36" s="218">
        <f t="shared" si="6"/>
        <v>83076688</v>
      </c>
      <c r="F36" s="220">
        <f t="shared" si="6"/>
        <v>83076688</v>
      </c>
      <c r="G36" s="220">
        <f t="shared" si="6"/>
        <v>3181724</v>
      </c>
      <c r="H36" s="220">
        <f t="shared" si="6"/>
        <v>2414300</v>
      </c>
      <c r="I36" s="220">
        <f t="shared" si="6"/>
        <v>2661033</v>
      </c>
      <c r="J36" s="220">
        <f t="shared" si="6"/>
        <v>8257057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8257057</v>
      </c>
      <c r="X36" s="220">
        <f t="shared" si="6"/>
        <v>0</v>
      </c>
      <c r="Y36" s="220">
        <f t="shared" si="6"/>
        <v>8257057</v>
      </c>
      <c r="Z36" s="221">
        <f>+IF(X36&lt;&gt;0,+(Y36/X36)*100,0)</f>
        <v>0</v>
      </c>
      <c r="AA36" s="239">
        <f>SUM(AA32:AA35)</f>
        <v>83076688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3577096</v>
      </c>
      <c r="D6" s="155"/>
      <c r="E6" s="59">
        <v>7000</v>
      </c>
      <c r="F6" s="60">
        <v>7000</v>
      </c>
      <c r="G6" s="60">
        <v>65847081</v>
      </c>
      <c r="H6" s="60"/>
      <c r="I6" s="60"/>
      <c r="J6" s="60">
        <v>65847081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65847081</v>
      </c>
      <c r="X6" s="60">
        <v>1750</v>
      </c>
      <c r="Y6" s="60">
        <v>65845331</v>
      </c>
      <c r="Z6" s="140">
        <v>3762590.34</v>
      </c>
      <c r="AA6" s="62">
        <v>7000</v>
      </c>
    </row>
    <row r="7" spans="1:27" ht="13.5">
      <c r="A7" s="249" t="s">
        <v>144</v>
      </c>
      <c r="B7" s="182"/>
      <c r="C7" s="155"/>
      <c r="D7" s="155"/>
      <c r="E7" s="59">
        <v>3201000</v>
      </c>
      <c r="F7" s="60">
        <v>3201000</v>
      </c>
      <c r="G7" s="60">
        <v>769956</v>
      </c>
      <c r="H7" s="60"/>
      <c r="I7" s="60"/>
      <c r="J7" s="60">
        <v>769956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769956</v>
      </c>
      <c r="X7" s="60">
        <v>800250</v>
      </c>
      <c r="Y7" s="60">
        <v>-30294</v>
      </c>
      <c r="Z7" s="140">
        <v>-3.79</v>
      </c>
      <c r="AA7" s="62">
        <v>3201000</v>
      </c>
    </row>
    <row r="8" spans="1:27" ht="13.5">
      <c r="A8" s="249" t="s">
        <v>145</v>
      </c>
      <c r="B8" s="182"/>
      <c r="C8" s="155">
        <v>85452375</v>
      </c>
      <c r="D8" s="155"/>
      <c r="E8" s="59"/>
      <c r="F8" s="60"/>
      <c r="G8" s="60">
        <v>113198443</v>
      </c>
      <c r="H8" s="60"/>
      <c r="I8" s="60"/>
      <c r="J8" s="60">
        <v>113198443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113198443</v>
      </c>
      <c r="X8" s="60"/>
      <c r="Y8" s="60">
        <v>113198443</v>
      </c>
      <c r="Z8" s="140"/>
      <c r="AA8" s="62"/>
    </row>
    <row r="9" spans="1:27" ht="13.5">
      <c r="A9" s="249" t="s">
        <v>146</v>
      </c>
      <c r="B9" s="182"/>
      <c r="C9" s="155">
        <v>24956390</v>
      </c>
      <c r="D9" s="155"/>
      <c r="E9" s="59"/>
      <c r="F9" s="60"/>
      <c r="G9" s="60">
        <v>24006123</v>
      </c>
      <c r="H9" s="60"/>
      <c r="I9" s="60"/>
      <c r="J9" s="60">
        <v>24006123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24006123</v>
      </c>
      <c r="X9" s="60"/>
      <c r="Y9" s="60">
        <v>24006123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67926</v>
      </c>
      <c r="D11" s="155"/>
      <c r="E11" s="59"/>
      <c r="F11" s="60"/>
      <c r="G11" s="60">
        <v>67926</v>
      </c>
      <c r="H11" s="60"/>
      <c r="I11" s="60"/>
      <c r="J11" s="60">
        <v>67926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67926</v>
      </c>
      <c r="X11" s="60"/>
      <c r="Y11" s="60">
        <v>67926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114053787</v>
      </c>
      <c r="D12" s="168">
        <f>SUM(D6:D11)</f>
        <v>0</v>
      </c>
      <c r="E12" s="72">
        <f t="shared" si="0"/>
        <v>3208000</v>
      </c>
      <c r="F12" s="73">
        <f t="shared" si="0"/>
        <v>3208000</v>
      </c>
      <c r="G12" s="73">
        <f t="shared" si="0"/>
        <v>203889529</v>
      </c>
      <c r="H12" s="73">
        <f t="shared" si="0"/>
        <v>0</v>
      </c>
      <c r="I12" s="73">
        <f t="shared" si="0"/>
        <v>0</v>
      </c>
      <c r="J12" s="73">
        <f t="shared" si="0"/>
        <v>203889529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203889529</v>
      </c>
      <c r="X12" s="73">
        <f t="shared" si="0"/>
        <v>802000</v>
      </c>
      <c r="Y12" s="73">
        <f t="shared" si="0"/>
        <v>203087529</v>
      </c>
      <c r="Z12" s="170">
        <f>+IF(X12&lt;&gt;0,+(Y12/X12)*100,0)</f>
        <v>25322.634538653365</v>
      </c>
      <c r="AA12" s="74">
        <f>SUM(AA6:AA11)</f>
        <v>3208000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90743</v>
      </c>
      <c r="D16" s="155"/>
      <c r="E16" s="59"/>
      <c r="F16" s="60"/>
      <c r="G16" s="159">
        <v>851</v>
      </c>
      <c r="H16" s="159"/>
      <c r="I16" s="159"/>
      <c r="J16" s="60">
        <v>851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851</v>
      </c>
      <c r="X16" s="60"/>
      <c r="Y16" s="159">
        <v>851</v>
      </c>
      <c r="Z16" s="141"/>
      <c r="AA16" s="225"/>
    </row>
    <row r="17" spans="1:27" ht="13.5">
      <c r="A17" s="249" t="s">
        <v>152</v>
      </c>
      <c r="B17" s="182"/>
      <c r="C17" s="155">
        <v>69261128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88234</v>
      </c>
      <c r="H18" s="60"/>
      <c r="I18" s="60"/>
      <c r="J18" s="60">
        <v>88234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88234</v>
      </c>
      <c r="X18" s="60"/>
      <c r="Y18" s="60">
        <v>88234</v>
      </c>
      <c r="Z18" s="140"/>
      <c r="AA18" s="62"/>
    </row>
    <row r="19" spans="1:27" ht="13.5">
      <c r="A19" s="249" t="s">
        <v>154</v>
      </c>
      <c r="B19" s="182"/>
      <c r="C19" s="155">
        <v>544983742</v>
      </c>
      <c r="D19" s="155"/>
      <c r="E19" s="59">
        <v>243032000</v>
      </c>
      <c r="F19" s="60">
        <v>243032000</v>
      </c>
      <c r="G19" s="60">
        <v>524923545</v>
      </c>
      <c r="H19" s="60"/>
      <c r="I19" s="60"/>
      <c r="J19" s="60">
        <v>524923545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524923545</v>
      </c>
      <c r="X19" s="60">
        <v>60758000</v>
      </c>
      <c r="Y19" s="60">
        <v>464165545</v>
      </c>
      <c r="Z19" s="140">
        <v>763.96</v>
      </c>
      <c r="AA19" s="62">
        <v>243032000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535562000</v>
      </c>
      <c r="F23" s="60">
        <v>535562000</v>
      </c>
      <c r="G23" s="159">
        <v>68286535</v>
      </c>
      <c r="H23" s="159"/>
      <c r="I23" s="159"/>
      <c r="J23" s="60">
        <v>68286535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68286535</v>
      </c>
      <c r="X23" s="60">
        <v>133890500</v>
      </c>
      <c r="Y23" s="159">
        <v>-65603965</v>
      </c>
      <c r="Z23" s="141">
        <v>-49</v>
      </c>
      <c r="AA23" s="225">
        <v>535562000</v>
      </c>
    </row>
    <row r="24" spans="1:27" ht="13.5">
      <c r="A24" s="250" t="s">
        <v>57</v>
      </c>
      <c r="B24" s="253"/>
      <c r="C24" s="168">
        <f aca="true" t="shared" si="1" ref="C24:Y24">SUM(C15:C23)</f>
        <v>614335613</v>
      </c>
      <c r="D24" s="168">
        <f>SUM(D15:D23)</f>
        <v>0</v>
      </c>
      <c r="E24" s="76">
        <f t="shared" si="1"/>
        <v>778594000</v>
      </c>
      <c r="F24" s="77">
        <f t="shared" si="1"/>
        <v>778594000</v>
      </c>
      <c r="G24" s="77">
        <f t="shared" si="1"/>
        <v>593299165</v>
      </c>
      <c r="H24" s="77">
        <f t="shared" si="1"/>
        <v>0</v>
      </c>
      <c r="I24" s="77">
        <f t="shared" si="1"/>
        <v>0</v>
      </c>
      <c r="J24" s="77">
        <f t="shared" si="1"/>
        <v>593299165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593299165</v>
      </c>
      <c r="X24" s="77">
        <f t="shared" si="1"/>
        <v>194648500</v>
      </c>
      <c r="Y24" s="77">
        <f t="shared" si="1"/>
        <v>398650665</v>
      </c>
      <c r="Z24" s="212">
        <f>+IF(X24&lt;&gt;0,+(Y24/X24)*100,0)</f>
        <v>204.80541334764973</v>
      </c>
      <c r="AA24" s="79">
        <f>SUM(AA15:AA23)</f>
        <v>778594000</v>
      </c>
    </row>
    <row r="25" spans="1:27" ht="13.5">
      <c r="A25" s="250" t="s">
        <v>159</v>
      </c>
      <c r="B25" s="251"/>
      <c r="C25" s="168">
        <f aca="true" t="shared" si="2" ref="C25:Y25">+C12+C24</f>
        <v>728389400</v>
      </c>
      <c r="D25" s="168">
        <f>+D12+D24</f>
        <v>0</v>
      </c>
      <c r="E25" s="72">
        <f t="shared" si="2"/>
        <v>781802000</v>
      </c>
      <c r="F25" s="73">
        <f t="shared" si="2"/>
        <v>781802000</v>
      </c>
      <c r="G25" s="73">
        <f t="shared" si="2"/>
        <v>797188694</v>
      </c>
      <c r="H25" s="73">
        <f t="shared" si="2"/>
        <v>0</v>
      </c>
      <c r="I25" s="73">
        <f t="shared" si="2"/>
        <v>0</v>
      </c>
      <c r="J25" s="73">
        <f t="shared" si="2"/>
        <v>797188694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797188694</v>
      </c>
      <c r="X25" s="73">
        <f t="shared" si="2"/>
        <v>195450500</v>
      </c>
      <c r="Y25" s="73">
        <f t="shared" si="2"/>
        <v>601738194</v>
      </c>
      <c r="Z25" s="170">
        <f>+IF(X25&lt;&gt;0,+(Y25/X25)*100,0)</f>
        <v>307.8724249874009</v>
      </c>
      <c r="AA25" s="74">
        <f>+AA12+AA24</f>
        <v>781802000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18911518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1136367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21373807</v>
      </c>
      <c r="D32" s="155"/>
      <c r="E32" s="59">
        <v>81935000</v>
      </c>
      <c r="F32" s="60">
        <v>81935000</v>
      </c>
      <c r="G32" s="60">
        <v>55623106</v>
      </c>
      <c r="H32" s="60"/>
      <c r="I32" s="60"/>
      <c r="J32" s="60">
        <v>55623106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55623106</v>
      </c>
      <c r="X32" s="60">
        <v>20483750</v>
      </c>
      <c r="Y32" s="60">
        <v>35139356</v>
      </c>
      <c r="Z32" s="140">
        <v>171.55</v>
      </c>
      <c r="AA32" s="62">
        <v>81935000</v>
      </c>
    </row>
    <row r="33" spans="1:27" ht="13.5">
      <c r="A33" s="249" t="s">
        <v>165</v>
      </c>
      <c r="B33" s="182"/>
      <c r="C33" s="155">
        <v>570496</v>
      </c>
      <c r="D33" s="155"/>
      <c r="E33" s="59"/>
      <c r="F33" s="60"/>
      <c r="G33" s="60">
        <v>20922801</v>
      </c>
      <c r="H33" s="60"/>
      <c r="I33" s="60"/>
      <c r="J33" s="60">
        <v>20922801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20922801</v>
      </c>
      <c r="X33" s="60"/>
      <c r="Y33" s="60">
        <v>20922801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41992188</v>
      </c>
      <c r="D34" s="168">
        <f>SUM(D29:D33)</f>
        <v>0</v>
      </c>
      <c r="E34" s="72">
        <f t="shared" si="3"/>
        <v>81935000</v>
      </c>
      <c r="F34" s="73">
        <f t="shared" si="3"/>
        <v>81935000</v>
      </c>
      <c r="G34" s="73">
        <f t="shared" si="3"/>
        <v>76545907</v>
      </c>
      <c r="H34" s="73">
        <f t="shared" si="3"/>
        <v>0</v>
      </c>
      <c r="I34" s="73">
        <f t="shared" si="3"/>
        <v>0</v>
      </c>
      <c r="J34" s="73">
        <f t="shared" si="3"/>
        <v>76545907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76545907</v>
      </c>
      <c r="X34" s="73">
        <f t="shared" si="3"/>
        <v>20483750</v>
      </c>
      <c r="Y34" s="73">
        <f t="shared" si="3"/>
        <v>56062157</v>
      </c>
      <c r="Z34" s="170">
        <f>+IF(X34&lt;&gt;0,+(Y34/X34)*100,0)</f>
        <v>273.69088667846466</v>
      </c>
      <c r="AA34" s="74">
        <f>SUM(AA29:AA33)</f>
        <v>81935000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2812679</v>
      </c>
      <c r="D37" s="155"/>
      <c r="E37" s="59">
        <v>3741000</v>
      </c>
      <c r="F37" s="60">
        <v>3741000</v>
      </c>
      <c r="G37" s="60">
        <v>2786529</v>
      </c>
      <c r="H37" s="60"/>
      <c r="I37" s="60"/>
      <c r="J37" s="60">
        <v>2786529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2786529</v>
      </c>
      <c r="X37" s="60">
        <v>935250</v>
      </c>
      <c r="Y37" s="60">
        <v>1851279</v>
      </c>
      <c r="Z37" s="140">
        <v>197.94</v>
      </c>
      <c r="AA37" s="62">
        <v>3741000</v>
      </c>
    </row>
    <row r="38" spans="1:27" ht="13.5">
      <c r="A38" s="249" t="s">
        <v>165</v>
      </c>
      <c r="B38" s="182"/>
      <c r="C38" s="155">
        <v>17624915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20437594</v>
      </c>
      <c r="D39" s="168">
        <f>SUM(D37:D38)</f>
        <v>0</v>
      </c>
      <c r="E39" s="76">
        <f t="shared" si="4"/>
        <v>3741000</v>
      </c>
      <c r="F39" s="77">
        <f t="shared" si="4"/>
        <v>3741000</v>
      </c>
      <c r="G39" s="77">
        <f t="shared" si="4"/>
        <v>2786529</v>
      </c>
      <c r="H39" s="77">
        <f t="shared" si="4"/>
        <v>0</v>
      </c>
      <c r="I39" s="77">
        <f t="shared" si="4"/>
        <v>0</v>
      </c>
      <c r="J39" s="77">
        <f t="shared" si="4"/>
        <v>2786529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2786529</v>
      </c>
      <c r="X39" s="77">
        <f t="shared" si="4"/>
        <v>935250</v>
      </c>
      <c r="Y39" s="77">
        <f t="shared" si="4"/>
        <v>1851279</v>
      </c>
      <c r="Z39" s="212">
        <f>+IF(X39&lt;&gt;0,+(Y39/X39)*100,0)</f>
        <v>197.9448275862069</v>
      </c>
      <c r="AA39" s="79">
        <f>SUM(AA37:AA38)</f>
        <v>3741000</v>
      </c>
    </row>
    <row r="40" spans="1:27" ht="13.5">
      <c r="A40" s="250" t="s">
        <v>167</v>
      </c>
      <c r="B40" s="251"/>
      <c r="C40" s="168">
        <f aca="true" t="shared" si="5" ref="C40:Y40">+C34+C39</f>
        <v>62429782</v>
      </c>
      <c r="D40" s="168">
        <f>+D34+D39</f>
        <v>0</v>
      </c>
      <c r="E40" s="72">
        <f t="shared" si="5"/>
        <v>85676000</v>
      </c>
      <c r="F40" s="73">
        <f t="shared" si="5"/>
        <v>85676000</v>
      </c>
      <c r="G40" s="73">
        <f t="shared" si="5"/>
        <v>79332436</v>
      </c>
      <c r="H40" s="73">
        <f t="shared" si="5"/>
        <v>0</v>
      </c>
      <c r="I40" s="73">
        <f t="shared" si="5"/>
        <v>0</v>
      </c>
      <c r="J40" s="73">
        <f t="shared" si="5"/>
        <v>79332436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79332436</v>
      </c>
      <c r="X40" s="73">
        <f t="shared" si="5"/>
        <v>21419000</v>
      </c>
      <c r="Y40" s="73">
        <f t="shared" si="5"/>
        <v>57913436</v>
      </c>
      <c r="Z40" s="170">
        <f>+IF(X40&lt;&gt;0,+(Y40/X40)*100,0)</f>
        <v>270.38347261776926</v>
      </c>
      <c r="AA40" s="74">
        <f>+AA34+AA39</f>
        <v>85676000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665959618</v>
      </c>
      <c r="D42" s="257">
        <f>+D25-D40</f>
        <v>0</v>
      </c>
      <c r="E42" s="258">
        <f t="shared" si="6"/>
        <v>696126000</v>
      </c>
      <c r="F42" s="259">
        <f t="shared" si="6"/>
        <v>696126000</v>
      </c>
      <c r="G42" s="259">
        <f t="shared" si="6"/>
        <v>717856258</v>
      </c>
      <c r="H42" s="259">
        <f t="shared" si="6"/>
        <v>0</v>
      </c>
      <c r="I42" s="259">
        <f t="shared" si="6"/>
        <v>0</v>
      </c>
      <c r="J42" s="259">
        <f t="shared" si="6"/>
        <v>717856258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717856258</v>
      </c>
      <c r="X42" s="259">
        <f t="shared" si="6"/>
        <v>174031500</v>
      </c>
      <c r="Y42" s="259">
        <f t="shared" si="6"/>
        <v>543824758</v>
      </c>
      <c r="Z42" s="260">
        <f>+IF(X42&lt;&gt;0,+(Y42/X42)*100,0)</f>
        <v>312.48639355518975</v>
      </c>
      <c r="AA42" s="261">
        <f>+AA25-AA40</f>
        <v>696126000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665959618</v>
      </c>
      <c r="D45" s="155"/>
      <c r="E45" s="59">
        <v>696126000</v>
      </c>
      <c r="F45" s="60">
        <v>696126000</v>
      </c>
      <c r="G45" s="60">
        <v>-227962929</v>
      </c>
      <c r="H45" s="60"/>
      <c r="I45" s="60"/>
      <c r="J45" s="60">
        <v>-227962929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-227962929</v>
      </c>
      <c r="X45" s="60">
        <v>174031500</v>
      </c>
      <c r="Y45" s="60">
        <v>-401994429</v>
      </c>
      <c r="Z45" s="139">
        <v>-230.99</v>
      </c>
      <c r="AA45" s="62">
        <v>696126000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945819187</v>
      </c>
      <c r="H46" s="60"/>
      <c r="I46" s="60"/>
      <c r="J46" s="60">
        <v>945819187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945819187</v>
      </c>
      <c r="X46" s="60"/>
      <c r="Y46" s="60">
        <v>945819187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665959618</v>
      </c>
      <c r="D48" s="217">
        <f>SUM(D45:D47)</f>
        <v>0</v>
      </c>
      <c r="E48" s="264">
        <f t="shared" si="7"/>
        <v>696126000</v>
      </c>
      <c r="F48" s="219">
        <f t="shared" si="7"/>
        <v>696126000</v>
      </c>
      <c r="G48" s="219">
        <f t="shared" si="7"/>
        <v>717856258</v>
      </c>
      <c r="H48" s="219">
        <f t="shared" si="7"/>
        <v>0</v>
      </c>
      <c r="I48" s="219">
        <f t="shared" si="7"/>
        <v>0</v>
      </c>
      <c r="J48" s="219">
        <f t="shared" si="7"/>
        <v>717856258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717856258</v>
      </c>
      <c r="X48" s="219">
        <f t="shared" si="7"/>
        <v>174031500</v>
      </c>
      <c r="Y48" s="219">
        <f t="shared" si="7"/>
        <v>543824758</v>
      </c>
      <c r="Z48" s="265">
        <f>+IF(X48&lt;&gt;0,+(Y48/X48)*100,0)</f>
        <v>312.48639355518975</v>
      </c>
      <c r="AA48" s="232">
        <f>SUM(AA45:AA47)</f>
        <v>696126000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85317984</v>
      </c>
      <c r="F6" s="60">
        <v>85317984</v>
      </c>
      <c r="G6" s="60">
        <v>3158909</v>
      </c>
      <c r="H6" s="60">
        <v>3158909</v>
      </c>
      <c r="I6" s="60"/>
      <c r="J6" s="60">
        <v>6317818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6317818</v>
      </c>
      <c r="X6" s="60">
        <v>21329496</v>
      </c>
      <c r="Y6" s="60">
        <v>-15011678</v>
      </c>
      <c r="Z6" s="140">
        <v>-70.38</v>
      </c>
      <c r="AA6" s="62">
        <v>85317984</v>
      </c>
    </row>
    <row r="7" spans="1:27" ht="13.5">
      <c r="A7" s="249" t="s">
        <v>178</v>
      </c>
      <c r="B7" s="182"/>
      <c r="C7" s="155"/>
      <c r="D7" s="155"/>
      <c r="E7" s="59">
        <v>88607334</v>
      </c>
      <c r="F7" s="60">
        <v>88607334</v>
      </c>
      <c r="G7" s="60">
        <v>48079522</v>
      </c>
      <c r="H7" s="60">
        <v>1024258</v>
      </c>
      <c r="I7" s="60"/>
      <c r="J7" s="60">
        <v>49103780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49103780</v>
      </c>
      <c r="X7" s="60">
        <v>34863667</v>
      </c>
      <c r="Y7" s="60">
        <v>14240113</v>
      </c>
      <c r="Z7" s="140">
        <v>40.85</v>
      </c>
      <c r="AA7" s="62">
        <v>88607334</v>
      </c>
    </row>
    <row r="8" spans="1:27" ht="13.5">
      <c r="A8" s="249" t="s">
        <v>179</v>
      </c>
      <c r="B8" s="182"/>
      <c r="C8" s="155"/>
      <c r="D8" s="155"/>
      <c r="E8" s="59">
        <v>78567000</v>
      </c>
      <c r="F8" s="60">
        <v>78567000</v>
      </c>
      <c r="G8" s="60">
        <v>12816000</v>
      </c>
      <c r="H8" s="60"/>
      <c r="I8" s="60"/>
      <c r="J8" s="60">
        <v>12816000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12816000</v>
      </c>
      <c r="X8" s="60">
        <v>22020000</v>
      </c>
      <c r="Y8" s="60">
        <v>-9204000</v>
      </c>
      <c r="Z8" s="140">
        <v>-41.8</v>
      </c>
      <c r="AA8" s="62">
        <v>78567000</v>
      </c>
    </row>
    <row r="9" spans="1:27" ht="13.5">
      <c r="A9" s="249" t="s">
        <v>180</v>
      </c>
      <c r="B9" s="182"/>
      <c r="C9" s="155"/>
      <c r="D9" s="155"/>
      <c r="E9" s="59">
        <v>6610200</v>
      </c>
      <c r="F9" s="60">
        <v>6610200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1652550</v>
      </c>
      <c r="Y9" s="60">
        <v>-1652550</v>
      </c>
      <c r="Z9" s="140">
        <v>-100</v>
      </c>
      <c r="AA9" s="62">
        <v>6610200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-109517016</v>
      </c>
      <c r="F12" s="60">
        <v>-109517016</v>
      </c>
      <c r="G12" s="60">
        <v>-16431468</v>
      </c>
      <c r="H12" s="60">
        <v>-30664881</v>
      </c>
      <c r="I12" s="60"/>
      <c r="J12" s="60">
        <v>-47096349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-47096349</v>
      </c>
      <c r="X12" s="60">
        <v>-27380754</v>
      </c>
      <c r="Y12" s="60">
        <v>-19715595</v>
      </c>
      <c r="Z12" s="140">
        <v>72.01</v>
      </c>
      <c r="AA12" s="62">
        <v>-109517016</v>
      </c>
    </row>
    <row r="13" spans="1:27" ht="13.5">
      <c r="A13" s="249" t="s">
        <v>40</v>
      </c>
      <c r="B13" s="182"/>
      <c r="C13" s="155"/>
      <c r="D13" s="155"/>
      <c r="E13" s="59">
        <v>-31599000</v>
      </c>
      <c r="F13" s="60">
        <v>-31599000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-7899750</v>
      </c>
      <c r="Y13" s="60">
        <v>7899750</v>
      </c>
      <c r="Z13" s="140">
        <v>-100</v>
      </c>
      <c r="AA13" s="62">
        <v>-31599000</v>
      </c>
    </row>
    <row r="14" spans="1:27" ht="13.5">
      <c r="A14" s="249" t="s">
        <v>42</v>
      </c>
      <c r="B14" s="182"/>
      <c r="C14" s="155"/>
      <c r="D14" s="155"/>
      <c r="E14" s="59">
        <v>-51918967</v>
      </c>
      <c r="F14" s="60">
        <v>-51918967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-13748671</v>
      </c>
      <c r="Y14" s="60">
        <v>13748671</v>
      </c>
      <c r="Z14" s="140">
        <v>-100</v>
      </c>
      <c r="AA14" s="62">
        <v>-51918967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66067535</v>
      </c>
      <c r="F15" s="73">
        <f t="shared" si="0"/>
        <v>66067535</v>
      </c>
      <c r="G15" s="73">
        <f t="shared" si="0"/>
        <v>47622963</v>
      </c>
      <c r="H15" s="73">
        <f t="shared" si="0"/>
        <v>-26481714</v>
      </c>
      <c r="I15" s="73">
        <f t="shared" si="0"/>
        <v>0</v>
      </c>
      <c r="J15" s="73">
        <f t="shared" si="0"/>
        <v>21141249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21141249</v>
      </c>
      <c r="X15" s="73">
        <f t="shared" si="0"/>
        <v>30836538</v>
      </c>
      <c r="Y15" s="73">
        <f t="shared" si="0"/>
        <v>-9695289</v>
      </c>
      <c r="Z15" s="170">
        <f>+IF(X15&lt;&gt;0,+(Y15/X15)*100,0)</f>
        <v>-31.440912725027694</v>
      </c>
      <c r="AA15" s="74">
        <f>SUM(AA6:AA14)</f>
        <v>66067535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-3181724</v>
      </c>
      <c r="H24" s="60">
        <v>-15106822</v>
      </c>
      <c r="I24" s="60"/>
      <c r="J24" s="60">
        <v>-18288546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-18288546</v>
      </c>
      <c r="X24" s="60"/>
      <c r="Y24" s="60">
        <v>-18288546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-3181724</v>
      </c>
      <c r="H25" s="73">
        <f t="shared" si="1"/>
        <v>-15106822</v>
      </c>
      <c r="I25" s="73">
        <f t="shared" si="1"/>
        <v>0</v>
      </c>
      <c r="J25" s="73">
        <f t="shared" si="1"/>
        <v>-18288546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-18288546</v>
      </c>
      <c r="X25" s="73">
        <f t="shared" si="1"/>
        <v>0</v>
      </c>
      <c r="Y25" s="73">
        <f t="shared" si="1"/>
        <v>-18288546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-1315716</v>
      </c>
      <c r="F33" s="60">
        <v>-1315716</v>
      </c>
      <c r="G33" s="60">
        <v>-184384</v>
      </c>
      <c r="H33" s="60"/>
      <c r="I33" s="60"/>
      <c r="J33" s="60">
        <v>-184384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-184384</v>
      </c>
      <c r="X33" s="60">
        <v>-328929</v>
      </c>
      <c r="Y33" s="60">
        <v>144545</v>
      </c>
      <c r="Z33" s="140">
        <v>-43.94</v>
      </c>
      <c r="AA33" s="62">
        <v>-1315716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-1315716</v>
      </c>
      <c r="F34" s="73">
        <f t="shared" si="2"/>
        <v>-1315716</v>
      </c>
      <c r="G34" s="73">
        <f t="shared" si="2"/>
        <v>-184384</v>
      </c>
      <c r="H34" s="73">
        <f t="shared" si="2"/>
        <v>0</v>
      </c>
      <c r="I34" s="73">
        <f t="shared" si="2"/>
        <v>0</v>
      </c>
      <c r="J34" s="73">
        <f t="shared" si="2"/>
        <v>-184384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-184384</v>
      </c>
      <c r="X34" s="73">
        <f t="shared" si="2"/>
        <v>-328929</v>
      </c>
      <c r="Y34" s="73">
        <f t="shared" si="2"/>
        <v>144545</v>
      </c>
      <c r="Z34" s="170">
        <f>+IF(X34&lt;&gt;0,+(Y34/X34)*100,0)</f>
        <v>-43.94413384043365</v>
      </c>
      <c r="AA34" s="74">
        <f>SUM(AA29:AA33)</f>
        <v>-1315716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64751819</v>
      </c>
      <c r="F36" s="100">
        <f t="shared" si="3"/>
        <v>64751819</v>
      </c>
      <c r="G36" s="100">
        <f t="shared" si="3"/>
        <v>44256855</v>
      </c>
      <c r="H36" s="100">
        <f t="shared" si="3"/>
        <v>-41588536</v>
      </c>
      <c r="I36" s="100">
        <f t="shared" si="3"/>
        <v>0</v>
      </c>
      <c r="J36" s="100">
        <f t="shared" si="3"/>
        <v>2668319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2668319</v>
      </c>
      <c r="X36" s="100">
        <f t="shared" si="3"/>
        <v>30507609</v>
      </c>
      <c r="Y36" s="100">
        <f t="shared" si="3"/>
        <v>-27839290</v>
      </c>
      <c r="Z36" s="137">
        <f>+IF(X36&lt;&gt;0,+(Y36/X36)*100,0)</f>
        <v>-91.25359512769421</v>
      </c>
      <c r="AA36" s="102">
        <f>+AA15+AA25+AA34</f>
        <v>64751819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2494383</v>
      </c>
      <c r="H37" s="100">
        <v>46751238</v>
      </c>
      <c r="I37" s="100"/>
      <c r="J37" s="100">
        <v>2494383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2494383</v>
      </c>
      <c r="X37" s="100"/>
      <c r="Y37" s="100">
        <v>2494383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64751819</v>
      </c>
      <c r="F38" s="259">
        <v>64751819</v>
      </c>
      <c r="G38" s="259">
        <v>46751238</v>
      </c>
      <c r="H38" s="259">
        <v>5162702</v>
      </c>
      <c r="I38" s="259"/>
      <c r="J38" s="259">
        <v>5162702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5162702</v>
      </c>
      <c r="X38" s="259">
        <v>30507609</v>
      </c>
      <c r="Y38" s="259">
        <v>-25344907</v>
      </c>
      <c r="Z38" s="260">
        <v>-83.08</v>
      </c>
      <c r="AA38" s="261">
        <v>64751819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4132905</v>
      </c>
      <c r="D5" s="200">
        <f t="shared" si="0"/>
        <v>0</v>
      </c>
      <c r="E5" s="106">
        <f t="shared" si="0"/>
        <v>83076688</v>
      </c>
      <c r="F5" s="106">
        <f t="shared" si="0"/>
        <v>83076688</v>
      </c>
      <c r="G5" s="106">
        <f t="shared" si="0"/>
        <v>3181724</v>
      </c>
      <c r="H5" s="106">
        <f t="shared" si="0"/>
        <v>2414300</v>
      </c>
      <c r="I5" s="106">
        <f t="shared" si="0"/>
        <v>2661033</v>
      </c>
      <c r="J5" s="106">
        <f t="shared" si="0"/>
        <v>8257057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8257057</v>
      </c>
      <c r="X5" s="106">
        <f t="shared" si="0"/>
        <v>20769173</v>
      </c>
      <c r="Y5" s="106">
        <f t="shared" si="0"/>
        <v>-12512116</v>
      </c>
      <c r="Z5" s="201">
        <f>+IF(X5&lt;&gt;0,+(Y5/X5)*100,0)</f>
        <v>-60.243689048186944</v>
      </c>
      <c r="AA5" s="199">
        <f>SUM(AA11:AA18)</f>
        <v>83076688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>
        <v>231870</v>
      </c>
      <c r="I6" s="60"/>
      <c r="J6" s="60">
        <v>231870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231870</v>
      </c>
      <c r="X6" s="60"/>
      <c r="Y6" s="60">
        <v>231870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55445459</v>
      </c>
      <c r="F8" s="60">
        <v>55445459</v>
      </c>
      <c r="G8" s="60">
        <v>2518896</v>
      </c>
      <c r="H8" s="60"/>
      <c r="I8" s="60">
        <v>305888</v>
      </c>
      <c r="J8" s="60">
        <v>2824784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2824784</v>
      </c>
      <c r="X8" s="60">
        <v>13861365</v>
      </c>
      <c r="Y8" s="60">
        <v>-11036581</v>
      </c>
      <c r="Z8" s="140">
        <v>-79.62</v>
      </c>
      <c r="AA8" s="155">
        <v>55445459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1436550</v>
      </c>
      <c r="F10" s="60">
        <v>1436550</v>
      </c>
      <c r="G10" s="60">
        <v>95931</v>
      </c>
      <c r="H10" s="60">
        <v>112419</v>
      </c>
      <c r="I10" s="60">
        <v>118507</v>
      </c>
      <c r="J10" s="60">
        <v>326857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326857</v>
      </c>
      <c r="X10" s="60">
        <v>359138</v>
      </c>
      <c r="Y10" s="60">
        <v>-32281</v>
      </c>
      <c r="Z10" s="140">
        <v>-8.99</v>
      </c>
      <c r="AA10" s="155">
        <v>1436550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56882009</v>
      </c>
      <c r="F11" s="295">
        <f t="shared" si="1"/>
        <v>56882009</v>
      </c>
      <c r="G11" s="295">
        <f t="shared" si="1"/>
        <v>2614827</v>
      </c>
      <c r="H11" s="295">
        <f t="shared" si="1"/>
        <v>344289</v>
      </c>
      <c r="I11" s="295">
        <f t="shared" si="1"/>
        <v>424395</v>
      </c>
      <c r="J11" s="295">
        <f t="shared" si="1"/>
        <v>3383511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3383511</v>
      </c>
      <c r="X11" s="295">
        <f t="shared" si="1"/>
        <v>14220503</v>
      </c>
      <c r="Y11" s="295">
        <f t="shared" si="1"/>
        <v>-10836992</v>
      </c>
      <c r="Z11" s="296">
        <f>+IF(X11&lt;&gt;0,+(Y11/X11)*100,0)</f>
        <v>-76.20681209377756</v>
      </c>
      <c r="AA11" s="297">
        <f>SUM(AA6:AA10)</f>
        <v>56882009</v>
      </c>
    </row>
    <row r="12" spans="1:27" ht="13.5">
      <c r="A12" s="298" t="s">
        <v>210</v>
      </c>
      <c r="B12" s="136"/>
      <c r="C12" s="62"/>
      <c r="D12" s="156"/>
      <c r="E12" s="60">
        <v>13404000</v>
      </c>
      <c r="F12" s="60">
        <v>13404000</v>
      </c>
      <c r="G12" s="60">
        <v>566897</v>
      </c>
      <c r="H12" s="60">
        <v>2070011</v>
      </c>
      <c r="I12" s="60">
        <v>2236638</v>
      </c>
      <c r="J12" s="60">
        <v>4873546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4873546</v>
      </c>
      <c r="X12" s="60">
        <v>3351000</v>
      </c>
      <c r="Y12" s="60">
        <v>1522546</v>
      </c>
      <c r="Z12" s="140">
        <v>45.44</v>
      </c>
      <c r="AA12" s="155">
        <v>13404000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4132905</v>
      </c>
      <c r="D15" s="156"/>
      <c r="E15" s="60">
        <v>8430000</v>
      </c>
      <c r="F15" s="60">
        <v>8430000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2107500</v>
      </c>
      <c r="Y15" s="60">
        <v>-2107500</v>
      </c>
      <c r="Z15" s="140">
        <v>-100</v>
      </c>
      <c r="AA15" s="155">
        <v>8430000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4360679</v>
      </c>
      <c r="F18" s="82">
        <v>4360679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1090170</v>
      </c>
      <c r="Y18" s="82">
        <v>-1090170</v>
      </c>
      <c r="Z18" s="270">
        <v>-100</v>
      </c>
      <c r="AA18" s="278">
        <v>4360679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231870</v>
      </c>
      <c r="I36" s="60">
        <f t="shared" si="4"/>
        <v>0</v>
      </c>
      <c r="J36" s="60">
        <f t="shared" si="4"/>
        <v>231870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231870</v>
      </c>
      <c r="X36" s="60">
        <f t="shared" si="4"/>
        <v>0</v>
      </c>
      <c r="Y36" s="60">
        <f t="shared" si="4"/>
        <v>231870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55445459</v>
      </c>
      <c r="F38" s="60">
        <f t="shared" si="4"/>
        <v>55445459</v>
      </c>
      <c r="G38" s="60">
        <f t="shared" si="4"/>
        <v>2518896</v>
      </c>
      <c r="H38" s="60">
        <f t="shared" si="4"/>
        <v>0</v>
      </c>
      <c r="I38" s="60">
        <f t="shared" si="4"/>
        <v>305888</v>
      </c>
      <c r="J38" s="60">
        <f t="shared" si="4"/>
        <v>2824784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2824784</v>
      </c>
      <c r="X38" s="60">
        <f t="shared" si="4"/>
        <v>13861365</v>
      </c>
      <c r="Y38" s="60">
        <f t="shared" si="4"/>
        <v>-11036581</v>
      </c>
      <c r="Z38" s="140">
        <f t="shared" si="5"/>
        <v>-79.62117006514148</v>
      </c>
      <c r="AA38" s="155">
        <f>AA8+AA23</f>
        <v>55445459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1436550</v>
      </c>
      <c r="F40" s="60">
        <f t="shared" si="4"/>
        <v>1436550</v>
      </c>
      <c r="G40" s="60">
        <f t="shared" si="4"/>
        <v>95931</v>
      </c>
      <c r="H40" s="60">
        <f t="shared" si="4"/>
        <v>112419</v>
      </c>
      <c r="I40" s="60">
        <f t="shared" si="4"/>
        <v>118507</v>
      </c>
      <c r="J40" s="60">
        <f t="shared" si="4"/>
        <v>326857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326857</v>
      </c>
      <c r="X40" s="60">
        <f t="shared" si="4"/>
        <v>359138</v>
      </c>
      <c r="Y40" s="60">
        <f t="shared" si="4"/>
        <v>-32281</v>
      </c>
      <c r="Z40" s="140">
        <f t="shared" si="5"/>
        <v>-8.988466828906994</v>
      </c>
      <c r="AA40" s="155">
        <f>AA10+AA25</f>
        <v>1436550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56882009</v>
      </c>
      <c r="F41" s="295">
        <f t="shared" si="6"/>
        <v>56882009</v>
      </c>
      <c r="G41" s="295">
        <f t="shared" si="6"/>
        <v>2614827</v>
      </c>
      <c r="H41" s="295">
        <f t="shared" si="6"/>
        <v>344289</v>
      </c>
      <c r="I41" s="295">
        <f t="shared" si="6"/>
        <v>424395</v>
      </c>
      <c r="J41" s="295">
        <f t="shared" si="6"/>
        <v>3383511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3383511</v>
      </c>
      <c r="X41" s="295">
        <f t="shared" si="6"/>
        <v>14220503</v>
      </c>
      <c r="Y41" s="295">
        <f t="shared" si="6"/>
        <v>-10836992</v>
      </c>
      <c r="Z41" s="296">
        <f t="shared" si="5"/>
        <v>-76.20681209377756</v>
      </c>
      <c r="AA41" s="297">
        <f>SUM(AA36:AA40)</f>
        <v>56882009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13404000</v>
      </c>
      <c r="F42" s="54">
        <f t="shared" si="7"/>
        <v>13404000</v>
      </c>
      <c r="G42" s="54">
        <f t="shared" si="7"/>
        <v>566897</v>
      </c>
      <c r="H42" s="54">
        <f t="shared" si="7"/>
        <v>2070011</v>
      </c>
      <c r="I42" s="54">
        <f t="shared" si="7"/>
        <v>2236638</v>
      </c>
      <c r="J42" s="54">
        <f t="shared" si="7"/>
        <v>4873546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4873546</v>
      </c>
      <c r="X42" s="54">
        <f t="shared" si="7"/>
        <v>3351000</v>
      </c>
      <c r="Y42" s="54">
        <f t="shared" si="7"/>
        <v>1522546</v>
      </c>
      <c r="Z42" s="184">
        <f t="shared" si="5"/>
        <v>45.43557147120262</v>
      </c>
      <c r="AA42" s="130">
        <f aca="true" t="shared" si="8" ref="AA42:AA48">AA12+AA27</f>
        <v>13404000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4132905</v>
      </c>
      <c r="D45" s="129">
        <f t="shared" si="7"/>
        <v>0</v>
      </c>
      <c r="E45" s="54">
        <f t="shared" si="7"/>
        <v>8430000</v>
      </c>
      <c r="F45" s="54">
        <f t="shared" si="7"/>
        <v>8430000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2107500</v>
      </c>
      <c r="Y45" s="54">
        <f t="shared" si="7"/>
        <v>-2107500</v>
      </c>
      <c r="Z45" s="184">
        <f t="shared" si="5"/>
        <v>-100</v>
      </c>
      <c r="AA45" s="130">
        <f t="shared" si="8"/>
        <v>8430000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4360679</v>
      </c>
      <c r="F48" s="54">
        <f t="shared" si="7"/>
        <v>4360679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1090170</v>
      </c>
      <c r="Y48" s="54">
        <f t="shared" si="7"/>
        <v>-1090170</v>
      </c>
      <c r="Z48" s="184">
        <f t="shared" si="5"/>
        <v>-100</v>
      </c>
      <c r="AA48" s="130">
        <f t="shared" si="8"/>
        <v>4360679</v>
      </c>
    </row>
    <row r="49" spans="1:27" ht="13.5">
      <c r="A49" s="308" t="s">
        <v>219</v>
      </c>
      <c r="B49" s="149"/>
      <c r="C49" s="239">
        <f aca="true" t="shared" si="9" ref="C49:Y49">SUM(C41:C48)</f>
        <v>4132905</v>
      </c>
      <c r="D49" s="218">
        <f t="shared" si="9"/>
        <v>0</v>
      </c>
      <c r="E49" s="220">
        <f t="shared" si="9"/>
        <v>83076688</v>
      </c>
      <c r="F49" s="220">
        <f t="shared" si="9"/>
        <v>83076688</v>
      </c>
      <c r="G49" s="220">
        <f t="shared" si="9"/>
        <v>3181724</v>
      </c>
      <c r="H49" s="220">
        <f t="shared" si="9"/>
        <v>2414300</v>
      </c>
      <c r="I49" s="220">
        <f t="shared" si="9"/>
        <v>2661033</v>
      </c>
      <c r="J49" s="220">
        <f t="shared" si="9"/>
        <v>8257057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8257057</v>
      </c>
      <c r="X49" s="220">
        <f t="shared" si="9"/>
        <v>20769173</v>
      </c>
      <c r="Y49" s="220">
        <f t="shared" si="9"/>
        <v>-12512116</v>
      </c>
      <c r="Z49" s="221">
        <f t="shared" si="5"/>
        <v>-60.243689048186944</v>
      </c>
      <c r="AA49" s="222">
        <f>SUM(AA41:AA48)</f>
        <v>83076688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181612</v>
      </c>
      <c r="D51" s="129">
        <f t="shared" si="10"/>
        <v>0</v>
      </c>
      <c r="E51" s="54">
        <f t="shared" si="10"/>
        <v>3028829</v>
      </c>
      <c r="F51" s="54">
        <f t="shared" si="10"/>
        <v>3028829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757207</v>
      </c>
      <c r="Y51" s="54">
        <f t="shared" si="10"/>
        <v>-757207</v>
      </c>
      <c r="Z51" s="184">
        <f>+IF(X51&lt;&gt;0,+(Y51/X51)*100,0)</f>
        <v>-100</v>
      </c>
      <c r="AA51" s="130">
        <f>SUM(AA57:AA61)</f>
        <v>3028829</v>
      </c>
    </row>
    <row r="52" spans="1:27" ht="13.5">
      <c r="A52" s="310" t="s">
        <v>204</v>
      </c>
      <c r="B52" s="142"/>
      <c r="C52" s="62"/>
      <c r="D52" s="156"/>
      <c r="E52" s="60">
        <v>2023000</v>
      </c>
      <c r="F52" s="60">
        <v>2023000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505750</v>
      </c>
      <c r="Y52" s="60">
        <v>-505750</v>
      </c>
      <c r="Z52" s="140">
        <v>-100</v>
      </c>
      <c r="AA52" s="155">
        <v>2023000</v>
      </c>
    </row>
    <row r="53" spans="1:27" ht="13.5">
      <c r="A53" s="310" t="s">
        <v>205</v>
      </c>
      <c r="B53" s="142"/>
      <c r="C53" s="62">
        <v>14017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53352</v>
      </c>
      <c r="D54" s="156"/>
      <c r="E54" s="60">
        <v>1005829</v>
      </c>
      <c r="F54" s="60">
        <v>1005829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251457</v>
      </c>
      <c r="Y54" s="60">
        <v>-251457</v>
      </c>
      <c r="Z54" s="140">
        <v>-100</v>
      </c>
      <c r="AA54" s="155">
        <v>1005829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67369</v>
      </c>
      <c r="D57" s="294">
        <f t="shared" si="11"/>
        <v>0</v>
      </c>
      <c r="E57" s="295">
        <f t="shared" si="11"/>
        <v>3028829</v>
      </c>
      <c r="F57" s="295">
        <f t="shared" si="11"/>
        <v>3028829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757207</v>
      </c>
      <c r="Y57" s="295">
        <f t="shared" si="11"/>
        <v>-757207</v>
      </c>
      <c r="Z57" s="296">
        <f>+IF(X57&lt;&gt;0,+(Y57/X57)*100,0)</f>
        <v>-100</v>
      </c>
      <c r="AA57" s="297">
        <f>SUM(AA52:AA56)</f>
        <v>3028829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114243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191915</v>
      </c>
      <c r="H68" s="60">
        <v>30449</v>
      </c>
      <c r="I68" s="60">
        <v>177925</v>
      </c>
      <c r="J68" s="60">
        <v>400289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400289</v>
      </c>
      <c r="X68" s="60"/>
      <c r="Y68" s="60">
        <v>400289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191915</v>
      </c>
      <c r="H69" s="220">
        <f t="shared" si="12"/>
        <v>30449</v>
      </c>
      <c r="I69" s="220">
        <f t="shared" si="12"/>
        <v>177925</v>
      </c>
      <c r="J69" s="220">
        <f t="shared" si="12"/>
        <v>400289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400289</v>
      </c>
      <c r="X69" s="220">
        <f t="shared" si="12"/>
        <v>0</v>
      </c>
      <c r="Y69" s="220">
        <f t="shared" si="12"/>
        <v>400289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56882009</v>
      </c>
      <c r="F5" s="358">
        <f t="shared" si="0"/>
        <v>56882009</v>
      </c>
      <c r="G5" s="358">
        <f t="shared" si="0"/>
        <v>2614827</v>
      </c>
      <c r="H5" s="356">
        <f t="shared" si="0"/>
        <v>344289</v>
      </c>
      <c r="I5" s="356">
        <f t="shared" si="0"/>
        <v>424395</v>
      </c>
      <c r="J5" s="358">
        <f t="shared" si="0"/>
        <v>3383511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3383511</v>
      </c>
      <c r="X5" s="356">
        <f t="shared" si="0"/>
        <v>14220503</v>
      </c>
      <c r="Y5" s="358">
        <f t="shared" si="0"/>
        <v>-10836992</v>
      </c>
      <c r="Z5" s="359">
        <f>+IF(X5&lt;&gt;0,+(Y5/X5)*100,0)</f>
        <v>-76.20681209377756</v>
      </c>
      <c r="AA5" s="360">
        <f>+AA6+AA8+AA11+AA13+AA15</f>
        <v>56882009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231870</v>
      </c>
      <c r="I6" s="60">
        <f t="shared" si="1"/>
        <v>0</v>
      </c>
      <c r="J6" s="59">
        <f t="shared" si="1"/>
        <v>231870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231870</v>
      </c>
      <c r="X6" s="60">
        <f t="shared" si="1"/>
        <v>0</v>
      </c>
      <c r="Y6" s="59">
        <f t="shared" si="1"/>
        <v>231870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231870</v>
      </c>
      <c r="I7" s="60"/>
      <c r="J7" s="59">
        <v>231870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231870</v>
      </c>
      <c r="X7" s="60"/>
      <c r="Y7" s="59">
        <v>231870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55445459</v>
      </c>
      <c r="F11" s="364">
        <f t="shared" si="3"/>
        <v>55445459</v>
      </c>
      <c r="G11" s="364">
        <f t="shared" si="3"/>
        <v>2518896</v>
      </c>
      <c r="H11" s="362">
        <f t="shared" si="3"/>
        <v>0</v>
      </c>
      <c r="I11" s="362">
        <f t="shared" si="3"/>
        <v>305888</v>
      </c>
      <c r="J11" s="364">
        <f t="shared" si="3"/>
        <v>2824784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2824784</v>
      </c>
      <c r="X11" s="362">
        <f t="shared" si="3"/>
        <v>13861365</v>
      </c>
      <c r="Y11" s="364">
        <f t="shared" si="3"/>
        <v>-11036581</v>
      </c>
      <c r="Z11" s="365">
        <f>+IF(X11&lt;&gt;0,+(Y11/X11)*100,0)</f>
        <v>-79.62117006514148</v>
      </c>
      <c r="AA11" s="366">
        <f t="shared" si="3"/>
        <v>55445459</v>
      </c>
    </row>
    <row r="12" spans="1:27" ht="13.5">
      <c r="A12" s="291" t="s">
        <v>231</v>
      </c>
      <c r="B12" s="136"/>
      <c r="C12" s="60"/>
      <c r="D12" s="340"/>
      <c r="E12" s="60">
        <v>55445459</v>
      </c>
      <c r="F12" s="59">
        <v>55445459</v>
      </c>
      <c r="G12" s="59">
        <v>2518896</v>
      </c>
      <c r="H12" s="60"/>
      <c r="I12" s="60">
        <v>305888</v>
      </c>
      <c r="J12" s="59">
        <v>2824784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2824784</v>
      </c>
      <c r="X12" s="60">
        <v>13861365</v>
      </c>
      <c r="Y12" s="59">
        <v>-11036581</v>
      </c>
      <c r="Z12" s="61">
        <v>-79.62</v>
      </c>
      <c r="AA12" s="62">
        <v>55445459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1436550</v>
      </c>
      <c r="F15" s="59">
        <f t="shared" si="5"/>
        <v>1436550</v>
      </c>
      <c r="G15" s="59">
        <f t="shared" si="5"/>
        <v>95931</v>
      </c>
      <c r="H15" s="60">
        <f t="shared" si="5"/>
        <v>112419</v>
      </c>
      <c r="I15" s="60">
        <f t="shared" si="5"/>
        <v>118507</v>
      </c>
      <c r="J15" s="59">
        <f t="shared" si="5"/>
        <v>326857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326857</v>
      </c>
      <c r="X15" s="60">
        <f t="shared" si="5"/>
        <v>359138</v>
      </c>
      <c r="Y15" s="59">
        <f t="shared" si="5"/>
        <v>-32281</v>
      </c>
      <c r="Z15" s="61">
        <f>+IF(X15&lt;&gt;0,+(Y15/X15)*100,0)</f>
        <v>-8.988466828906994</v>
      </c>
      <c r="AA15" s="62">
        <f>SUM(AA16:AA20)</f>
        <v>1436550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1436550</v>
      </c>
      <c r="F20" s="59">
        <v>1436550</v>
      </c>
      <c r="G20" s="59">
        <v>95931</v>
      </c>
      <c r="H20" s="60">
        <v>112419</v>
      </c>
      <c r="I20" s="60">
        <v>118507</v>
      </c>
      <c r="J20" s="59">
        <v>326857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326857</v>
      </c>
      <c r="X20" s="60">
        <v>359138</v>
      </c>
      <c r="Y20" s="59">
        <v>-32281</v>
      </c>
      <c r="Z20" s="61">
        <v>-8.99</v>
      </c>
      <c r="AA20" s="62">
        <v>1436550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13404000</v>
      </c>
      <c r="F22" s="345">
        <f t="shared" si="6"/>
        <v>13404000</v>
      </c>
      <c r="G22" s="345">
        <f t="shared" si="6"/>
        <v>566897</v>
      </c>
      <c r="H22" s="343">
        <f t="shared" si="6"/>
        <v>2070011</v>
      </c>
      <c r="I22" s="343">
        <f t="shared" si="6"/>
        <v>2236638</v>
      </c>
      <c r="J22" s="345">
        <f t="shared" si="6"/>
        <v>4873546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4873546</v>
      </c>
      <c r="X22" s="343">
        <f t="shared" si="6"/>
        <v>3351000</v>
      </c>
      <c r="Y22" s="345">
        <f t="shared" si="6"/>
        <v>1522546</v>
      </c>
      <c r="Z22" s="336">
        <f>+IF(X22&lt;&gt;0,+(Y22/X22)*100,0)</f>
        <v>45.43557147120262</v>
      </c>
      <c r="AA22" s="350">
        <f>SUM(AA23:AA32)</f>
        <v>13404000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13404000</v>
      </c>
      <c r="F24" s="59">
        <v>13404000</v>
      </c>
      <c r="G24" s="59">
        <v>566897</v>
      </c>
      <c r="H24" s="60">
        <v>915277</v>
      </c>
      <c r="I24" s="60">
        <v>766782</v>
      </c>
      <c r="J24" s="59">
        <v>2248956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2248956</v>
      </c>
      <c r="X24" s="60">
        <v>3351000</v>
      </c>
      <c r="Y24" s="59">
        <v>-1102044</v>
      </c>
      <c r="Z24" s="61">
        <v>-32.89</v>
      </c>
      <c r="AA24" s="62">
        <v>13404000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>
        <v>1154734</v>
      </c>
      <c r="I27" s="60"/>
      <c r="J27" s="59">
        <v>1154734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1154734</v>
      </c>
      <c r="X27" s="60"/>
      <c r="Y27" s="59">
        <v>1154734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1469856</v>
      </c>
      <c r="J32" s="59">
        <v>1469856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1469856</v>
      </c>
      <c r="X32" s="60"/>
      <c r="Y32" s="59">
        <v>1469856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4132905</v>
      </c>
      <c r="D40" s="344">
        <f t="shared" si="9"/>
        <v>0</v>
      </c>
      <c r="E40" s="343">
        <f t="shared" si="9"/>
        <v>8430000</v>
      </c>
      <c r="F40" s="345">
        <f t="shared" si="9"/>
        <v>8430000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2107500</v>
      </c>
      <c r="Y40" s="345">
        <f t="shared" si="9"/>
        <v>-2107500</v>
      </c>
      <c r="Z40" s="336">
        <f>+IF(X40&lt;&gt;0,+(Y40/X40)*100,0)</f>
        <v>-100</v>
      </c>
      <c r="AA40" s="350">
        <f>SUM(AA41:AA49)</f>
        <v>8430000</v>
      </c>
    </row>
    <row r="41" spans="1:27" ht="13.5">
      <c r="A41" s="361" t="s">
        <v>247</v>
      </c>
      <c r="B41" s="142"/>
      <c r="C41" s="362"/>
      <c r="D41" s="363"/>
      <c r="E41" s="362">
        <v>854800</v>
      </c>
      <c r="F41" s="364">
        <v>854800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213700</v>
      </c>
      <c r="Y41" s="364">
        <v>-213700</v>
      </c>
      <c r="Z41" s="365">
        <v>-100</v>
      </c>
      <c r="AA41" s="366">
        <v>854800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29987</v>
      </c>
      <c r="D43" s="369"/>
      <c r="E43" s="305">
        <v>4375200</v>
      </c>
      <c r="F43" s="370">
        <v>4375200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1093800</v>
      </c>
      <c r="Y43" s="370">
        <v>-1093800</v>
      </c>
      <c r="Z43" s="371">
        <v>-100</v>
      </c>
      <c r="AA43" s="303">
        <v>4375200</v>
      </c>
    </row>
    <row r="44" spans="1:27" ht="13.5">
      <c r="A44" s="361" t="s">
        <v>250</v>
      </c>
      <c r="B44" s="136"/>
      <c r="C44" s="60">
        <v>227950</v>
      </c>
      <c r="D44" s="368"/>
      <c r="E44" s="54">
        <v>3200000</v>
      </c>
      <c r="F44" s="53">
        <v>3200000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800000</v>
      </c>
      <c r="Y44" s="53">
        <v>-800000</v>
      </c>
      <c r="Z44" s="94">
        <v>-100</v>
      </c>
      <c r="AA44" s="95">
        <v>3200000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3719592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155376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4360679</v>
      </c>
      <c r="F57" s="345">
        <f t="shared" si="13"/>
        <v>4360679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1090170</v>
      </c>
      <c r="Y57" s="345">
        <f t="shared" si="13"/>
        <v>-1090170</v>
      </c>
      <c r="Z57" s="336">
        <f>+IF(X57&lt;&gt;0,+(Y57/X57)*100,0)</f>
        <v>-100</v>
      </c>
      <c r="AA57" s="350">
        <f t="shared" si="13"/>
        <v>4360679</v>
      </c>
    </row>
    <row r="58" spans="1:27" ht="13.5">
      <c r="A58" s="361" t="s">
        <v>216</v>
      </c>
      <c r="B58" s="136"/>
      <c r="C58" s="60"/>
      <c r="D58" s="340"/>
      <c r="E58" s="60">
        <v>4360679</v>
      </c>
      <c r="F58" s="59">
        <v>4360679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1090170</v>
      </c>
      <c r="Y58" s="59">
        <v>-1090170</v>
      </c>
      <c r="Z58" s="61">
        <v>-100</v>
      </c>
      <c r="AA58" s="62">
        <v>4360679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4132905</v>
      </c>
      <c r="D60" s="346">
        <f t="shared" si="14"/>
        <v>0</v>
      </c>
      <c r="E60" s="219">
        <f t="shared" si="14"/>
        <v>83076688</v>
      </c>
      <c r="F60" s="264">
        <f t="shared" si="14"/>
        <v>83076688</v>
      </c>
      <c r="G60" s="264">
        <f t="shared" si="14"/>
        <v>3181724</v>
      </c>
      <c r="H60" s="219">
        <f t="shared" si="14"/>
        <v>2414300</v>
      </c>
      <c r="I60" s="219">
        <f t="shared" si="14"/>
        <v>2661033</v>
      </c>
      <c r="J60" s="264">
        <f t="shared" si="14"/>
        <v>8257057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8257057</v>
      </c>
      <c r="X60" s="219">
        <f t="shared" si="14"/>
        <v>20769173</v>
      </c>
      <c r="Y60" s="264">
        <f t="shared" si="14"/>
        <v>-12512116</v>
      </c>
      <c r="Z60" s="337">
        <f>+IF(X60&lt;&gt;0,+(Y60/X60)*100,0)</f>
        <v>-60.243689048186944</v>
      </c>
      <c r="AA60" s="232">
        <f>+AA57+AA54+AA51+AA40+AA37+AA34+AA22+AA5</f>
        <v>83076688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2014-11-14T15:44:23Z</dcterms:created>
  <dcterms:modified xsi:type="dcterms:W3CDTF">2014-11-14T15:44:30Z</dcterms:modified>
  <cp:category/>
  <cp:version/>
  <cp:contentType/>
  <cp:contentStatus/>
</cp:coreProperties>
</file>