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<sst xmlns="http://schemas.openxmlformats.org/spreadsheetml/2006/main" count="855" uniqueCount="302">
  <si>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Dihlabeng(FS192)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</si>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</sst>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83150545</v>
      </c>
      <c r="E5" s="60">
        <v>83150545</v>
      </c>
      <c r="F5" s="60">
        <v>13643500</v>
      </c>
      <c r="G5" s="60">
        <v>6237716</v>
      </c>
      <c r="H5" s="60">
        <v>6185336</v>
      </c>
      <c r="I5" s="60">
        <v>26066552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26066552</v>
      </c>
      <c r="W5" s="60">
        <v>20784750</v>
      </c>
      <c r="X5" s="60">
        <v>5281802</v>
      </c>
      <c r="Y5" s="61">
        <v>25.41</v>
      </c>
      <c r="Z5" s="62">
        <v>83150545</v>
      </c>
    </row>
    <row r="6" spans="1:26" ht="13.5">
      <c r="A6" s="58" t="s">
        <v>32</v>
      </c>
      <c r="B6" s="19">
        <v>0</v>
      </c>
      <c r="C6" s="19">
        <v>0</v>
      </c>
      <c r="D6" s="59">
        <v>316320877</v>
      </c>
      <c r="E6" s="60">
        <v>316320877</v>
      </c>
      <c r="F6" s="60">
        <v>30251136</v>
      </c>
      <c r="G6" s="60">
        <v>30770904</v>
      </c>
      <c r="H6" s="60">
        <v>27233901</v>
      </c>
      <c r="I6" s="60">
        <v>88255941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88255941</v>
      </c>
      <c r="W6" s="60">
        <v>79080246</v>
      </c>
      <c r="X6" s="60">
        <v>9175695</v>
      </c>
      <c r="Y6" s="61">
        <v>11.6</v>
      </c>
      <c r="Z6" s="62">
        <v>316320877</v>
      </c>
    </row>
    <row r="7" spans="1:26" ht="13.5">
      <c r="A7" s="58" t="s">
        <v>33</v>
      </c>
      <c r="B7" s="19">
        <v>0</v>
      </c>
      <c r="C7" s="19">
        <v>0</v>
      </c>
      <c r="D7" s="59">
        <v>9850</v>
      </c>
      <c r="E7" s="60">
        <v>9850</v>
      </c>
      <c r="F7" s="60">
        <v>1204</v>
      </c>
      <c r="G7" s="60">
        <v>493</v>
      </c>
      <c r="H7" s="60">
        <v>29</v>
      </c>
      <c r="I7" s="60">
        <v>1726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1726</v>
      </c>
      <c r="W7" s="60">
        <v>2499</v>
      </c>
      <c r="X7" s="60">
        <v>-773</v>
      </c>
      <c r="Y7" s="61">
        <v>-30.93</v>
      </c>
      <c r="Z7" s="62">
        <v>9850</v>
      </c>
    </row>
    <row r="8" spans="1:26" ht="13.5">
      <c r="A8" s="58" t="s">
        <v>34</v>
      </c>
      <c r="B8" s="19">
        <v>0</v>
      </c>
      <c r="C8" s="19">
        <v>0</v>
      </c>
      <c r="D8" s="59">
        <v>134970000</v>
      </c>
      <c r="E8" s="60">
        <v>134970000</v>
      </c>
      <c r="F8" s="60">
        <v>53600000</v>
      </c>
      <c r="G8" s="60">
        <v>934576</v>
      </c>
      <c r="H8" s="60">
        <v>833500</v>
      </c>
      <c r="I8" s="60">
        <v>55368076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55368076</v>
      </c>
      <c r="W8" s="60">
        <v>33742500</v>
      </c>
      <c r="X8" s="60">
        <v>21625576</v>
      </c>
      <c r="Y8" s="61">
        <v>64.09</v>
      </c>
      <c r="Z8" s="62">
        <v>134970000</v>
      </c>
    </row>
    <row r="9" spans="1:26" ht="13.5">
      <c r="A9" s="58" t="s">
        <v>35</v>
      </c>
      <c r="B9" s="19">
        <v>0</v>
      </c>
      <c r="C9" s="19">
        <v>0</v>
      </c>
      <c r="D9" s="59">
        <v>68545091</v>
      </c>
      <c r="E9" s="60">
        <v>68545091</v>
      </c>
      <c r="F9" s="60">
        <v>6198931</v>
      </c>
      <c r="G9" s="60">
        <v>2342057</v>
      </c>
      <c r="H9" s="60">
        <v>1817869</v>
      </c>
      <c r="I9" s="60">
        <v>10358857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10358857</v>
      </c>
      <c r="W9" s="60">
        <v>17135997</v>
      </c>
      <c r="X9" s="60">
        <v>-6777140</v>
      </c>
      <c r="Y9" s="61">
        <v>-39.55</v>
      </c>
      <c r="Z9" s="62">
        <v>68545091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602996363</v>
      </c>
      <c r="E10" s="66">
        <f t="shared" si="0"/>
        <v>602996363</v>
      </c>
      <c r="F10" s="66">
        <f t="shared" si="0"/>
        <v>103694771</v>
      </c>
      <c r="G10" s="66">
        <f t="shared" si="0"/>
        <v>40285746</v>
      </c>
      <c r="H10" s="66">
        <f t="shared" si="0"/>
        <v>36070635</v>
      </c>
      <c r="I10" s="66">
        <f t="shared" si="0"/>
        <v>180051152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180051152</v>
      </c>
      <c r="W10" s="66">
        <f t="shared" si="0"/>
        <v>150745992</v>
      </c>
      <c r="X10" s="66">
        <f t="shared" si="0"/>
        <v>29305160</v>
      </c>
      <c r="Y10" s="67">
        <f>+IF(W10&lt;&gt;0,(X10/W10)*100,0)</f>
        <v>19.44009231104466</v>
      </c>
      <c r="Z10" s="68">
        <f t="shared" si="0"/>
        <v>602996363</v>
      </c>
    </row>
    <row r="11" spans="1:26" ht="13.5">
      <c r="A11" s="58" t="s">
        <v>37</v>
      </c>
      <c r="B11" s="19">
        <v>0</v>
      </c>
      <c r="C11" s="19">
        <v>0</v>
      </c>
      <c r="D11" s="59">
        <v>176073980</v>
      </c>
      <c r="E11" s="60">
        <v>176073980</v>
      </c>
      <c r="F11" s="60">
        <v>14300371</v>
      </c>
      <c r="G11" s="60">
        <v>15159358</v>
      </c>
      <c r="H11" s="60">
        <v>14220534</v>
      </c>
      <c r="I11" s="60">
        <v>43680263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43680263</v>
      </c>
      <c r="W11" s="60">
        <v>44733501</v>
      </c>
      <c r="X11" s="60">
        <v>-1053238</v>
      </c>
      <c r="Y11" s="61">
        <v>-2.35</v>
      </c>
      <c r="Z11" s="62">
        <v>176073980</v>
      </c>
    </row>
    <row r="12" spans="1:26" ht="13.5">
      <c r="A12" s="58" t="s">
        <v>38</v>
      </c>
      <c r="B12" s="19">
        <v>0</v>
      </c>
      <c r="C12" s="19">
        <v>0</v>
      </c>
      <c r="D12" s="59">
        <v>12429344</v>
      </c>
      <c r="E12" s="60">
        <v>12429344</v>
      </c>
      <c r="F12" s="60">
        <v>1085399</v>
      </c>
      <c r="G12" s="60">
        <v>1085399</v>
      </c>
      <c r="H12" s="60">
        <v>1085399</v>
      </c>
      <c r="I12" s="60">
        <v>3256197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3256197</v>
      </c>
      <c r="W12" s="60">
        <v>3107250</v>
      </c>
      <c r="X12" s="60">
        <v>148947</v>
      </c>
      <c r="Y12" s="61">
        <v>4.79</v>
      </c>
      <c r="Z12" s="62">
        <v>12429344</v>
      </c>
    </row>
    <row r="13" spans="1:26" ht="13.5">
      <c r="A13" s="58" t="s">
        <v>278</v>
      </c>
      <c r="B13" s="19">
        <v>0</v>
      </c>
      <c r="C13" s="19">
        <v>0</v>
      </c>
      <c r="D13" s="59">
        <v>74590080</v>
      </c>
      <c r="E13" s="60">
        <v>74590080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18647499</v>
      </c>
      <c r="X13" s="60">
        <v>-18647499</v>
      </c>
      <c r="Y13" s="61">
        <v>-100</v>
      </c>
      <c r="Z13" s="62">
        <v>74590080</v>
      </c>
    </row>
    <row r="14" spans="1:26" ht="13.5">
      <c r="A14" s="58" t="s">
        <v>40</v>
      </c>
      <c r="B14" s="19">
        <v>0</v>
      </c>
      <c r="C14" s="19">
        <v>0</v>
      </c>
      <c r="D14" s="59">
        <v>10432891</v>
      </c>
      <c r="E14" s="60">
        <v>10432891</v>
      </c>
      <c r="F14" s="60">
        <v>522654</v>
      </c>
      <c r="G14" s="60">
        <v>696036</v>
      </c>
      <c r="H14" s="60">
        <v>1994244</v>
      </c>
      <c r="I14" s="60">
        <v>3212934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3212934</v>
      </c>
      <c r="W14" s="60">
        <v>2608251</v>
      </c>
      <c r="X14" s="60">
        <v>604683</v>
      </c>
      <c r="Y14" s="61">
        <v>23.18</v>
      </c>
      <c r="Z14" s="62">
        <v>10432891</v>
      </c>
    </row>
    <row r="15" spans="1:26" ht="13.5">
      <c r="A15" s="58" t="s">
        <v>41</v>
      </c>
      <c r="B15" s="19">
        <v>0</v>
      </c>
      <c r="C15" s="19">
        <v>0</v>
      </c>
      <c r="D15" s="59">
        <v>149358550</v>
      </c>
      <c r="E15" s="60">
        <v>149358550</v>
      </c>
      <c r="F15" s="60">
        <v>11916739</v>
      </c>
      <c r="G15" s="60">
        <v>3227461</v>
      </c>
      <c r="H15" s="60">
        <v>38530920</v>
      </c>
      <c r="I15" s="60">
        <v>53675120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53675120</v>
      </c>
      <c r="W15" s="60">
        <v>37339749</v>
      </c>
      <c r="X15" s="60">
        <v>16335371</v>
      </c>
      <c r="Y15" s="61">
        <v>43.75</v>
      </c>
      <c r="Z15" s="62">
        <v>149358550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180110801</v>
      </c>
      <c r="E17" s="60">
        <v>180110801</v>
      </c>
      <c r="F17" s="60">
        <v>14259085</v>
      </c>
      <c r="G17" s="60">
        <v>7834058</v>
      </c>
      <c r="H17" s="60">
        <v>13035898</v>
      </c>
      <c r="I17" s="60">
        <v>35129041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35129041</v>
      </c>
      <c r="W17" s="60">
        <v>45027750</v>
      </c>
      <c r="X17" s="60">
        <v>-9898709</v>
      </c>
      <c r="Y17" s="61">
        <v>-21.98</v>
      </c>
      <c r="Z17" s="62">
        <v>180110801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602995646</v>
      </c>
      <c r="E18" s="73">
        <f t="shared" si="1"/>
        <v>602995646</v>
      </c>
      <c r="F18" s="73">
        <f t="shared" si="1"/>
        <v>42084248</v>
      </c>
      <c r="G18" s="73">
        <f t="shared" si="1"/>
        <v>28002312</v>
      </c>
      <c r="H18" s="73">
        <f t="shared" si="1"/>
        <v>68866995</v>
      </c>
      <c r="I18" s="73">
        <f t="shared" si="1"/>
        <v>138953555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138953555</v>
      </c>
      <c r="W18" s="73">
        <f t="shared" si="1"/>
        <v>151464000</v>
      </c>
      <c r="X18" s="73">
        <f t="shared" si="1"/>
        <v>-12510445</v>
      </c>
      <c r="Y18" s="67">
        <f>+IF(W18&lt;&gt;0,(X18/W18)*100,0)</f>
        <v>-8.259682168700152</v>
      </c>
      <c r="Z18" s="74">
        <f t="shared" si="1"/>
        <v>602995646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717</v>
      </c>
      <c r="E19" s="77">
        <f t="shared" si="2"/>
        <v>717</v>
      </c>
      <c r="F19" s="77">
        <f t="shared" si="2"/>
        <v>61610523</v>
      </c>
      <c r="G19" s="77">
        <f t="shared" si="2"/>
        <v>12283434</v>
      </c>
      <c r="H19" s="77">
        <f t="shared" si="2"/>
        <v>-32796360</v>
      </c>
      <c r="I19" s="77">
        <f t="shared" si="2"/>
        <v>41097597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41097597</v>
      </c>
      <c r="W19" s="77">
        <f>IF(E10=E18,0,W10-W18)</f>
        <v>-718008</v>
      </c>
      <c r="X19" s="77">
        <f t="shared" si="2"/>
        <v>41815605</v>
      </c>
      <c r="Y19" s="78">
        <f>+IF(W19&lt;&gt;0,(X19/W19)*100,0)</f>
        <v>-5823.835528294949</v>
      </c>
      <c r="Z19" s="79">
        <f t="shared" si="2"/>
        <v>717</v>
      </c>
    </row>
    <row r="20" spans="1:26" ht="13.5">
      <c r="A20" s="58" t="s">
        <v>46</v>
      </c>
      <c r="B20" s="19">
        <v>0</v>
      </c>
      <c r="C20" s="19">
        <v>0</v>
      </c>
      <c r="D20" s="59">
        <v>72103000</v>
      </c>
      <c r="E20" s="60">
        <v>72103000</v>
      </c>
      <c r="F20" s="60">
        <v>12363000</v>
      </c>
      <c r="G20" s="60">
        <v>0</v>
      </c>
      <c r="H20" s="60">
        <v>1178686</v>
      </c>
      <c r="I20" s="60">
        <v>13541686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13541686</v>
      </c>
      <c r="W20" s="60">
        <v>0</v>
      </c>
      <c r="X20" s="60">
        <v>13541686</v>
      </c>
      <c r="Y20" s="61">
        <v>0</v>
      </c>
      <c r="Z20" s="62">
        <v>72103000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72103717</v>
      </c>
      <c r="E22" s="88">
        <f t="shared" si="3"/>
        <v>72103717</v>
      </c>
      <c r="F22" s="88">
        <f t="shared" si="3"/>
        <v>73973523</v>
      </c>
      <c r="G22" s="88">
        <f t="shared" si="3"/>
        <v>12283434</v>
      </c>
      <c r="H22" s="88">
        <f t="shared" si="3"/>
        <v>-31617674</v>
      </c>
      <c r="I22" s="88">
        <f t="shared" si="3"/>
        <v>54639283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54639283</v>
      </c>
      <c r="W22" s="88">
        <f t="shared" si="3"/>
        <v>-718008</v>
      </c>
      <c r="X22" s="88">
        <f t="shared" si="3"/>
        <v>55357291</v>
      </c>
      <c r="Y22" s="89">
        <f>+IF(W22&lt;&gt;0,(X22/W22)*100,0)</f>
        <v>-7709.843205089636</v>
      </c>
      <c r="Z22" s="90">
        <f t="shared" si="3"/>
        <v>72103717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72103717</v>
      </c>
      <c r="E24" s="77">
        <f t="shared" si="4"/>
        <v>72103717</v>
      </c>
      <c r="F24" s="77">
        <f t="shared" si="4"/>
        <v>73973523</v>
      </c>
      <c r="G24" s="77">
        <f t="shared" si="4"/>
        <v>12283434</v>
      </c>
      <c r="H24" s="77">
        <f t="shared" si="4"/>
        <v>-31617674</v>
      </c>
      <c r="I24" s="77">
        <f t="shared" si="4"/>
        <v>54639283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54639283</v>
      </c>
      <c r="W24" s="77">
        <f t="shared" si="4"/>
        <v>-718008</v>
      </c>
      <c r="X24" s="77">
        <f t="shared" si="4"/>
        <v>55357291</v>
      </c>
      <c r="Y24" s="78">
        <f>+IF(W24&lt;&gt;0,(X24/W24)*100,0)</f>
        <v>-7709.843205089636</v>
      </c>
      <c r="Z24" s="79">
        <f t="shared" si="4"/>
        <v>72103717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79603947</v>
      </c>
      <c r="E27" s="100">
        <v>79603947</v>
      </c>
      <c r="F27" s="100">
        <v>1035635</v>
      </c>
      <c r="G27" s="100">
        <v>0</v>
      </c>
      <c r="H27" s="100">
        <v>1354602</v>
      </c>
      <c r="I27" s="100">
        <v>2390237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2390237</v>
      </c>
      <c r="W27" s="100">
        <v>19273494</v>
      </c>
      <c r="X27" s="100">
        <v>-16883257</v>
      </c>
      <c r="Y27" s="101">
        <v>-87.6</v>
      </c>
      <c r="Z27" s="102">
        <v>79603947</v>
      </c>
    </row>
    <row r="28" spans="1:26" ht="13.5">
      <c r="A28" s="103" t="s">
        <v>46</v>
      </c>
      <c r="B28" s="19">
        <v>0</v>
      </c>
      <c r="C28" s="19">
        <v>0</v>
      </c>
      <c r="D28" s="59">
        <v>72103947</v>
      </c>
      <c r="E28" s="60">
        <v>72103947</v>
      </c>
      <c r="F28" s="60">
        <v>1028046</v>
      </c>
      <c r="G28" s="60">
        <v>0</v>
      </c>
      <c r="H28" s="60">
        <v>960484</v>
      </c>
      <c r="I28" s="60">
        <v>1988530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1988530</v>
      </c>
      <c r="W28" s="60">
        <v>0</v>
      </c>
      <c r="X28" s="60">
        <v>1988530</v>
      </c>
      <c r="Y28" s="61">
        <v>0</v>
      </c>
      <c r="Z28" s="62">
        <v>72103947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7500000</v>
      </c>
      <c r="E31" s="60">
        <v>7500000</v>
      </c>
      <c r="F31" s="60">
        <v>7589</v>
      </c>
      <c r="G31" s="60">
        <v>0</v>
      </c>
      <c r="H31" s="60">
        <v>394118</v>
      </c>
      <c r="I31" s="60">
        <v>401707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401707</v>
      </c>
      <c r="W31" s="60">
        <v>0</v>
      </c>
      <c r="X31" s="60">
        <v>401707</v>
      </c>
      <c r="Y31" s="61">
        <v>0</v>
      </c>
      <c r="Z31" s="62">
        <v>7500000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79603947</v>
      </c>
      <c r="E32" s="100">
        <f t="shared" si="5"/>
        <v>79603947</v>
      </c>
      <c r="F32" s="100">
        <f t="shared" si="5"/>
        <v>1035635</v>
      </c>
      <c r="G32" s="100">
        <f t="shared" si="5"/>
        <v>0</v>
      </c>
      <c r="H32" s="100">
        <f t="shared" si="5"/>
        <v>1354602</v>
      </c>
      <c r="I32" s="100">
        <f t="shared" si="5"/>
        <v>2390237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2390237</v>
      </c>
      <c r="W32" s="100">
        <f t="shared" si="5"/>
        <v>0</v>
      </c>
      <c r="X32" s="100">
        <f t="shared" si="5"/>
        <v>2390237</v>
      </c>
      <c r="Y32" s="101">
        <f>+IF(W32&lt;&gt;0,(X32/W32)*100,0)</f>
        <v>0</v>
      </c>
      <c r="Z32" s="102">
        <f t="shared" si="5"/>
        <v>79603947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180162996</v>
      </c>
      <c r="E35" s="60">
        <v>180162996</v>
      </c>
      <c r="F35" s="60">
        <v>10423878</v>
      </c>
      <c r="G35" s="60">
        <v>13088957</v>
      </c>
      <c r="H35" s="60">
        <v>0</v>
      </c>
      <c r="I35" s="60">
        <v>13088957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13088957</v>
      </c>
      <c r="W35" s="60">
        <v>45040749</v>
      </c>
      <c r="X35" s="60">
        <v>-31951792</v>
      </c>
      <c r="Y35" s="61">
        <v>-70.94</v>
      </c>
      <c r="Z35" s="62">
        <v>180162996</v>
      </c>
    </row>
    <row r="36" spans="1:26" ht="13.5">
      <c r="A36" s="58" t="s">
        <v>57</v>
      </c>
      <c r="B36" s="19">
        <v>0</v>
      </c>
      <c r="C36" s="19">
        <v>0</v>
      </c>
      <c r="D36" s="59">
        <v>1941644857</v>
      </c>
      <c r="E36" s="60">
        <v>1941644857</v>
      </c>
      <c r="F36" s="60">
        <v>-3418500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485411214</v>
      </c>
      <c r="X36" s="60">
        <v>-485411214</v>
      </c>
      <c r="Y36" s="61">
        <v>-100</v>
      </c>
      <c r="Z36" s="62">
        <v>1941644857</v>
      </c>
    </row>
    <row r="37" spans="1:26" ht="13.5">
      <c r="A37" s="58" t="s">
        <v>58</v>
      </c>
      <c r="B37" s="19">
        <v>0</v>
      </c>
      <c r="C37" s="19">
        <v>0</v>
      </c>
      <c r="D37" s="59">
        <v>265361918</v>
      </c>
      <c r="E37" s="60">
        <v>265361918</v>
      </c>
      <c r="F37" s="60">
        <v>-66718232</v>
      </c>
      <c r="G37" s="60">
        <v>4610810</v>
      </c>
      <c r="H37" s="60">
        <v>0</v>
      </c>
      <c r="I37" s="60">
        <v>4610810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4610810</v>
      </c>
      <c r="W37" s="60">
        <v>66340480</v>
      </c>
      <c r="X37" s="60">
        <v>-61729670</v>
      </c>
      <c r="Y37" s="61">
        <v>-93.05</v>
      </c>
      <c r="Z37" s="62">
        <v>265361918</v>
      </c>
    </row>
    <row r="38" spans="1:26" ht="13.5">
      <c r="A38" s="58" t="s">
        <v>59</v>
      </c>
      <c r="B38" s="19">
        <v>0</v>
      </c>
      <c r="C38" s="19">
        <v>0</v>
      </c>
      <c r="D38" s="59">
        <v>66242290</v>
      </c>
      <c r="E38" s="60">
        <v>66242290</v>
      </c>
      <c r="F38" s="60">
        <v>133637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16560573</v>
      </c>
      <c r="X38" s="60">
        <v>-16560573</v>
      </c>
      <c r="Y38" s="61">
        <v>-100</v>
      </c>
      <c r="Z38" s="62">
        <v>66242290</v>
      </c>
    </row>
    <row r="39" spans="1:26" ht="13.5">
      <c r="A39" s="58" t="s">
        <v>60</v>
      </c>
      <c r="B39" s="19">
        <v>0</v>
      </c>
      <c r="C39" s="19">
        <v>0</v>
      </c>
      <c r="D39" s="59">
        <v>1790203645</v>
      </c>
      <c r="E39" s="60">
        <v>1790203645</v>
      </c>
      <c r="F39" s="60">
        <v>73589973</v>
      </c>
      <c r="G39" s="60">
        <v>8478147</v>
      </c>
      <c r="H39" s="60">
        <v>0</v>
      </c>
      <c r="I39" s="60">
        <v>8478147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8478147</v>
      </c>
      <c r="W39" s="60">
        <v>447550911</v>
      </c>
      <c r="X39" s="60">
        <v>-439072764</v>
      </c>
      <c r="Y39" s="61">
        <v>-98.11</v>
      </c>
      <c r="Z39" s="62">
        <v>1790203645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165439931</v>
      </c>
      <c r="E42" s="60">
        <v>165439931</v>
      </c>
      <c r="F42" s="60">
        <v>0</v>
      </c>
      <c r="G42" s="60">
        <v>12219330</v>
      </c>
      <c r="H42" s="60">
        <v>-29490586</v>
      </c>
      <c r="I42" s="60">
        <v>-17271256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-17271256</v>
      </c>
      <c r="W42" s="60">
        <v>35401000</v>
      </c>
      <c r="X42" s="60">
        <v>-52672256</v>
      </c>
      <c r="Y42" s="61">
        <v>-148.79</v>
      </c>
      <c r="Z42" s="62">
        <v>165439931</v>
      </c>
    </row>
    <row r="43" spans="1:26" ht="13.5">
      <c r="A43" s="58" t="s">
        <v>63</v>
      </c>
      <c r="B43" s="19">
        <v>0</v>
      </c>
      <c r="C43" s="19">
        <v>0</v>
      </c>
      <c r="D43" s="59">
        <v>-73103000</v>
      </c>
      <c r="E43" s="60">
        <v>-73103000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-73103000</v>
      </c>
    </row>
    <row r="44" spans="1:26" ht="13.5">
      <c r="A44" s="58" t="s">
        <v>64</v>
      </c>
      <c r="B44" s="19">
        <v>0</v>
      </c>
      <c r="C44" s="19">
        <v>0</v>
      </c>
      <c r="D44" s="59">
        <v>6225152</v>
      </c>
      <c r="E44" s="60">
        <v>6225152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6225152</v>
      </c>
    </row>
    <row r="45" spans="1:26" ht="13.5">
      <c r="A45" s="70" t="s">
        <v>65</v>
      </c>
      <c r="B45" s="22">
        <v>0</v>
      </c>
      <c r="C45" s="22">
        <v>0</v>
      </c>
      <c r="D45" s="99">
        <v>98562083</v>
      </c>
      <c r="E45" s="100">
        <v>98562083</v>
      </c>
      <c r="F45" s="100">
        <v>0</v>
      </c>
      <c r="G45" s="100">
        <v>12219330</v>
      </c>
      <c r="H45" s="100">
        <v>-17271256</v>
      </c>
      <c r="I45" s="100">
        <v>-17271256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-17271256</v>
      </c>
      <c r="W45" s="100">
        <v>35401000</v>
      </c>
      <c r="X45" s="100">
        <v>-52672256</v>
      </c>
      <c r="Y45" s="101">
        <v>-148.79</v>
      </c>
      <c r="Z45" s="102">
        <v>98562083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38043181</v>
      </c>
      <c r="C49" s="52">
        <v>0</v>
      </c>
      <c r="D49" s="129">
        <v>22083230</v>
      </c>
      <c r="E49" s="54">
        <v>21246324</v>
      </c>
      <c r="F49" s="54">
        <v>0</v>
      </c>
      <c r="G49" s="54">
        <v>0</v>
      </c>
      <c r="H49" s="54">
        <v>0</v>
      </c>
      <c r="I49" s="54">
        <v>429111549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510484284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17607026</v>
      </c>
      <c r="C51" s="52">
        <v>0</v>
      </c>
      <c r="D51" s="129">
        <v>16486521</v>
      </c>
      <c r="E51" s="54">
        <v>13842424</v>
      </c>
      <c r="F51" s="54">
        <v>0</v>
      </c>
      <c r="G51" s="54">
        <v>0</v>
      </c>
      <c r="H51" s="54">
        <v>0</v>
      </c>
      <c r="I51" s="54">
        <v>12976742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60912713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100.00083964570472</v>
      </c>
      <c r="E58" s="7">
        <f t="shared" si="6"/>
        <v>100.00083964570472</v>
      </c>
      <c r="F58" s="7">
        <f t="shared" si="6"/>
        <v>0</v>
      </c>
      <c r="G58" s="7">
        <f t="shared" si="6"/>
        <v>99.99999236627526</v>
      </c>
      <c r="H58" s="7">
        <f t="shared" si="6"/>
        <v>106.3648550683548</v>
      </c>
      <c r="I58" s="7">
        <f t="shared" si="6"/>
        <v>62.90575274412272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62.90575274412272</v>
      </c>
      <c r="W58" s="7">
        <f t="shared" si="6"/>
        <v>93.74275840781735</v>
      </c>
      <c r="X58" s="7">
        <f t="shared" si="6"/>
        <v>0</v>
      </c>
      <c r="Y58" s="7">
        <f t="shared" si="6"/>
        <v>0</v>
      </c>
      <c r="Z58" s="8">
        <f t="shared" si="6"/>
        <v>100.00083964570472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99.9909260967562</v>
      </c>
      <c r="E59" s="10">
        <f t="shared" si="7"/>
        <v>99.9909260967562</v>
      </c>
      <c r="F59" s="10">
        <f t="shared" si="7"/>
        <v>0</v>
      </c>
      <c r="G59" s="10">
        <f t="shared" si="7"/>
        <v>100.00799972297551</v>
      </c>
      <c r="H59" s="10">
        <f t="shared" si="7"/>
        <v>100</v>
      </c>
      <c r="I59" s="10">
        <f t="shared" si="7"/>
        <v>47.66089124484128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47.66089124484128</v>
      </c>
      <c r="W59" s="10">
        <f t="shared" si="7"/>
        <v>99.99639158517664</v>
      </c>
      <c r="X59" s="10">
        <f t="shared" si="7"/>
        <v>0</v>
      </c>
      <c r="Y59" s="10">
        <f t="shared" si="7"/>
        <v>0</v>
      </c>
      <c r="Z59" s="11">
        <f t="shared" si="7"/>
        <v>99.9909260967562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100.00351636607279</v>
      </c>
      <c r="E60" s="13">
        <f t="shared" si="7"/>
        <v>100.00351636607279</v>
      </c>
      <c r="F60" s="13">
        <f t="shared" si="7"/>
        <v>0</v>
      </c>
      <c r="G60" s="13">
        <f t="shared" si="7"/>
        <v>99.99836858871615</v>
      </c>
      <c r="H60" s="13">
        <f t="shared" si="7"/>
        <v>107.8104345022037</v>
      </c>
      <c r="I60" s="13">
        <f t="shared" si="7"/>
        <v>68.13296455589318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68.13296455589318</v>
      </c>
      <c r="W60" s="13">
        <f t="shared" si="7"/>
        <v>100.00351541763541</v>
      </c>
      <c r="X60" s="13">
        <f t="shared" si="7"/>
        <v>0</v>
      </c>
      <c r="Y60" s="13">
        <f t="shared" si="7"/>
        <v>0</v>
      </c>
      <c r="Z60" s="14">
        <f t="shared" si="7"/>
        <v>100.00351636607279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100.00305971007235</v>
      </c>
      <c r="E61" s="13">
        <f t="shared" si="7"/>
        <v>100.00305971007235</v>
      </c>
      <c r="F61" s="13">
        <f t="shared" si="7"/>
        <v>0</v>
      </c>
      <c r="G61" s="13">
        <f t="shared" si="7"/>
        <v>100.47609813597309</v>
      </c>
      <c r="H61" s="13">
        <f t="shared" si="7"/>
        <v>115.96985293447406</v>
      </c>
      <c r="I61" s="13">
        <f t="shared" si="7"/>
        <v>68.99518366581714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68.99518366581714</v>
      </c>
      <c r="W61" s="13">
        <f t="shared" si="7"/>
        <v>100.00303303984126</v>
      </c>
      <c r="X61" s="13">
        <f t="shared" si="7"/>
        <v>0</v>
      </c>
      <c r="Y61" s="13">
        <f t="shared" si="7"/>
        <v>0</v>
      </c>
      <c r="Z61" s="14">
        <f t="shared" si="7"/>
        <v>100.00305971007235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100.00712692322324</v>
      </c>
      <c r="E62" s="13">
        <f t="shared" si="7"/>
        <v>100.00712692322324</v>
      </c>
      <c r="F62" s="13">
        <f t="shared" si="7"/>
        <v>0</v>
      </c>
      <c r="G62" s="13">
        <f t="shared" si="7"/>
        <v>100</v>
      </c>
      <c r="H62" s="13">
        <f t="shared" si="7"/>
        <v>100</v>
      </c>
      <c r="I62" s="13">
        <f t="shared" si="7"/>
        <v>69.14155847659347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69.14155847659347</v>
      </c>
      <c r="W62" s="13">
        <f t="shared" si="7"/>
        <v>100.0077833605191</v>
      </c>
      <c r="X62" s="13">
        <f t="shared" si="7"/>
        <v>0</v>
      </c>
      <c r="Y62" s="13">
        <f t="shared" si="7"/>
        <v>0</v>
      </c>
      <c r="Z62" s="14">
        <f t="shared" si="7"/>
        <v>100.00712692322324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99.99879522206896</v>
      </c>
      <c r="E63" s="13">
        <f t="shared" si="7"/>
        <v>99.99879522206896</v>
      </c>
      <c r="F63" s="13">
        <f t="shared" si="7"/>
        <v>0</v>
      </c>
      <c r="G63" s="13">
        <f t="shared" si="7"/>
        <v>88.06521435721389</v>
      </c>
      <c r="H63" s="13">
        <f t="shared" si="7"/>
        <v>99.99997334857794</v>
      </c>
      <c r="I63" s="13">
        <f t="shared" si="7"/>
        <v>62.744643759254195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62.744643759254195</v>
      </c>
      <c r="W63" s="13">
        <f t="shared" si="7"/>
        <v>99.99778198399127</v>
      </c>
      <c r="X63" s="13">
        <f t="shared" si="7"/>
        <v>0</v>
      </c>
      <c r="Y63" s="13">
        <f t="shared" si="7"/>
        <v>0</v>
      </c>
      <c r="Z63" s="14">
        <f t="shared" si="7"/>
        <v>99.99879522206896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100.0048265427389</v>
      </c>
      <c r="E64" s="13">
        <f t="shared" si="7"/>
        <v>100.0048265427389</v>
      </c>
      <c r="F64" s="13">
        <f t="shared" si="7"/>
        <v>0</v>
      </c>
      <c r="G64" s="13">
        <f t="shared" si="7"/>
        <v>113.55221324321735</v>
      </c>
      <c r="H64" s="13">
        <f t="shared" si="7"/>
        <v>100</v>
      </c>
      <c r="I64" s="13">
        <f t="shared" si="7"/>
        <v>70.13861878088451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70.13861878088451</v>
      </c>
      <c r="W64" s="13">
        <f t="shared" si="7"/>
        <v>100.00475535140765</v>
      </c>
      <c r="X64" s="13">
        <f t="shared" si="7"/>
        <v>0</v>
      </c>
      <c r="Y64" s="13">
        <f t="shared" si="7"/>
        <v>0</v>
      </c>
      <c r="Z64" s="14">
        <f t="shared" si="7"/>
        <v>100.0048265427389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49.17654630765056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49.17654630765056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426132115</v>
      </c>
      <c r="E67" s="26">
        <v>426132115</v>
      </c>
      <c r="F67" s="26">
        <v>46262025</v>
      </c>
      <c r="G67" s="26">
        <v>39299295</v>
      </c>
      <c r="H67" s="26">
        <v>33419237</v>
      </c>
      <c r="I67" s="26">
        <v>118980557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118980557</v>
      </c>
      <c r="W67" s="26">
        <v>106533029</v>
      </c>
      <c r="X67" s="26"/>
      <c r="Y67" s="25"/>
      <c r="Z67" s="27">
        <v>426132115</v>
      </c>
    </row>
    <row r="68" spans="1:26" ht="13.5" hidden="1">
      <c r="A68" s="37" t="s">
        <v>31</v>
      </c>
      <c r="B68" s="19"/>
      <c r="C68" s="19"/>
      <c r="D68" s="20">
        <v>83150545</v>
      </c>
      <c r="E68" s="21">
        <v>83150545</v>
      </c>
      <c r="F68" s="21">
        <v>13643500</v>
      </c>
      <c r="G68" s="21">
        <v>6237716</v>
      </c>
      <c r="H68" s="21">
        <v>6185336</v>
      </c>
      <c r="I68" s="21">
        <v>26066552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26066552</v>
      </c>
      <c r="W68" s="21">
        <v>20784750</v>
      </c>
      <c r="X68" s="21"/>
      <c r="Y68" s="20"/>
      <c r="Z68" s="23">
        <v>83150545</v>
      </c>
    </row>
    <row r="69" spans="1:26" ht="13.5" hidden="1">
      <c r="A69" s="38" t="s">
        <v>32</v>
      </c>
      <c r="B69" s="19"/>
      <c r="C69" s="19"/>
      <c r="D69" s="20">
        <v>316320877</v>
      </c>
      <c r="E69" s="21">
        <v>316320877</v>
      </c>
      <c r="F69" s="21">
        <v>30251136</v>
      </c>
      <c r="G69" s="21">
        <v>30770904</v>
      </c>
      <c r="H69" s="21">
        <v>27233901</v>
      </c>
      <c r="I69" s="21">
        <v>88255941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88255941</v>
      </c>
      <c r="W69" s="21">
        <v>79080220</v>
      </c>
      <c r="X69" s="21"/>
      <c r="Y69" s="20"/>
      <c r="Z69" s="23">
        <v>316320877</v>
      </c>
    </row>
    <row r="70" spans="1:26" ht="13.5" hidden="1">
      <c r="A70" s="39" t="s">
        <v>103</v>
      </c>
      <c r="B70" s="19"/>
      <c r="C70" s="19"/>
      <c r="D70" s="20">
        <v>164982952</v>
      </c>
      <c r="E70" s="21">
        <v>164982952</v>
      </c>
      <c r="F70" s="21">
        <v>17500144</v>
      </c>
      <c r="G70" s="21">
        <v>17564446</v>
      </c>
      <c r="H70" s="21">
        <v>13932633</v>
      </c>
      <c r="I70" s="21">
        <v>48997223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48997223</v>
      </c>
      <c r="W70" s="21">
        <v>41245749</v>
      </c>
      <c r="X70" s="21"/>
      <c r="Y70" s="20"/>
      <c r="Z70" s="23">
        <v>164982952</v>
      </c>
    </row>
    <row r="71" spans="1:26" ht="13.5" hidden="1">
      <c r="A71" s="39" t="s">
        <v>104</v>
      </c>
      <c r="B71" s="19"/>
      <c r="C71" s="19"/>
      <c r="D71" s="20">
        <v>64291418</v>
      </c>
      <c r="E71" s="21">
        <v>64291418</v>
      </c>
      <c r="F71" s="21">
        <v>5376241</v>
      </c>
      <c r="G71" s="21">
        <v>6075015</v>
      </c>
      <c r="H71" s="21">
        <v>5971014</v>
      </c>
      <c r="I71" s="21">
        <v>17422270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17422270</v>
      </c>
      <c r="W71" s="21">
        <v>16072749</v>
      </c>
      <c r="X71" s="21"/>
      <c r="Y71" s="20"/>
      <c r="Z71" s="23">
        <v>64291418</v>
      </c>
    </row>
    <row r="72" spans="1:26" ht="13.5" hidden="1">
      <c r="A72" s="39" t="s">
        <v>105</v>
      </c>
      <c r="B72" s="19"/>
      <c r="C72" s="19"/>
      <c r="D72" s="20">
        <v>44904541</v>
      </c>
      <c r="E72" s="21">
        <v>44904541</v>
      </c>
      <c r="F72" s="21">
        <v>3740088</v>
      </c>
      <c r="G72" s="21">
        <v>3747273</v>
      </c>
      <c r="H72" s="21">
        <v>3752145</v>
      </c>
      <c r="I72" s="21">
        <v>11239506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11239506</v>
      </c>
      <c r="W72" s="21">
        <v>11226249</v>
      </c>
      <c r="X72" s="21"/>
      <c r="Y72" s="20"/>
      <c r="Z72" s="23">
        <v>44904541</v>
      </c>
    </row>
    <row r="73" spans="1:26" ht="13.5" hidden="1">
      <c r="A73" s="39" t="s">
        <v>106</v>
      </c>
      <c r="B73" s="19"/>
      <c r="C73" s="19"/>
      <c r="D73" s="20">
        <v>42141966</v>
      </c>
      <c r="E73" s="21">
        <v>42141966</v>
      </c>
      <c r="F73" s="21">
        <v>3524301</v>
      </c>
      <c r="G73" s="21">
        <v>3300044</v>
      </c>
      <c r="H73" s="21">
        <v>3480175</v>
      </c>
      <c r="I73" s="21">
        <v>10304520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10304520</v>
      </c>
      <c r="W73" s="21">
        <v>10535499</v>
      </c>
      <c r="X73" s="21"/>
      <c r="Y73" s="20"/>
      <c r="Z73" s="23">
        <v>42141966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110362</v>
      </c>
      <c r="G74" s="21">
        <v>84126</v>
      </c>
      <c r="H74" s="21">
        <v>97934</v>
      </c>
      <c r="I74" s="21">
        <v>292422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292422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26660693</v>
      </c>
      <c r="E75" s="30">
        <v>26660693</v>
      </c>
      <c r="F75" s="30">
        <v>2367389</v>
      </c>
      <c r="G75" s="30">
        <v>2290675</v>
      </c>
      <c r="H75" s="30"/>
      <c r="I75" s="30">
        <v>4658064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4658064</v>
      </c>
      <c r="W75" s="30">
        <v>6665250</v>
      </c>
      <c r="X75" s="30"/>
      <c r="Y75" s="29"/>
      <c r="Z75" s="31">
        <v>26660693</v>
      </c>
    </row>
    <row r="76" spans="1:26" ht="13.5" hidden="1">
      <c r="A76" s="42" t="s">
        <v>286</v>
      </c>
      <c r="B76" s="32"/>
      <c r="C76" s="32"/>
      <c r="D76" s="33">
        <v>426135693</v>
      </c>
      <c r="E76" s="34">
        <v>426135693</v>
      </c>
      <c r="F76" s="34"/>
      <c r="G76" s="34">
        <v>39299292</v>
      </c>
      <c r="H76" s="34">
        <v>35546323</v>
      </c>
      <c r="I76" s="34">
        <v>74845615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74845615</v>
      </c>
      <c r="W76" s="34">
        <v>99867000</v>
      </c>
      <c r="X76" s="34"/>
      <c r="Y76" s="33"/>
      <c r="Z76" s="35">
        <v>426135693</v>
      </c>
    </row>
    <row r="77" spans="1:26" ht="13.5" hidden="1">
      <c r="A77" s="37" t="s">
        <v>31</v>
      </c>
      <c r="B77" s="19"/>
      <c r="C77" s="19"/>
      <c r="D77" s="20">
        <v>83143000</v>
      </c>
      <c r="E77" s="21">
        <v>83143000</v>
      </c>
      <c r="F77" s="21"/>
      <c r="G77" s="21">
        <v>6238215</v>
      </c>
      <c r="H77" s="21">
        <v>6185336</v>
      </c>
      <c r="I77" s="21">
        <v>12423551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12423551</v>
      </c>
      <c r="W77" s="21">
        <v>20784000</v>
      </c>
      <c r="X77" s="21"/>
      <c r="Y77" s="20"/>
      <c r="Z77" s="23">
        <v>83143000</v>
      </c>
    </row>
    <row r="78" spans="1:26" ht="13.5" hidden="1">
      <c r="A78" s="38" t="s">
        <v>32</v>
      </c>
      <c r="B78" s="19"/>
      <c r="C78" s="19"/>
      <c r="D78" s="20">
        <v>316332000</v>
      </c>
      <c r="E78" s="21">
        <v>316332000</v>
      </c>
      <c r="F78" s="21"/>
      <c r="G78" s="21">
        <v>30770402</v>
      </c>
      <c r="H78" s="21">
        <v>29360987</v>
      </c>
      <c r="I78" s="21">
        <v>60131389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60131389</v>
      </c>
      <c r="W78" s="21">
        <v>79083000</v>
      </c>
      <c r="X78" s="21"/>
      <c r="Y78" s="20"/>
      <c r="Z78" s="23">
        <v>316332000</v>
      </c>
    </row>
    <row r="79" spans="1:26" ht="13.5" hidden="1">
      <c r="A79" s="39" t="s">
        <v>103</v>
      </c>
      <c r="B79" s="19"/>
      <c r="C79" s="19"/>
      <c r="D79" s="20">
        <v>164988000</v>
      </c>
      <c r="E79" s="21">
        <v>164988000</v>
      </c>
      <c r="F79" s="21"/>
      <c r="G79" s="21">
        <v>17648070</v>
      </c>
      <c r="H79" s="21">
        <v>16157654</v>
      </c>
      <c r="I79" s="21">
        <v>33805724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33805724</v>
      </c>
      <c r="W79" s="21">
        <v>41247000</v>
      </c>
      <c r="X79" s="21"/>
      <c r="Y79" s="20"/>
      <c r="Z79" s="23">
        <v>164988000</v>
      </c>
    </row>
    <row r="80" spans="1:26" ht="13.5" hidden="1">
      <c r="A80" s="39" t="s">
        <v>104</v>
      </c>
      <c r="B80" s="19"/>
      <c r="C80" s="19"/>
      <c r="D80" s="20">
        <v>64296000</v>
      </c>
      <c r="E80" s="21">
        <v>64296000</v>
      </c>
      <c r="F80" s="21"/>
      <c r="G80" s="21">
        <v>6075015</v>
      </c>
      <c r="H80" s="21">
        <v>5971014</v>
      </c>
      <c r="I80" s="21">
        <v>12046029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12046029</v>
      </c>
      <c r="W80" s="21">
        <v>16074000</v>
      </c>
      <c r="X80" s="21"/>
      <c r="Y80" s="20"/>
      <c r="Z80" s="23">
        <v>64296000</v>
      </c>
    </row>
    <row r="81" spans="1:26" ht="13.5" hidden="1">
      <c r="A81" s="39" t="s">
        <v>105</v>
      </c>
      <c r="B81" s="19"/>
      <c r="C81" s="19"/>
      <c r="D81" s="20">
        <v>44904000</v>
      </c>
      <c r="E81" s="21">
        <v>44904000</v>
      </c>
      <c r="F81" s="21"/>
      <c r="G81" s="21">
        <v>3300044</v>
      </c>
      <c r="H81" s="21">
        <v>3752144</v>
      </c>
      <c r="I81" s="21">
        <v>7052188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7052188</v>
      </c>
      <c r="W81" s="21">
        <v>11226000</v>
      </c>
      <c r="X81" s="21"/>
      <c r="Y81" s="20"/>
      <c r="Z81" s="23">
        <v>44904000</v>
      </c>
    </row>
    <row r="82" spans="1:26" ht="13.5" hidden="1">
      <c r="A82" s="39" t="s">
        <v>106</v>
      </c>
      <c r="B82" s="19"/>
      <c r="C82" s="19"/>
      <c r="D82" s="20">
        <v>42144000</v>
      </c>
      <c r="E82" s="21">
        <v>42144000</v>
      </c>
      <c r="F82" s="21"/>
      <c r="G82" s="21">
        <v>3747273</v>
      </c>
      <c r="H82" s="21">
        <v>3480175</v>
      </c>
      <c r="I82" s="21">
        <v>7227448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7227448</v>
      </c>
      <c r="W82" s="21">
        <v>10536000</v>
      </c>
      <c r="X82" s="21"/>
      <c r="Y82" s="20"/>
      <c r="Z82" s="23">
        <v>42144000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26660693</v>
      </c>
      <c r="E84" s="30">
        <v>26660693</v>
      </c>
      <c r="F84" s="30"/>
      <c r="G84" s="30">
        <v>2290675</v>
      </c>
      <c r="H84" s="30"/>
      <c r="I84" s="30">
        <v>2290675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2290675</v>
      </c>
      <c r="W84" s="30"/>
      <c r="X84" s="30"/>
      <c r="Y84" s="29"/>
      <c r="Z84" s="31">
        <v>26660693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3449276</v>
      </c>
      <c r="H5" s="356">
        <f t="shared" si="0"/>
        <v>0</v>
      </c>
      <c r="I5" s="356">
        <f t="shared" si="0"/>
        <v>2578234</v>
      </c>
      <c r="J5" s="358">
        <f t="shared" si="0"/>
        <v>6027510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6027510</v>
      </c>
      <c r="X5" s="356">
        <f t="shared" si="0"/>
        <v>0</v>
      </c>
      <c r="Y5" s="358">
        <f t="shared" si="0"/>
        <v>6027510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324736</v>
      </c>
      <c r="H8" s="60">
        <f t="shared" si="2"/>
        <v>0</v>
      </c>
      <c r="I8" s="60">
        <f t="shared" si="2"/>
        <v>70668</v>
      </c>
      <c r="J8" s="59">
        <f t="shared" si="2"/>
        <v>395404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395404</v>
      </c>
      <c r="X8" s="60">
        <f t="shared" si="2"/>
        <v>0</v>
      </c>
      <c r="Y8" s="59">
        <f t="shared" si="2"/>
        <v>395404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324736</v>
      </c>
      <c r="H9" s="60"/>
      <c r="I9" s="60"/>
      <c r="J9" s="59">
        <v>324736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324736</v>
      </c>
      <c r="X9" s="60"/>
      <c r="Y9" s="59">
        <v>324736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70668</v>
      </c>
      <c r="J10" s="59">
        <v>70668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70668</v>
      </c>
      <c r="X10" s="60"/>
      <c r="Y10" s="59">
        <v>70668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3124540</v>
      </c>
      <c r="H15" s="60">
        <f t="shared" si="5"/>
        <v>0</v>
      </c>
      <c r="I15" s="60">
        <f t="shared" si="5"/>
        <v>2507566</v>
      </c>
      <c r="J15" s="59">
        <f t="shared" si="5"/>
        <v>5632106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5632106</v>
      </c>
      <c r="X15" s="60">
        <f t="shared" si="5"/>
        <v>0</v>
      </c>
      <c r="Y15" s="59">
        <f t="shared" si="5"/>
        <v>5632106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1281789</v>
      </c>
      <c r="H16" s="60"/>
      <c r="I16" s="60">
        <v>1376000</v>
      </c>
      <c r="J16" s="59">
        <v>2657789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2657789</v>
      </c>
      <c r="X16" s="60"/>
      <c r="Y16" s="59">
        <v>2657789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1842751</v>
      </c>
      <c r="H20" s="60"/>
      <c r="I20" s="60">
        <v>1131566</v>
      </c>
      <c r="J20" s="59">
        <v>2974317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2974317</v>
      </c>
      <c r="X20" s="60"/>
      <c r="Y20" s="59">
        <v>2974317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110602</v>
      </c>
      <c r="H40" s="343">
        <f t="shared" si="9"/>
        <v>0</v>
      </c>
      <c r="I40" s="343">
        <f t="shared" si="9"/>
        <v>142920</v>
      </c>
      <c r="J40" s="345">
        <f t="shared" si="9"/>
        <v>253522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253522</v>
      </c>
      <c r="X40" s="343">
        <f t="shared" si="9"/>
        <v>0</v>
      </c>
      <c r="Y40" s="345">
        <f t="shared" si="9"/>
        <v>253522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110602</v>
      </c>
      <c r="H43" s="305"/>
      <c r="I43" s="305">
        <v>142920</v>
      </c>
      <c r="J43" s="370">
        <v>253522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253522</v>
      </c>
      <c r="X43" s="305"/>
      <c r="Y43" s="370">
        <v>253522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3559878</v>
      </c>
      <c r="H60" s="219">
        <f t="shared" si="14"/>
        <v>0</v>
      </c>
      <c r="I60" s="219">
        <f t="shared" si="14"/>
        <v>2721154</v>
      </c>
      <c r="J60" s="264">
        <f t="shared" si="14"/>
        <v>6281032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6281032</v>
      </c>
      <c r="X60" s="219">
        <f t="shared" si="14"/>
        <v>0</v>
      </c>
      <c r="Y60" s="264">
        <f t="shared" si="14"/>
        <v>6281032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286675486</v>
      </c>
      <c r="F5" s="100">
        <f t="shared" si="0"/>
        <v>286675486</v>
      </c>
      <c r="G5" s="100">
        <f t="shared" si="0"/>
        <v>70279275</v>
      </c>
      <c r="H5" s="100">
        <f t="shared" si="0"/>
        <v>8848609</v>
      </c>
      <c r="I5" s="100">
        <f t="shared" si="0"/>
        <v>6433866</v>
      </c>
      <c r="J5" s="100">
        <f t="shared" si="0"/>
        <v>85561750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85561750</v>
      </c>
      <c r="X5" s="100">
        <f t="shared" si="0"/>
        <v>83349999</v>
      </c>
      <c r="Y5" s="100">
        <f t="shared" si="0"/>
        <v>2211751</v>
      </c>
      <c r="Z5" s="137">
        <f>+IF(X5&lt;&gt;0,+(Y5/X5)*100,0)</f>
        <v>2.6535705177392983</v>
      </c>
      <c r="AA5" s="153">
        <f>SUM(AA6:AA8)</f>
        <v>286675486</v>
      </c>
    </row>
    <row r="6" spans="1:27" ht="13.5">
      <c r="A6" s="138" t="s">
        <v>75</v>
      </c>
      <c r="B6" s="136"/>
      <c r="C6" s="155"/>
      <c r="D6" s="155"/>
      <c r="E6" s="156">
        <v>171498925</v>
      </c>
      <c r="F6" s="60">
        <v>171498925</v>
      </c>
      <c r="G6" s="60">
        <v>52060365</v>
      </c>
      <c r="H6" s="60">
        <v>55107</v>
      </c>
      <c r="I6" s="60"/>
      <c r="J6" s="60">
        <v>52115472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52115472</v>
      </c>
      <c r="X6" s="60">
        <v>51434499</v>
      </c>
      <c r="Y6" s="60">
        <v>680973</v>
      </c>
      <c r="Z6" s="140">
        <v>1.32</v>
      </c>
      <c r="AA6" s="155">
        <v>171498925</v>
      </c>
    </row>
    <row r="7" spans="1:27" ht="13.5">
      <c r="A7" s="138" t="s">
        <v>76</v>
      </c>
      <c r="B7" s="136"/>
      <c r="C7" s="157"/>
      <c r="D7" s="157"/>
      <c r="E7" s="158">
        <v>83150545</v>
      </c>
      <c r="F7" s="159">
        <v>83150545</v>
      </c>
      <c r="G7" s="159">
        <v>17908439</v>
      </c>
      <c r="H7" s="159">
        <v>9518717</v>
      </c>
      <c r="I7" s="159">
        <v>6247629</v>
      </c>
      <c r="J7" s="159">
        <v>33674785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33674785</v>
      </c>
      <c r="X7" s="159">
        <v>29010750</v>
      </c>
      <c r="Y7" s="159">
        <v>4664035</v>
      </c>
      <c r="Z7" s="141">
        <v>16.08</v>
      </c>
      <c r="AA7" s="157">
        <v>83150545</v>
      </c>
    </row>
    <row r="8" spans="1:27" ht="13.5">
      <c r="A8" s="138" t="s">
        <v>77</v>
      </c>
      <c r="B8" s="136"/>
      <c r="C8" s="155"/>
      <c r="D8" s="155"/>
      <c r="E8" s="156">
        <v>32026016</v>
      </c>
      <c r="F8" s="60">
        <v>32026016</v>
      </c>
      <c r="G8" s="60">
        <v>310471</v>
      </c>
      <c r="H8" s="60">
        <v>-725215</v>
      </c>
      <c r="I8" s="60">
        <v>186237</v>
      </c>
      <c r="J8" s="60">
        <v>-228507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-228507</v>
      </c>
      <c r="X8" s="60">
        <v>2904750</v>
      </c>
      <c r="Y8" s="60">
        <v>-3133257</v>
      </c>
      <c r="Z8" s="140">
        <v>-107.87</v>
      </c>
      <c r="AA8" s="155">
        <v>32026016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2159595</v>
      </c>
      <c r="H9" s="100">
        <f t="shared" si="1"/>
        <v>710135</v>
      </c>
      <c r="I9" s="100">
        <f t="shared" si="1"/>
        <v>2350954</v>
      </c>
      <c r="J9" s="100">
        <f t="shared" si="1"/>
        <v>5220684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5220684</v>
      </c>
      <c r="X9" s="100">
        <f t="shared" si="1"/>
        <v>3674277</v>
      </c>
      <c r="Y9" s="100">
        <f t="shared" si="1"/>
        <v>1546407</v>
      </c>
      <c r="Z9" s="137">
        <f>+IF(X9&lt;&gt;0,+(Y9/X9)*100,0)</f>
        <v>42.08738208904772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63560</v>
      </c>
      <c r="H10" s="60">
        <v>409589</v>
      </c>
      <c r="I10" s="60">
        <v>887931</v>
      </c>
      <c r="J10" s="60">
        <v>1361080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1361080</v>
      </c>
      <c r="X10" s="60">
        <v>557280</v>
      </c>
      <c r="Y10" s="60">
        <v>803800</v>
      </c>
      <c r="Z10" s="140">
        <v>144.24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131941</v>
      </c>
      <c r="H11" s="60">
        <v>110126</v>
      </c>
      <c r="I11" s="60">
        <v>35525</v>
      </c>
      <c r="J11" s="60">
        <v>277592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277592</v>
      </c>
      <c r="X11" s="60">
        <v>22749</v>
      </c>
      <c r="Y11" s="60">
        <v>254843</v>
      </c>
      <c r="Z11" s="140">
        <v>1120.24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1944172</v>
      </c>
      <c r="H12" s="60">
        <v>170618</v>
      </c>
      <c r="I12" s="60">
        <v>1427498</v>
      </c>
      <c r="J12" s="60">
        <v>3542288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3542288</v>
      </c>
      <c r="X12" s="60">
        <v>3093498</v>
      </c>
      <c r="Y12" s="60">
        <v>448790</v>
      </c>
      <c r="Z12" s="140">
        <v>14.51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19922</v>
      </c>
      <c r="H13" s="60">
        <v>19802</v>
      </c>
      <c r="I13" s="60"/>
      <c r="J13" s="60">
        <v>39724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39724</v>
      </c>
      <c r="X13" s="60">
        <v>750</v>
      </c>
      <c r="Y13" s="60">
        <v>38974</v>
      </c>
      <c r="Z13" s="140">
        <v>5196.53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72103000</v>
      </c>
      <c r="F15" s="100">
        <f t="shared" si="2"/>
        <v>72103000</v>
      </c>
      <c r="G15" s="100">
        <f t="shared" si="2"/>
        <v>12417508</v>
      </c>
      <c r="H15" s="100">
        <f t="shared" si="2"/>
        <v>480707</v>
      </c>
      <c r="I15" s="100">
        <f t="shared" si="2"/>
        <v>1223118</v>
      </c>
      <c r="J15" s="100">
        <f t="shared" si="2"/>
        <v>14121333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14121333</v>
      </c>
      <c r="X15" s="100">
        <f t="shared" si="2"/>
        <v>139248</v>
      </c>
      <c r="Y15" s="100">
        <f t="shared" si="2"/>
        <v>13982085</v>
      </c>
      <c r="Z15" s="137">
        <f>+IF(X15&lt;&gt;0,+(Y15/X15)*100,0)</f>
        <v>10041.138831437434</v>
      </c>
      <c r="AA15" s="153">
        <f>SUM(AA16:AA18)</f>
        <v>72103000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12417508</v>
      </c>
      <c r="H16" s="60">
        <v>480707</v>
      </c>
      <c r="I16" s="60">
        <v>1223118</v>
      </c>
      <c r="J16" s="60">
        <v>14121333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14121333</v>
      </c>
      <c r="X16" s="60">
        <v>139248</v>
      </c>
      <c r="Y16" s="60">
        <v>13982085</v>
      </c>
      <c r="Z16" s="140">
        <v>10041.14</v>
      </c>
      <c r="AA16" s="155"/>
    </row>
    <row r="17" spans="1:27" ht="13.5">
      <c r="A17" s="138" t="s">
        <v>86</v>
      </c>
      <c r="B17" s="136"/>
      <c r="C17" s="155"/>
      <c r="D17" s="155"/>
      <c r="E17" s="156">
        <v>72103000</v>
      </c>
      <c r="F17" s="60">
        <v>72103000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72103000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316320877</v>
      </c>
      <c r="F19" s="100">
        <f t="shared" si="3"/>
        <v>316320877</v>
      </c>
      <c r="G19" s="100">
        <f t="shared" si="3"/>
        <v>31098841</v>
      </c>
      <c r="H19" s="100">
        <f t="shared" si="3"/>
        <v>30207230</v>
      </c>
      <c r="I19" s="100">
        <f t="shared" si="3"/>
        <v>27241383</v>
      </c>
      <c r="J19" s="100">
        <f t="shared" si="3"/>
        <v>88547454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88547454</v>
      </c>
      <c r="X19" s="100">
        <f t="shared" si="3"/>
        <v>63585246</v>
      </c>
      <c r="Y19" s="100">
        <f t="shared" si="3"/>
        <v>24962208</v>
      </c>
      <c r="Z19" s="137">
        <f>+IF(X19&lt;&gt;0,+(Y19/X19)*100,0)</f>
        <v>39.25786180020441</v>
      </c>
      <c r="AA19" s="153">
        <f>SUM(AA20:AA23)</f>
        <v>316320877</v>
      </c>
    </row>
    <row r="20" spans="1:27" ht="13.5">
      <c r="A20" s="138" t="s">
        <v>89</v>
      </c>
      <c r="B20" s="136"/>
      <c r="C20" s="155"/>
      <c r="D20" s="155"/>
      <c r="E20" s="156">
        <v>164982952</v>
      </c>
      <c r="F20" s="60">
        <v>164982952</v>
      </c>
      <c r="G20" s="60">
        <v>17915917</v>
      </c>
      <c r="H20" s="60">
        <v>17579506</v>
      </c>
      <c r="I20" s="60">
        <v>14009351</v>
      </c>
      <c r="J20" s="60">
        <v>49504774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49504774</v>
      </c>
      <c r="X20" s="60">
        <v>25608999</v>
      </c>
      <c r="Y20" s="60">
        <v>23895775</v>
      </c>
      <c r="Z20" s="140">
        <v>93.31</v>
      </c>
      <c r="AA20" s="155">
        <v>164982952</v>
      </c>
    </row>
    <row r="21" spans="1:27" ht="13.5">
      <c r="A21" s="138" t="s">
        <v>90</v>
      </c>
      <c r="B21" s="136"/>
      <c r="C21" s="155"/>
      <c r="D21" s="155"/>
      <c r="E21" s="156">
        <v>64291418</v>
      </c>
      <c r="F21" s="60">
        <v>64291418</v>
      </c>
      <c r="G21" s="60">
        <v>5385969</v>
      </c>
      <c r="H21" s="60">
        <v>6090492</v>
      </c>
      <c r="I21" s="60">
        <v>5995804</v>
      </c>
      <c r="J21" s="60">
        <v>17472265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17472265</v>
      </c>
      <c r="X21" s="60">
        <v>16107249</v>
      </c>
      <c r="Y21" s="60">
        <v>1365016</v>
      </c>
      <c r="Z21" s="140">
        <v>8.47</v>
      </c>
      <c r="AA21" s="155">
        <v>64291418</v>
      </c>
    </row>
    <row r="22" spans="1:27" ht="13.5">
      <c r="A22" s="138" t="s">
        <v>91</v>
      </c>
      <c r="B22" s="136"/>
      <c r="C22" s="157"/>
      <c r="D22" s="157"/>
      <c r="E22" s="158">
        <v>44904541</v>
      </c>
      <c r="F22" s="159">
        <v>44904541</v>
      </c>
      <c r="G22" s="159">
        <v>4272654</v>
      </c>
      <c r="H22" s="159">
        <v>3237188</v>
      </c>
      <c r="I22" s="159">
        <v>3755746</v>
      </c>
      <c r="J22" s="159">
        <v>11265588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11265588</v>
      </c>
      <c r="X22" s="159">
        <v>11233749</v>
      </c>
      <c r="Y22" s="159">
        <v>31839</v>
      </c>
      <c r="Z22" s="141">
        <v>0.28</v>
      </c>
      <c r="AA22" s="157">
        <v>44904541</v>
      </c>
    </row>
    <row r="23" spans="1:27" ht="13.5">
      <c r="A23" s="138" t="s">
        <v>92</v>
      </c>
      <c r="B23" s="136"/>
      <c r="C23" s="155"/>
      <c r="D23" s="155"/>
      <c r="E23" s="156">
        <v>42141966</v>
      </c>
      <c r="F23" s="60">
        <v>42141966</v>
      </c>
      <c r="G23" s="60">
        <v>3524301</v>
      </c>
      <c r="H23" s="60">
        <v>3300044</v>
      </c>
      <c r="I23" s="60">
        <v>3480482</v>
      </c>
      <c r="J23" s="60">
        <v>10304827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10304827</v>
      </c>
      <c r="X23" s="60">
        <v>10635249</v>
      </c>
      <c r="Y23" s="60">
        <v>-330422</v>
      </c>
      <c r="Z23" s="140">
        <v>-3.11</v>
      </c>
      <c r="AA23" s="155">
        <v>42141966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102552</v>
      </c>
      <c r="H24" s="100">
        <v>39065</v>
      </c>
      <c r="I24" s="100"/>
      <c r="J24" s="100">
        <v>141617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141617</v>
      </c>
      <c r="X24" s="100"/>
      <c r="Y24" s="100">
        <v>141617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675099363</v>
      </c>
      <c r="F25" s="73">
        <f t="shared" si="4"/>
        <v>675099363</v>
      </c>
      <c r="G25" s="73">
        <f t="shared" si="4"/>
        <v>116057771</v>
      </c>
      <c r="H25" s="73">
        <f t="shared" si="4"/>
        <v>40285746</v>
      </c>
      <c r="I25" s="73">
        <f t="shared" si="4"/>
        <v>37249321</v>
      </c>
      <c r="J25" s="73">
        <f t="shared" si="4"/>
        <v>193592838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193592838</v>
      </c>
      <c r="X25" s="73">
        <f t="shared" si="4"/>
        <v>150748770</v>
      </c>
      <c r="Y25" s="73">
        <f t="shared" si="4"/>
        <v>42844068</v>
      </c>
      <c r="Z25" s="170">
        <f>+IF(X25&lt;&gt;0,+(Y25/X25)*100,0)</f>
        <v>28.420840846661633</v>
      </c>
      <c r="AA25" s="168">
        <f>+AA5+AA9+AA15+AA19+AA24</f>
        <v>675099363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476455808</v>
      </c>
      <c r="F28" s="100">
        <f t="shared" si="5"/>
        <v>476455808</v>
      </c>
      <c r="G28" s="100">
        <f t="shared" si="5"/>
        <v>16384016</v>
      </c>
      <c r="H28" s="100">
        <f t="shared" si="5"/>
        <v>13006174</v>
      </c>
      <c r="I28" s="100">
        <f t="shared" si="5"/>
        <v>14157400</v>
      </c>
      <c r="J28" s="100">
        <f t="shared" si="5"/>
        <v>43547590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43547590</v>
      </c>
      <c r="X28" s="100">
        <f t="shared" si="5"/>
        <v>57440247</v>
      </c>
      <c r="Y28" s="100">
        <f t="shared" si="5"/>
        <v>-13892657</v>
      </c>
      <c r="Z28" s="137">
        <f>+IF(X28&lt;&gt;0,+(Y28/X28)*100,0)</f>
        <v>-24.18627656667284</v>
      </c>
      <c r="AA28" s="153">
        <f>SUM(AA29:AA31)</f>
        <v>476455808</v>
      </c>
    </row>
    <row r="29" spans="1:27" ht="13.5">
      <c r="A29" s="138" t="s">
        <v>75</v>
      </c>
      <c r="B29" s="136"/>
      <c r="C29" s="155"/>
      <c r="D29" s="155"/>
      <c r="E29" s="156">
        <v>186654609</v>
      </c>
      <c r="F29" s="60">
        <v>186654609</v>
      </c>
      <c r="G29" s="60">
        <v>5220147</v>
      </c>
      <c r="H29" s="60">
        <v>4391787</v>
      </c>
      <c r="I29" s="60">
        <v>5834223</v>
      </c>
      <c r="J29" s="60">
        <v>15446157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15446157</v>
      </c>
      <c r="X29" s="60">
        <v>25079748</v>
      </c>
      <c r="Y29" s="60">
        <v>-9633591</v>
      </c>
      <c r="Z29" s="140">
        <v>-38.41</v>
      </c>
      <c r="AA29" s="155">
        <v>186654609</v>
      </c>
    </row>
    <row r="30" spans="1:27" ht="13.5">
      <c r="A30" s="138" t="s">
        <v>76</v>
      </c>
      <c r="B30" s="136"/>
      <c r="C30" s="157"/>
      <c r="D30" s="157"/>
      <c r="E30" s="158">
        <v>10432891</v>
      </c>
      <c r="F30" s="159">
        <v>10432891</v>
      </c>
      <c r="G30" s="159">
        <v>3275158</v>
      </c>
      <c r="H30" s="159">
        <v>2154294</v>
      </c>
      <c r="I30" s="159">
        <v>2338909</v>
      </c>
      <c r="J30" s="159">
        <v>7768361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7768361</v>
      </c>
      <c r="X30" s="159">
        <v>26638749</v>
      </c>
      <c r="Y30" s="159">
        <v>-18870388</v>
      </c>
      <c r="Z30" s="141">
        <v>-70.84</v>
      </c>
      <c r="AA30" s="157">
        <v>10432891</v>
      </c>
    </row>
    <row r="31" spans="1:27" ht="13.5">
      <c r="A31" s="138" t="s">
        <v>77</v>
      </c>
      <c r="B31" s="136"/>
      <c r="C31" s="155"/>
      <c r="D31" s="155"/>
      <c r="E31" s="156">
        <v>279368308</v>
      </c>
      <c r="F31" s="60">
        <v>279368308</v>
      </c>
      <c r="G31" s="60">
        <v>7888711</v>
      </c>
      <c r="H31" s="60">
        <v>6460093</v>
      </c>
      <c r="I31" s="60">
        <v>5984268</v>
      </c>
      <c r="J31" s="60">
        <v>20333072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20333072</v>
      </c>
      <c r="X31" s="60">
        <v>5721750</v>
      </c>
      <c r="Y31" s="60">
        <v>14611322</v>
      </c>
      <c r="Z31" s="140">
        <v>255.36</v>
      </c>
      <c r="AA31" s="155">
        <v>279368308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2406236</v>
      </c>
      <c r="H32" s="100">
        <f t="shared" si="6"/>
        <v>2507462</v>
      </c>
      <c r="I32" s="100">
        <f t="shared" si="6"/>
        <v>2628172</v>
      </c>
      <c r="J32" s="100">
        <f t="shared" si="6"/>
        <v>7541870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7541870</v>
      </c>
      <c r="X32" s="100">
        <f t="shared" si="6"/>
        <v>12933744</v>
      </c>
      <c r="Y32" s="100">
        <f t="shared" si="6"/>
        <v>-5391874</v>
      </c>
      <c r="Z32" s="137">
        <f>+IF(X32&lt;&gt;0,+(Y32/X32)*100,0)</f>
        <v>-41.6884237077833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294571</v>
      </c>
      <c r="H33" s="60">
        <v>259813</v>
      </c>
      <c r="I33" s="60">
        <v>328985</v>
      </c>
      <c r="J33" s="60">
        <v>883369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883369</v>
      </c>
      <c r="X33" s="60">
        <v>6957750</v>
      </c>
      <c r="Y33" s="60">
        <v>-6074381</v>
      </c>
      <c r="Z33" s="140">
        <v>-87.3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1069385</v>
      </c>
      <c r="H34" s="60">
        <v>1083077</v>
      </c>
      <c r="I34" s="60">
        <v>1068762</v>
      </c>
      <c r="J34" s="60">
        <v>3221224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3221224</v>
      </c>
      <c r="X34" s="60">
        <v>1825248</v>
      </c>
      <c r="Y34" s="60">
        <v>1395976</v>
      </c>
      <c r="Z34" s="140">
        <v>76.48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822558</v>
      </c>
      <c r="H35" s="60">
        <v>906097</v>
      </c>
      <c r="I35" s="60">
        <v>983583</v>
      </c>
      <c r="J35" s="60">
        <v>2712238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2712238</v>
      </c>
      <c r="X35" s="60">
        <v>3414498</v>
      </c>
      <c r="Y35" s="60">
        <v>-702260</v>
      </c>
      <c r="Z35" s="140">
        <v>-20.57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219722</v>
      </c>
      <c r="H36" s="60">
        <v>258475</v>
      </c>
      <c r="I36" s="60">
        <v>246842</v>
      </c>
      <c r="J36" s="60">
        <v>725039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725039</v>
      </c>
      <c r="X36" s="60">
        <v>736248</v>
      </c>
      <c r="Y36" s="60">
        <v>-11209</v>
      </c>
      <c r="Z36" s="140">
        <v>-1.52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7445427</v>
      </c>
      <c r="H38" s="100">
        <f t="shared" si="7"/>
        <v>3976968</v>
      </c>
      <c r="I38" s="100">
        <f t="shared" si="7"/>
        <v>9353603</v>
      </c>
      <c r="J38" s="100">
        <f t="shared" si="7"/>
        <v>20775998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20775998</v>
      </c>
      <c r="X38" s="100">
        <f t="shared" si="7"/>
        <v>12785499</v>
      </c>
      <c r="Y38" s="100">
        <f t="shared" si="7"/>
        <v>7990499</v>
      </c>
      <c r="Z38" s="137">
        <f>+IF(X38&lt;&gt;0,+(Y38/X38)*100,0)</f>
        <v>62.49657522166323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1270789</v>
      </c>
      <c r="H39" s="60">
        <v>807167</v>
      </c>
      <c r="I39" s="60">
        <v>1408131</v>
      </c>
      <c r="J39" s="60">
        <v>3486087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3486087</v>
      </c>
      <c r="X39" s="60">
        <v>3591249</v>
      </c>
      <c r="Y39" s="60">
        <v>-105162</v>
      </c>
      <c r="Z39" s="140">
        <v>-2.93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6174638</v>
      </c>
      <c r="H40" s="60">
        <v>3169801</v>
      </c>
      <c r="I40" s="60">
        <v>7945472</v>
      </c>
      <c r="J40" s="60">
        <v>17289911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17289911</v>
      </c>
      <c r="X40" s="60">
        <v>9194250</v>
      </c>
      <c r="Y40" s="60">
        <v>8095661</v>
      </c>
      <c r="Z40" s="140">
        <v>88.05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126539838</v>
      </c>
      <c r="F42" s="100">
        <f t="shared" si="8"/>
        <v>126539838</v>
      </c>
      <c r="G42" s="100">
        <f t="shared" si="8"/>
        <v>15768691</v>
      </c>
      <c r="H42" s="100">
        <f t="shared" si="8"/>
        <v>8453352</v>
      </c>
      <c r="I42" s="100">
        <f t="shared" si="8"/>
        <v>42667557</v>
      </c>
      <c r="J42" s="100">
        <f t="shared" si="8"/>
        <v>66889600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66889600</v>
      </c>
      <c r="X42" s="100">
        <f t="shared" si="8"/>
        <v>67589745</v>
      </c>
      <c r="Y42" s="100">
        <f t="shared" si="8"/>
        <v>-700145</v>
      </c>
      <c r="Z42" s="137">
        <f>+IF(X42&lt;&gt;0,+(Y42/X42)*100,0)</f>
        <v>-1.0358745990238607</v>
      </c>
      <c r="AA42" s="153">
        <f>SUM(AA43:AA46)</f>
        <v>126539838</v>
      </c>
    </row>
    <row r="43" spans="1:27" ht="13.5">
      <c r="A43" s="138" t="s">
        <v>89</v>
      </c>
      <c r="B43" s="136"/>
      <c r="C43" s="155"/>
      <c r="D43" s="155"/>
      <c r="E43" s="156">
        <v>126539838</v>
      </c>
      <c r="F43" s="60">
        <v>126539838</v>
      </c>
      <c r="G43" s="60">
        <v>9918954</v>
      </c>
      <c r="H43" s="60">
        <v>4054070</v>
      </c>
      <c r="I43" s="60">
        <v>37042904</v>
      </c>
      <c r="J43" s="60">
        <v>51015928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51015928</v>
      </c>
      <c r="X43" s="60">
        <v>37660998</v>
      </c>
      <c r="Y43" s="60">
        <v>13354930</v>
      </c>
      <c r="Z43" s="140">
        <v>35.46</v>
      </c>
      <c r="AA43" s="155">
        <v>126539838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1230122</v>
      </c>
      <c r="H44" s="60">
        <v>1079578</v>
      </c>
      <c r="I44" s="60">
        <v>1487133</v>
      </c>
      <c r="J44" s="60">
        <v>3796833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3796833</v>
      </c>
      <c r="X44" s="60">
        <v>9327249</v>
      </c>
      <c r="Y44" s="60">
        <v>-5530416</v>
      </c>
      <c r="Z44" s="140">
        <v>-59.29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2243970</v>
      </c>
      <c r="H45" s="159">
        <v>1390856</v>
      </c>
      <c r="I45" s="159">
        <v>1631145</v>
      </c>
      <c r="J45" s="159">
        <v>5265971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5265971</v>
      </c>
      <c r="X45" s="159">
        <v>10968000</v>
      </c>
      <c r="Y45" s="159">
        <v>-5702029</v>
      </c>
      <c r="Z45" s="141">
        <v>-51.99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2375645</v>
      </c>
      <c r="H46" s="60">
        <v>1928848</v>
      </c>
      <c r="I46" s="60">
        <v>2506375</v>
      </c>
      <c r="J46" s="60">
        <v>6810868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6810868</v>
      </c>
      <c r="X46" s="60">
        <v>9633498</v>
      </c>
      <c r="Y46" s="60">
        <v>-2822630</v>
      </c>
      <c r="Z46" s="140">
        <v>-29.3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79878</v>
      </c>
      <c r="H47" s="100">
        <v>58356</v>
      </c>
      <c r="I47" s="100">
        <v>60263</v>
      </c>
      <c r="J47" s="100">
        <v>198497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198497</v>
      </c>
      <c r="X47" s="100"/>
      <c r="Y47" s="100">
        <v>198497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602995646</v>
      </c>
      <c r="F48" s="73">
        <f t="shared" si="9"/>
        <v>602995646</v>
      </c>
      <c r="G48" s="73">
        <f t="shared" si="9"/>
        <v>42084248</v>
      </c>
      <c r="H48" s="73">
        <f t="shared" si="9"/>
        <v>28002312</v>
      </c>
      <c r="I48" s="73">
        <f t="shared" si="9"/>
        <v>68866995</v>
      </c>
      <c r="J48" s="73">
        <f t="shared" si="9"/>
        <v>138953555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138953555</v>
      </c>
      <c r="X48" s="73">
        <f t="shared" si="9"/>
        <v>150749235</v>
      </c>
      <c r="Y48" s="73">
        <f t="shared" si="9"/>
        <v>-11795680</v>
      </c>
      <c r="Z48" s="170">
        <f>+IF(X48&lt;&gt;0,+(Y48/X48)*100,0)</f>
        <v>-7.824703057365433</v>
      </c>
      <c r="AA48" s="168">
        <f>+AA28+AA32+AA38+AA42+AA47</f>
        <v>602995646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72103717</v>
      </c>
      <c r="F49" s="173">
        <f t="shared" si="10"/>
        <v>72103717</v>
      </c>
      <c r="G49" s="173">
        <f t="shared" si="10"/>
        <v>73973523</v>
      </c>
      <c r="H49" s="173">
        <f t="shared" si="10"/>
        <v>12283434</v>
      </c>
      <c r="I49" s="173">
        <f t="shared" si="10"/>
        <v>-31617674</v>
      </c>
      <c r="J49" s="173">
        <f t="shared" si="10"/>
        <v>54639283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54639283</v>
      </c>
      <c r="X49" s="173">
        <f>IF(F25=F48,0,X25-X48)</f>
        <v>-465</v>
      </c>
      <c r="Y49" s="173">
        <f t="shared" si="10"/>
        <v>54639748</v>
      </c>
      <c r="Z49" s="174">
        <f>+IF(X49&lt;&gt;0,+(Y49/X49)*100,0)</f>
        <v>-11750483.440860216</v>
      </c>
      <c r="AA49" s="171">
        <f>+AA25-AA48</f>
        <v>72103717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83150545</v>
      </c>
      <c r="F5" s="60">
        <v>83150545</v>
      </c>
      <c r="G5" s="60">
        <v>13643500</v>
      </c>
      <c r="H5" s="60">
        <v>6237716</v>
      </c>
      <c r="I5" s="60">
        <v>6185336</v>
      </c>
      <c r="J5" s="60">
        <v>26066552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26066552</v>
      </c>
      <c r="X5" s="60">
        <v>20784750</v>
      </c>
      <c r="Y5" s="60">
        <v>5281802</v>
      </c>
      <c r="Z5" s="140">
        <v>25.41</v>
      </c>
      <c r="AA5" s="155">
        <v>83150545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164982952</v>
      </c>
      <c r="F7" s="60">
        <v>164982952</v>
      </c>
      <c r="G7" s="60">
        <v>17500144</v>
      </c>
      <c r="H7" s="60">
        <v>17564446</v>
      </c>
      <c r="I7" s="60">
        <v>13932633</v>
      </c>
      <c r="J7" s="60">
        <v>48997223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48997223</v>
      </c>
      <c r="X7" s="60">
        <v>41245749</v>
      </c>
      <c r="Y7" s="60">
        <v>7751474</v>
      </c>
      <c r="Z7" s="140">
        <v>18.79</v>
      </c>
      <c r="AA7" s="155">
        <v>164982952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64291418</v>
      </c>
      <c r="F8" s="60">
        <v>64291418</v>
      </c>
      <c r="G8" s="60">
        <v>5376241</v>
      </c>
      <c r="H8" s="60">
        <v>6075015</v>
      </c>
      <c r="I8" s="60">
        <v>5971014</v>
      </c>
      <c r="J8" s="60">
        <v>17422270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17422270</v>
      </c>
      <c r="X8" s="60">
        <v>16072749</v>
      </c>
      <c r="Y8" s="60">
        <v>1349521</v>
      </c>
      <c r="Z8" s="140">
        <v>8.4</v>
      </c>
      <c r="AA8" s="155">
        <v>64291418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44904541</v>
      </c>
      <c r="F9" s="60">
        <v>44904541</v>
      </c>
      <c r="G9" s="60">
        <v>3740088</v>
      </c>
      <c r="H9" s="60">
        <v>3747273</v>
      </c>
      <c r="I9" s="60">
        <v>3752145</v>
      </c>
      <c r="J9" s="60">
        <v>11239506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11239506</v>
      </c>
      <c r="X9" s="60">
        <v>11226249</v>
      </c>
      <c r="Y9" s="60">
        <v>13257</v>
      </c>
      <c r="Z9" s="140">
        <v>0.12</v>
      </c>
      <c r="AA9" s="155">
        <v>44904541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42141966</v>
      </c>
      <c r="F10" s="54">
        <v>42141966</v>
      </c>
      <c r="G10" s="54">
        <v>3524301</v>
      </c>
      <c r="H10" s="54">
        <v>3300044</v>
      </c>
      <c r="I10" s="54">
        <v>3480175</v>
      </c>
      <c r="J10" s="54">
        <v>10304520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10304520</v>
      </c>
      <c r="X10" s="54">
        <v>10535499</v>
      </c>
      <c r="Y10" s="54">
        <v>-230979</v>
      </c>
      <c r="Z10" s="184">
        <v>-2.19</v>
      </c>
      <c r="AA10" s="130">
        <v>42141966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110362</v>
      </c>
      <c r="H11" s="60">
        <v>84126</v>
      </c>
      <c r="I11" s="60">
        <v>97934</v>
      </c>
      <c r="J11" s="60">
        <v>292422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292422</v>
      </c>
      <c r="X11" s="60">
        <v>0</v>
      </c>
      <c r="Y11" s="60">
        <v>292422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5355473</v>
      </c>
      <c r="F12" s="60">
        <v>5355473</v>
      </c>
      <c r="G12" s="60">
        <v>397863</v>
      </c>
      <c r="H12" s="60">
        <v>219337</v>
      </c>
      <c r="I12" s="60">
        <v>37361</v>
      </c>
      <c r="J12" s="60">
        <v>654561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654561</v>
      </c>
      <c r="X12" s="60">
        <v>1338750</v>
      </c>
      <c r="Y12" s="60">
        <v>-684189</v>
      </c>
      <c r="Z12" s="140">
        <v>-51.11</v>
      </c>
      <c r="AA12" s="155">
        <v>5355473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9850</v>
      </c>
      <c r="F13" s="60">
        <v>9850</v>
      </c>
      <c r="G13" s="60">
        <v>1204</v>
      </c>
      <c r="H13" s="60">
        <v>493</v>
      </c>
      <c r="I13" s="60">
        <v>29</v>
      </c>
      <c r="J13" s="60">
        <v>1726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1726</v>
      </c>
      <c r="X13" s="60">
        <v>2499</v>
      </c>
      <c r="Y13" s="60">
        <v>-773</v>
      </c>
      <c r="Z13" s="140">
        <v>-30.93</v>
      </c>
      <c r="AA13" s="155">
        <v>9850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26660693</v>
      </c>
      <c r="F14" s="60">
        <v>26660693</v>
      </c>
      <c r="G14" s="60">
        <v>2367389</v>
      </c>
      <c r="H14" s="60">
        <v>2290675</v>
      </c>
      <c r="I14" s="60">
        <v>0</v>
      </c>
      <c r="J14" s="60">
        <v>4658064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4658064</v>
      </c>
      <c r="X14" s="60">
        <v>6665250</v>
      </c>
      <c r="Y14" s="60">
        <v>-2007186</v>
      </c>
      <c r="Z14" s="140">
        <v>-30.11</v>
      </c>
      <c r="AA14" s="155">
        <v>26660693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427000</v>
      </c>
      <c r="I15" s="60">
        <v>0</v>
      </c>
      <c r="J15" s="60">
        <v>427000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427000</v>
      </c>
      <c r="X15" s="60">
        <v>0</v>
      </c>
      <c r="Y15" s="60">
        <v>427000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11890398</v>
      </c>
      <c r="F16" s="60">
        <v>11890398</v>
      </c>
      <c r="G16" s="60">
        <v>1955555</v>
      </c>
      <c r="H16" s="60">
        <v>158927</v>
      </c>
      <c r="I16" s="60">
        <v>1417205</v>
      </c>
      <c r="J16" s="60">
        <v>3531687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3531687</v>
      </c>
      <c r="X16" s="60">
        <v>2972499</v>
      </c>
      <c r="Y16" s="60">
        <v>559188</v>
      </c>
      <c r="Z16" s="140">
        <v>18.81</v>
      </c>
      <c r="AA16" s="155">
        <v>11890398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289133</v>
      </c>
      <c r="F17" s="60">
        <v>289133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72249</v>
      </c>
      <c r="Y17" s="60">
        <v>-72249</v>
      </c>
      <c r="Z17" s="140">
        <v>-100</v>
      </c>
      <c r="AA17" s="155">
        <v>289133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134970000</v>
      </c>
      <c r="F19" s="60">
        <v>134970000</v>
      </c>
      <c r="G19" s="60">
        <v>53600000</v>
      </c>
      <c r="H19" s="60">
        <v>934576</v>
      </c>
      <c r="I19" s="60">
        <v>833500</v>
      </c>
      <c r="J19" s="60">
        <v>55368076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55368076</v>
      </c>
      <c r="X19" s="60">
        <v>33742500</v>
      </c>
      <c r="Y19" s="60">
        <v>21625576</v>
      </c>
      <c r="Z19" s="140">
        <v>64.09</v>
      </c>
      <c r="AA19" s="155">
        <v>134970000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21169394</v>
      </c>
      <c r="F20" s="54">
        <v>21169394</v>
      </c>
      <c r="G20" s="54">
        <v>1478124</v>
      </c>
      <c r="H20" s="54">
        <v>-753882</v>
      </c>
      <c r="I20" s="54">
        <v>363303</v>
      </c>
      <c r="J20" s="54">
        <v>1087545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1087545</v>
      </c>
      <c r="X20" s="54">
        <v>5292249</v>
      </c>
      <c r="Y20" s="54">
        <v>-4204704</v>
      </c>
      <c r="Z20" s="184">
        <v>-79.45</v>
      </c>
      <c r="AA20" s="130">
        <v>21169394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3180000</v>
      </c>
      <c r="F21" s="60">
        <v>3180000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795000</v>
      </c>
      <c r="Y21" s="60">
        <v>-795000</v>
      </c>
      <c r="Z21" s="140">
        <v>-100</v>
      </c>
      <c r="AA21" s="155">
        <v>3180000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602996363</v>
      </c>
      <c r="F22" s="190">
        <f t="shared" si="0"/>
        <v>602996363</v>
      </c>
      <c r="G22" s="190">
        <f t="shared" si="0"/>
        <v>103694771</v>
      </c>
      <c r="H22" s="190">
        <f t="shared" si="0"/>
        <v>40285746</v>
      </c>
      <c r="I22" s="190">
        <f t="shared" si="0"/>
        <v>36070635</v>
      </c>
      <c r="J22" s="190">
        <f t="shared" si="0"/>
        <v>180051152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180051152</v>
      </c>
      <c r="X22" s="190">
        <f t="shared" si="0"/>
        <v>150745992</v>
      </c>
      <c r="Y22" s="190">
        <f t="shared" si="0"/>
        <v>29305160</v>
      </c>
      <c r="Z22" s="191">
        <f>+IF(X22&lt;&gt;0,+(Y22/X22)*100,0)</f>
        <v>19.44009231104466</v>
      </c>
      <c r="AA22" s="188">
        <f>SUM(AA5:AA21)</f>
        <v>602996363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176073980</v>
      </c>
      <c r="F25" s="60">
        <v>176073980</v>
      </c>
      <c r="G25" s="60">
        <v>14300371</v>
      </c>
      <c r="H25" s="60">
        <v>15159358</v>
      </c>
      <c r="I25" s="60">
        <v>14220534</v>
      </c>
      <c r="J25" s="60">
        <v>43680263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43680263</v>
      </c>
      <c r="X25" s="60">
        <v>44733501</v>
      </c>
      <c r="Y25" s="60">
        <v>-1053238</v>
      </c>
      <c r="Z25" s="140">
        <v>-2.35</v>
      </c>
      <c r="AA25" s="155">
        <v>176073980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12429344</v>
      </c>
      <c r="F26" s="60">
        <v>12429344</v>
      </c>
      <c r="G26" s="60">
        <v>1085399</v>
      </c>
      <c r="H26" s="60">
        <v>1085399</v>
      </c>
      <c r="I26" s="60">
        <v>1085399</v>
      </c>
      <c r="J26" s="60">
        <v>3256197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3256197</v>
      </c>
      <c r="X26" s="60">
        <v>3107250</v>
      </c>
      <c r="Y26" s="60">
        <v>148947</v>
      </c>
      <c r="Z26" s="140">
        <v>4.79</v>
      </c>
      <c r="AA26" s="155">
        <v>12429344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16274904</v>
      </c>
      <c r="F27" s="60">
        <v>16274904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4068750</v>
      </c>
      <c r="Y27" s="60">
        <v>-4068750</v>
      </c>
      <c r="Z27" s="140">
        <v>-100</v>
      </c>
      <c r="AA27" s="155">
        <v>16274904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74590080</v>
      </c>
      <c r="F28" s="60">
        <v>74590080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18647499</v>
      </c>
      <c r="Y28" s="60">
        <v>-18647499</v>
      </c>
      <c r="Z28" s="140">
        <v>-100</v>
      </c>
      <c r="AA28" s="155">
        <v>74590080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10432891</v>
      </c>
      <c r="F29" s="60">
        <v>10432891</v>
      </c>
      <c r="G29" s="60">
        <v>522654</v>
      </c>
      <c r="H29" s="60">
        <v>696036</v>
      </c>
      <c r="I29" s="60">
        <v>1994244</v>
      </c>
      <c r="J29" s="60">
        <v>3212934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3212934</v>
      </c>
      <c r="X29" s="60">
        <v>2608251</v>
      </c>
      <c r="Y29" s="60">
        <v>604683</v>
      </c>
      <c r="Z29" s="140">
        <v>23.18</v>
      </c>
      <c r="AA29" s="155">
        <v>10432891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126539838</v>
      </c>
      <c r="F30" s="60">
        <v>126539838</v>
      </c>
      <c r="G30" s="60">
        <v>8407142</v>
      </c>
      <c r="H30" s="60">
        <v>0</v>
      </c>
      <c r="I30" s="60">
        <v>35809766</v>
      </c>
      <c r="J30" s="60">
        <v>44216908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44216908</v>
      </c>
      <c r="X30" s="60">
        <v>31635000</v>
      </c>
      <c r="Y30" s="60">
        <v>12581908</v>
      </c>
      <c r="Z30" s="140">
        <v>39.77</v>
      </c>
      <c r="AA30" s="155">
        <v>126539838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22818712</v>
      </c>
      <c r="F31" s="60">
        <v>22818712</v>
      </c>
      <c r="G31" s="60">
        <v>3509597</v>
      </c>
      <c r="H31" s="60">
        <v>3227461</v>
      </c>
      <c r="I31" s="60">
        <v>2721154</v>
      </c>
      <c r="J31" s="60">
        <v>9458212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9458212</v>
      </c>
      <c r="X31" s="60">
        <v>5704749</v>
      </c>
      <c r="Y31" s="60">
        <v>3753463</v>
      </c>
      <c r="Z31" s="140">
        <v>65.8</v>
      </c>
      <c r="AA31" s="155">
        <v>22818712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32604253</v>
      </c>
      <c r="F32" s="60">
        <v>32604253</v>
      </c>
      <c r="G32" s="60">
        <v>1973842</v>
      </c>
      <c r="H32" s="60">
        <v>1055697</v>
      </c>
      <c r="I32" s="60">
        <v>1111990</v>
      </c>
      <c r="J32" s="60">
        <v>4141529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4141529</v>
      </c>
      <c r="X32" s="60">
        <v>8151000</v>
      </c>
      <c r="Y32" s="60">
        <v>-4009471</v>
      </c>
      <c r="Z32" s="140">
        <v>-49.19</v>
      </c>
      <c r="AA32" s="155">
        <v>32604253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131231644</v>
      </c>
      <c r="F34" s="60">
        <v>131231644</v>
      </c>
      <c r="G34" s="60">
        <v>12285243</v>
      </c>
      <c r="H34" s="60">
        <v>6778361</v>
      </c>
      <c r="I34" s="60">
        <v>11923908</v>
      </c>
      <c r="J34" s="60">
        <v>30987512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30987512</v>
      </c>
      <c r="X34" s="60">
        <v>32808000</v>
      </c>
      <c r="Y34" s="60">
        <v>-1820488</v>
      </c>
      <c r="Z34" s="140">
        <v>-5.55</v>
      </c>
      <c r="AA34" s="155">
        <v>131231644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602995646</v>
      </c>
      <c r="F36" s="190">
        <f t="shared" si="1"/>
        <v>602995646</v>
      </c>
      <c r="G36" s="190">
        <f t="shared" si="1"/>
        <v>42084248</v>
      </c>
      <c r="H36" s="190">
        <f t="shared" si="1"/>
        <v>28002312</v>
      </c>
      <c r="I36" s="190">
        <f t="shared" si="1"/>
        <v>68866995</v>
      </c>
      <c r="J36" s="190">
        <f t="shared" si="1"/>
        <v>138953555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138953555</v>
      </c>
      <c r="X36" s="190">
        <f t="shared" si="1"/>
        <v>151464000</v>
      </c>
      <c r="Y36" s="190">
        <f t="shared" si="1"/>
        <v>-12510445</v>
      </c>
      <c r="Z36" s="191">
        <f>+IF(X36&lt;&gt;0,+(Y36/X36)*100,0)</f>
        <v>-8.259682168700152</v>
      </c>
      <c r="AA36" s="188">
        <f>SUM(AA25:AA35)</f>
        <v>602995646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717</v>
      </c>
      <c r="F38" s="106">
        <f t="shared" si="2"/>
        <v>717</v>
      </c>
      <c r="G38" s="106">
        <f t="shared" si="2"/>
        <v>61610523</v>
      </c>
      <c r="H38" s="106">
        <f t="shared" si="2"/>
        <v>12283434</v>
      </c>
      <c r="I38" s="106">
        <f t="shared" si="2"/>
        <v>-32796360</v>
      </c>
      <c r="J38" s="106">
        <f t="shared" si="2"/>
        <v>41097597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41097597</v>
      </c>
      <c r="X38" s="106">
        <f>IF(F22=F36,0,X22-X36)</f>
        <v>-718008</v>
      </c>
      <c r="Y38" s="106">
        <f t="shared" si="2"/>
        <v>41815605</v>
      </c>
      <c r="Z38" s="201">
        <f>+IF(X38&lt;&gt;0,+(Y38/X38)*100,0)</f>
        <v>-5823.835528294949</v>
      </c>
      <c r="AA38" s="199">
        <f>+AA22-AA36</f>
        <v>717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72103000</v>
      </c>
      <c r="F39" s="60">
        <v>72103000</v>
      </c>
      <c r="G39" s="60">
        <v>12363000</v>
      </c>
      <c r="H39" s="60">
        <v>0</v>
      </c>
      <c r="I39" s="60">
        <v>1178686</v>
      </c>
      <c r="J39" s="60">
        <v>13541686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13541686</v>
      </c>
      <c r="X39" s="60">
        <v>0</v>
      </c>
      <c r="Y39" s="60">
        <v>13541686</v>
      </c>
      <c r="Z39" s="140">
        <v>0</v>
      </c>
      <c r="AA39" s="155">
        <v>72103000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72103717</v>
      </c>
      <c r="F42" s="88">
        <f t="shared" si="3"/>
        <v>72103717</v>
      </c>
      <c r="G42" s="88">
        <f t="shared" si="3"/>
        <v>73973523</v>
      </c>
      <c r="H42" s="88">
        <f t="shared" si="3"/>
        <v>12283434</v>
      </c>
      <c r="I42" s="88">
        <f t="shared" si="3"/>
        <v>-31617674</v>
      </c>
      <c r="J42" s="88">
        <f t="shared" si="3"/>
        <v>54639283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54639283</v>
      </c>
      <c r="X42" s="88">
        <f t="shared" si="3"/>
        <v>-718008</v>
      </c>
      <c r="Y42" s="88">
        <f t="shared" si="3"/>
        <v>55357291</v>
      </c>
      <c r="Z42" s="208">
        <f>+IF(X42&lt;&gt;0,+(Y42/X42)*100,0)</f>
        <v>-7709.843205089636</v>
      </c>
      <c r="AA42" s="206">
        <f>SUM(AA38:AA41)</f>
        <v>72103717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72103717</v>
      </c>
      <c r="F44" s="77">
        <f t="shared" si="4"/>
        <v>72103717</v>
      </c>
      <c r="G44" s="77">
        <f t="shared" si="4"/>
        <v>73973523</v>
      </c>
      <c r="H44" s="77">
        <f t="shared" si="4"/>
        <v>12283434</v>
      </c>
      <c r="I44" s="77">
        <f t="shared" si="4"/>
        <v>-31617674</v>
      </c>
      <c r="J44" s="77">
        <f t="shared" si="4"/>
        <v>54639283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54639283</v>
      </c>
      <c r="X44" s="77">
        <f t="shared" si="4"/>
        <v>-718008</v>
      </c>
      <c r="Y44" s="77">
        <f t="shared" si="4"/>
        <v>55357291</v>
      </c>
      <c r="Z44" s="212">
        <f>+IF(X44&lt;&gt;0,+(Y44/X44)*100,0)</f>
        <v>-7709.843205089636</v>
      </c>
      <c r="AA44" s="210">
        <f>+AA42-AA43</f>
        <v>72103717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72103717</v>
      </c>
      <c r="F46" s="88">
        <f t="shared" si="5"/>
        <v>72103717</v>
      </c>
      <c r="G46" s="88">
        <f t="shared" si="5"/>
        <v>73973523</v>
      </c>
      <c r="H46" s="88">
        <f t="shared" si="5"/>
        <v>12283434</v>
      </c>
      <c r="I46" s="88">
        <f t="shared" si="5"/>
        <v>-31617674</v>
      </c>
      <c r="J46" s="88">
        <f t="shared" si="5"/>
        <v>54639283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54639283</v>
      </c>
      <c r="X46" s="88">
        <f t="shared" si="5"/>
        <v>-718008</v>
      </c>
      <c r="Y46" s="88">
        <f t="shared" si="5"/>
        <v>55357291</v>
      </c>
      <c r="Z46" s="208">
        <f>+IF(X46&lt;&gt;0,+(Y46/X46)*100,0)</f>
        <v>-7709.843205089636</v>
      </c>
      <c r="AA46" s="206">
        <f>SUM(AA44:AA45)</f>
        <v>72103717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72103717</v>
      </c>
      <c r="F48" s="219">
        <f t="shared" si="6"/>
        <v>72103717</v>
      </c>
      <c r="G48" s="219">
        <f t="shared" si="6"/>
        <v>73973523</v>
      </c>
      <c r="H48" s="220">
        <f t="shared" si="6"/>
        <v>12283434</v>
      </c>
      <c r="I48" s="220">
        <f t="shared" si="6"/>
        <v>-31617674</v>
      </c>
      <c r="J48" s="220">
        <f t="shared" si="6"/>
        <v>54639283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54639283</v>
      </c>
      <c r="X48" s="220">
        <f t="shared" si="6"/>
        <v>-718008</v>
      </c>
      <c r="Y48" s="220">
        <f t="shared" si="6"/>
        <v>55357291</v>
      </c>
      <c r="Z48" s="221">
        <f>+IF(X48&lt;&gt;0,+(Y48/X48)*100,0)</f>
        <v>-7709.843205089636</v>
      </c>
      <c r="AA48" s="222">
        <f>SUM(AA46:AA47)</f>
        <v>72103717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14727661</v>
      </c>
      <c r="F9" s="100">
        <f t="shared" si="1"/>
        <v>14727661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1806999</v>
      </c>
      <c r="Y9" s="100">
        <f t="shared" si="1"/>
        <v>-1806999</v>
      </c>
      <c r="Z9" s="137">
        <f>+IF(X9&lt;&gt;0,+(Y9/X9)*100,0)</f>
        <v>-100</v>
      </c>
      <c r="AA9" s="102">
        <f>SUM(AA10:AA14)</f>
        <v>14727661</v>
      </c>
    </row>
    <row r="10" spans="1:27" ht="13.5">
      <c r="A10" s="138" t="s">
        <v>79</v>
      </c>
      <c r="B10" s="136"/>
      <c r="C10" s="155"/>
      <c r="D10" s="155"/>
      <c r="E10" s="156">
        <v>14727661</v>
      </c>
      <c r="F10" s="60">
        <v>14727661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14727661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1806999</v>
      </c>
      <c r="Y11" s="60">
        <v>-1806999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5290000</v>
      </c>
      <c r="F15" s="100">
        <f t="shared" si="2"/>
        <v>5290000</v>
      </c>
      <c r="G15" s="100">
        <f t="shared" si="2"/>
        <v>1035635</v>
      </c>
      <c r="H15" s="100">
        <f t="shared" si="2"/>
        <v>0</v>
      </c>
      <c r="I15" s="100">
        <f t="shared" si="2"/>
        <v>1354602</v>
      </c>
      <c r="J15" s="100">
        <f t="shared" si="2"/>
        <v>2390237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2390237</v>
      </c>
      <c r="X15" s="100">
        <f t="shared" si="2"/>
        <v>1320000</v>
      </c>
      <c r="Y15" s="100">
        <f t="shared" si="2"/>
        <v>1070237</v>
      </c>
      <c r="Z15" s="137">
        <f>+IF(X15&lt;&gt;0,+(Y15/X15)*100,0)</f>
        <v>81.0785606060606</v>
      </c>
      <c r="AA15" s="102">
        <f>SUM(AA16:AA18)</f>
        <v>5290000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7589</v>
      </c>
      <c r="H16" s="60"/>
      <c r="I16" s="60">
        <v>1354602</v>
      </c>
      <c r="J16" s="60">
        <v>1362191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1362191</v>
      </c>
      <c r="X16" s="60"/>
      <c r="Y16" s="60">
        <v>1362191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5290000</v>
      </c>
      <c r="F17" s="60">
        <v>5290000</v>
      </c>
      <c r="G17" s="60">
        <v>1028046</v>
      </c>
      <c r="H17" s="60"/>
      <c r="I17" s="60"/>
      <c r="J17" s="60">
        <v>1028046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1028046</v>
      </c>
      <c r="X17" s="60">
        <v>1320000</v>
      </c>
      <c r="Y17" s="60">
        <v>-291954</v>
      </c>
      <c r="Z17" s="140">
        <v>-22.12</v>
      </c>
      <c r="AA17" s="62">
        <v>5290000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57662000</v>
      </c>
      <c r="F19" s="100">
        <f t="shared" si="3"/>
        <v>57662000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14415495</v>
      </c>
      <c r="Y19" s="100">
        <f t="shared" si="3"/>
        <v>-14415495</v>
      </c>
      <c r="Z19" s="137">
        <f>+IF(X19&lt;&gt;0,+(Y19/X19)*100,0)</f>
        <v>-100</v>
      </c>
      <c r="AA19" s="102">
        <f>SUM(AA20:AA23)</f>
        <v>57662000</v>
      </c>
    </row>
    <row r="20" spans="1:27" ht="13.5">
      <c r="A20" s="138" t="s">
        <v>89</v>
      </c>
      <c r="B20" s="136"/>
      <c r="C20" s="155"/>
      <c r="D20" s="155"/>
      <c r="E20" s="156">
        <v>893000</v>
      </c>
      <c r="F20" s="60">
        <v>893000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223248</v>
      </c>
      <c r="Y20" s="60">
        <v>-223248</v>
      </c>
      <c r="Z20" s="140">
        <v>-100</v>
      </c>
      <c r="AA20" s="62">
        <v>893000</v>
      </c>
    </row>
    <row r="21" spans="1:27" ht="13.5">
      <c r="A21" s="138" t="s">
        <v>90</v>
      </c>
      <c r="B21" s="136"/>
      <c r="C21" s="155"/>
      <c r="D21" s="155"/>
      <c r="E21" s="156">
        <v>30800000</v>
      </c>
      <c r="F21" s="60">
        <v>30800000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7699998</v>
      </c>
      <c r="Y21" s="60">
        <v>-7699998</v>
      </c>
      <c r="Z21" s="140">
        <v>-100</v>
      </c>
      <c r="AA21" s="62">
        <v>30800000</v>
      </c>
    </row>
    <row r="22" spans="1:27" ht="13.5">
      <c r="A22" s="138" t="s">
        <v>91</v>
      </c>
      <c r="B22" s="136"/>
      <c r="C22" s="157"/>
      <c r="D22" s="157"/>
      <c r="E22" s="158">
        <v>25969000</v>
      </c>
      <c r="F22" s="159">
        <v>25969000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6492249</v>
      </c>
      <c r="Y22" s="159">
        <v>-6492249</v>
      </c>
      <c r="Z22" s="141">
        <v>-100</v>
      </c>
      <c r="AA22" s="225">
        <v>25969000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1924286</v>
      </c>
      <c r="F24" s="100">
        <v>1924286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1731000</v>
      </c>
      <c r="Y24" s="100">
        <v>-1731000</v>
      </c>
      <c r="Z24" s="137">
        <v>-100</v>
      </c>
      <c r="AA24" s="102">
        <v>1924286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79603947</v>
      </c>
      <c r="F25" s="219">
        <f t="shared" si="4"/>
        <v>79603947</v>
      </c>
      <c r="G25" s="219">
        <f t="shared" si="4"/>
        <v>1035635</v>
      </c>
      <c r="H25" s="219">
        <f t="shared" si="4"/>
        <v>0</v>
      </c>
      <c r="I25" s="219">
        <f t="shared" si="4"/>
        <v>1354602</v>
      </c>
      <c r="J25" s="219">
        <f t="shared" si="4"/>
        <v>2390237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2390237</v>
      </c>
      <c r="X25" s="219">
        <f t="shared" si="4"/>
        <v>19273494</v>
      </c>
      <c r="Y25" s="219">
        <f t="shared" si="4"/>
        <v>-16883257</v>
      </c>
      <c r="Z25" s="231">
        <f>+IF(X25&lt;&gt;0,+(Y25/X25)*100,0)</f>
        <v>-87.59832026305142</v>
      </c>
      <c r="AA25" s="232">
        <f>+AA5+AA9+AA15+AA19+AA24</f>
        <v>79603947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72103947</v>
      </c>
      <c r="F28" s="60">
        <v>72103947</v>
      </c>
      <c r="G28" s="60">
        <v>1028046</v>
      </c>
      <c r="H28" s="60"/>
      <c r="I28" s="60">
        <v>960484</v>
      </c>
      <c r="J28" s="60">
        <v>1988530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1988530</v>
      </c>
      <c r="X28" s="60"/>
      <c r="Y28" s="60">
        <v>1988530</v>
      </c>
      <c r="Z28" s="140"/>
      <c r="AA28" s="155">
        <v>72103947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72103947</v>
      </c>
      <c r="F32" s="77">
        <f t="shared" si="5"/>
        <v>72103947</v>
      </c>
      <c r="G32" s="77">
        <f t="shared" si="5"/>
        <v>1028046</v>
      </c>
      <c r="H32" s="77">
        <f t="shared" si="5"/>
        <v>0</v>
      </c>
      <c r="I32" s="77">
        <f t="shared" si="5"/>
        <v>960484</v>
      </c>
      <c r="J32" s="77">
        <f t="shared" si="5"/>
        <v>1988530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1988530</v>
      </c>
      <c r="X32" s="77">
        <f t="shared" si="5"/>
        <v>0</v>
      </c>
      <c r="Y32" s="77">
        <f t="shared" si="5"/>
        <v>1988530</v>
      </c>
      <c r="Z32" s="212">
        <f>+IF(X32&lt;&gt;0,+(Y32/X32)*100,0)</f>
        <v>0</v>
      </c>
      <c r="AA32" s="79">
        <f>SUM(AA28:AA31)</f>
        <v>72103947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7500000</v>
      </c>
      <c r="F35" s="60">
        <v>7500000</v>
      </c>
      <c r="G35" s="60">
        <v>7589</v>
      </c>
      <c r="H35" s="60"/>
      <c r="I35" s="60">
        <v>394118</v>
      </c>
      <c r="J35" s="60">
        <v>401707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401707</v>
      </c>
      <c r="X35" s="60"/>
      <c r="Y35" s="60">
        <v>401707</v>
      </c>
      <c r="Z35" s="140"/>
      <c r="AA35" s="62">
        <v>7500000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79603947</v>
      </c>
      <c r="F36" s="220">
        <f t="shared" si="6"/>
        <v>79603947</v>
      </c>
      <c r="G36" s="220">
        <f t="shared" si="6"/>
        <v>1035635</v>
      </c>
      <c r="H36" s="220">
        <f t="shared" si="6"/>
        <v>0</v>
      </c>
      <c r="I36" s="220">
        <f t="shared" si="6"/>
        <v>1354602</v>
      </c>
      <c r="J36" s="220">
        <f t="shared" si="6"/>
        <v>2390237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2390237</v>
      </c>
      <c r="X36" s="220">
        <f t="shared" si="6"/>
        <v>0</v>
      </c>
      <c r="Y36" s="220">
        <f t="shared" si="6"/>
        <v>2390237</v>
      </c>
      <c r="Z36" s="221">
        <f>+IF(X36&lt;&gt;0,+(Y36/X36)*100,0)</f>
        <v>0</v>
      </c>
      <c r="AA36" s="239">
        <f>SUM(AA32:AA35)</f>
        <v>79603947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102566</v>
      </c>
      <c r="F6" s="60">
        <v>102566</v>
      </c>
      <c r="G6" s="60">
        <v>-10293019</v>
      </c>
      <c r="H6" s="60">
        <v>321579</v>
      </c>
      <c r="I6" s="60"/>
      <c r="J6" s="60">
        <v>321579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321579</v>
      </c>
      <c r="X6" s="60">
        <v>25642</v>
      </c>
      <c r="Y6" s="60">
        <v>295937</v>
      </c>
      <c r="Z6" s="140">
        <v>1154.11</v>
      </c>
      <c r="AA6" s="62">
        <v>102566</v>
      </c>
    </row>
    <row r="7" spans="1:27" ht="13.5">
      <c r="A7" s="249" t="s">
        <v>144</v>
      </c>
      <c r="B7" s="182"/>
      <c r="C7" s="155"/>
      <c r="D7" s="155"/>
      <c r="E7" s="59">
        <v>850000</v>
      </c>
      <c r="F7" s="60">
        <v>850000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212500</v>
      </c>
      <c r="Y7" s="60">
        <v>-212500</v>
      </c>
      <c r="Z7" s="140">
        <v>-100</v>
      </c>
      <c r="AA7" s="62">
        <v>850000</v>
      </c>
    </row>
    <row r="8" spans="1:27" ht="13.5">
      <c r="A8" s="249" t="s">
        <v>145</v>
      </c>
      <c r="B8" s="182"/>
      <c r="C8" s="155"/>
      <c r="D8" s="155"/>
      <c r="E8" s="59">
        <v>163210430</v>
      </c>
      <c r="F8" s="60">
        <v>163210430</v>
      </c>
      <c r="G8" s="60">
        <v>20599325</v>
      </c>
      <c r="H8" s="60">
        <v>13099485</v>
      </c>
      <c r="I8" s="60"/>
      <c r="J8" s="60">
        <v>13099485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13099485</v>
      </c>
      <c r="X8" s="60">
        <v>40802608</v>
      </c>
      <c r="Y8" s="60">
        <v>-27703123</v>
      </c>
      <c r="Z8" s="140">
        <v>-67.9</v>
      </c>
      <c r="AA8" s="62">
        <v>163210430</v>
      </c>
    </row>
    <row r="9" spans="1:27" ht="13.5">
      <c r="A9" s="249" t="s">
        <v>146</v>
      </c>
      <c r="B9" s="182"/>
      <c r="C9" s="155"/>
      <c r="D9" s="155"/>
      <c r="E9" s="59">
        <v>15000000</v>
      </c>
      <c r="F9" s="60">
        <v>15000000</v>
      </c>
      <c r="G9" s="60"/>
      <c r="H9" s="60">
        <v>-188590</v>
      </c>
      <c r="I9" s="60"/>
      <c r="J9" s="60">
        <v>-188590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-188590</v>
      </c>
      <c r="X9" s="60">
        <v>3750000</v>
      </c>
      <c r="Y9" s="60">
        <v>-3938590</v>
      </c>
      <c r="Z9" s="140">
        <v>-105.03</v>
      </c>
      <c r="AA9" s="62">
        <v>15000000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1000000</v>
      </c>
      <c r="F11" s="60">
        <v>1000000</v>
      </c>
      <c r="G11" s="60">
        <v>117572</v>
      </c>
      <c r="H11" s="60">
        <v>-143517</v>
      </c>
      <c r="I11" s="60"/>
      <c r="J11" s="60">
        <v>-143517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-143517</v>
      </c>
      <c r="X11" s="60">
        <v>250000</v>
      </c>
      <c r="Y11" s="60">
        <v>-393517</v>
      </c>
      <c r="Z11" s="140">
        <v>-157.41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180162996</v>
      </c>
      <c r="F12" s="73">
        <f t="shared" si="0"/>
        <v>180162996</v>
      </c>
      <c r="G12" s="73">
        <f t="shared" si="0"/>
        <v>10423878</v>
      </c>
      <c r="H12" s="73">
        <f t="shared" si="0"/>
        <v>13088957</v>
      </c>
      <c r="I12" s="73">
        <f t="shared" si="0"/>
        <v>0</v>
      </c>
      <c r="J12" s="73">
        <f t="shared" si="0"/>
        <v>13088957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13088957</v>
      </c>
      <c r="X12" s="73">
        <f t="shared" si="0"/>
        <v>45040750</v>
      </c>
      <c r="Y12" s="73">
        <f t="shared" si="0"/>
        <v>-31951793</v>
      </c>
      <c r="Z12" s="170">
        <f>+IF(X12&lt;&gt;0,+(Y12/X12)*100,0)</f>
        <v>-70.93974456464423</v>
      </c>
      <c r="AA12" s="74">
        <f>SUM(AA6:AA11)</f>
        <v>180162996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-3418500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415343</v>
      </c>
      <c r="F16" s="60">
        <v>415343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103836</v>
      </c>
      <c r="Y16" s="159">
        <v>-103836</v>
      </c>
      <c r="Z16" s="141">
        <v>-100</v>
      </c>
      <c r="AA16" s="225">
        <v>415343</v>
      </c>
    </row>
    <row r="17" spans="1:27" ht="13.5">
      <c r="A17" s="249" t="s">
        <v>152</v>
      </c>
      <c r="B17" s="182"/>
      <c r="C17" s="155"/>
      <c r="D17" s="155"/>
      <c r="E17" s="59">
        <v>76471194</v>
      </c>
      <c r="F17" s="60">
        <v>76471194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19117799</v>
      </c>
      <c r="Y17" s="60">
        <v>-19117799</v>
      </c>
      <c r="Z17" s="140">
        <v>-100</v>
      </c>
      <c r="AA17" s="62">
        <v>76471194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1863758320</v>
      </c>
      <c r="F19" s="60">
        <v>1863758320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465939580</v>
      </c>
      <c r="Y19" s="60">
        <v>-465939580</v>
      </c>
      <c r="Z19" s="140">
        <v>-100</v>
      </c>
      <c r="AA19" s="62">
        <v>1863758320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1000000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250000</v>
      </c>
      <c r="Y22" s="60">
        <v>-250000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1941644857</v>
      </c>
      <c r="F24" s="77">
        <f t="shared" si="1"/>
        <v>1941644857</v>
      </c>
      <c r="G24" s="77">
        <f t="shared" si="1"/>
        <v>-3418500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485411215</v>
      </c>
      <c r="Y24" s="77">
        <f t="shared" si="1"/>
        <v>-485411215</v>
      </c>
      <c r="Z24" s="212">
        <f>+IF(X24&lt;&gt;0,+(Y24/X24)*100,0)</f>
        <v>-100</v>
      </c>
      <c r="AA24" s="79">
        <f>SUM(AA15:AA23)</f>
        <v>1941644857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2121807853</v>
      </c>
      <c r="F25" s="73">
        <f t="shared" si="2"/>
        <v>2121807853</v>
      </c>
      <c r="G25" s="73">
        <f t="shared" si="2"/>
        <v>7005378</v>
      </c>
      <c r="H25" s="73">
        <f t="shared" si="2"/>
        <v>13088957</v>
      </c>
      <c r="I25" s="73">
        <f t="shared" si="2"/>
        <v>0</v>
      </c>
      <c r="J25" s="73">
        <f t="shared" si="2"/>
        <v>13088957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13088957</v>
      </c>
      <c r="X25" s="73">
        <f t="shared" si="2"/>
        <v>530451965</v>
      </c>
      <c r="Y25" s="73">
        <f t="shared" si="2"/>
        <v>-517363008</v>
      </c>
      <c r="Z25" s="170">
        <f>+IF(X25&lt;&gt;0,+(Y25/X25)*100,0)</f>
        <v>-97.53248967604446</v>
      </c>
      <c r="AA25" s="74">
        <f>+AA12+AA24</f>
        <v>2121807853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20861918</v>
      </c>
      <c r="F30" s="60">
        <v>20861918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5215480</v>
      </c>
      <c r="Y30" s="60">
        <v>-5215480</v>
      </c>
      <c r="Z30" s="140">
        <v>-100</v>
      </c>
      <c r="AA30" s="62">
        <v>20861918</v>
      </c>
    </row>
    <row r="31" spans="1:27" ht="13.5">
      <c r="A31" s="249" t="s">
        <v>163</v>
      </c>
      <c r="B31" s="182"/>
      <c r="C31" s="155"/>
      <c r="D31" s="155"/>
      <c r="E31" s="59">
        <v>3500000</v>
      </c>
      <c r="F31" s="60">
        <v>3500000</v>
      </c>
      <c r="G31" s="60">
        <v>-21197</v>
      </c>
      <c r="H31" s="60">
        <v>88599</v>
      </c>
      <c r="I31" s="60"/>
      <c r="J31" s="60">
        <v>88599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88599</v>
      </c>
      <c r="X31" s="60">
        <v>875000</v>
      </c>
      <c r="Y31" s="60">
        <v>-786401</v>
      </c>
      <c r="Z31" s="140">
        <v>-89.87</v>
      </c>
      <c r="AA31" s="62">
        <v>3500000</v>
      </c>
    </row>
    <row r="32" spans="1:27" ht="13.5">
      <c r="A32" s="249" t="s">
        <v>164</v>
      </c>
      <c r="B32" s="182"/>
      <c r="C32" s="155"/>
      <c r="D32" s="155"/>
      <c r="E32" s="59">
        <v>241000000</v>
      </c>
      <c r="F32" s="60">
        <v>241000000</v>
      </c>
      <c r="G32" s="60">
        <v>-60108902</v>
      </c>
      <c r="H32" s="60">
        <v>3093986</v>
      </c>
      <c r="I32" s="60"/>
      <c r="J32" s="60">
        <v>3093986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3093986</v>
      </c>
      <c r="X32" s="60">
        <v>60250000</v>
      </c>
      <c r="Y32" s="60">
        <v>-57156014</v>
      </c>
      <c r="Z32" s="140">
        <v>-94.86</v>
      </c>
      <c r="AA32" s="62">
        <v>241000000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-6588133</v>
      </c>
      <c r="H33" s="60">
        <v>1428225</v>
      </c>
      <c r="I33" s="60"/>
      <c r="J33" s="60">
        <v>1428225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1428225</v>
      </c>
      <c r="X33" s="60"/>
      <c r="Y33" s="60">
        <v>1428225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265361918</v>
      </c>
      <c r="F34" s="73">
        <f t="shared" si="3"/>
        <v>265361918</v>
      </c>
      <c r="G34" s="73">
        <f t="shared" si="3"/>
        <v>-66718232</v>
      </c>
      <c r="H34" s="73">
        <f t="shared" si="3"/>
        <v>4610810</v>
      </c>
      <c r="I34" s="73">
        <f t="shared" si="3"/>
        <v>0</v>
      </c>
      <c r="J34" s="73">
        <f t="shared" si="3"/>
        <v>4610810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4610810</v>
      </c>
      <c r="X34" s="73">
        <f t="shared" si="3"/>
        <v>66340480</v>
      </c>
      <c r="Y34" s="73">
        <f t="shared" si="3"/>
        <v>-61729670</v>
      </c>
      <c r="Z34" s="170">
        <f>+IF(X34&lt;&gt;0,+(Y34/X34)*100,0)</f>
        <v>-93.04977895848809</v>
      </c>
      <c r="AA34" s="74">
        <f>SUM(AA29:AA33)</f>
        <v>265361918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30054350</v>
      </c>
      <c r="F37" s="60">
        <v>30054350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7513588</v>
      </c>
      <c r="Y37" s="60">
        <v>-7513588</v>
      </c>
      <c r="Z37" s="140">
        <v>-100</v>
      </c>
      <c r="AA37" s="62">
        <v>30054350</v>
      </c>
    </row>
    <row r="38" spans="1:27" ht="13.5">
      <c r="A38" s="249" t="s">
        <v>165</v>
      </c>
      <c r="B38" s="182"/>
      <c r="C38" s="155"/>
      <c r="D38" s="155"/>
      <c r="E38" s="59">
        <v>36187940</v>
      </c>
      <c r="F38" s="60">
        <v>36187940</v>
      </c>
      <c r="G38" s="60">
        <v>133637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9046985</v>
      </c>
      <c r="Y38" s="60">
        <v>-9046985</v>
      </c>
      <c r="Z38" s="140">
        <v>-100</v>
      </c>
      <c r="AA38" s="62">
        <v>36187940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66242290</v>
      </c>
      <c r="F39" s="77">
        <f t="shared" si="4"/>
        <v>66242290</v>
      </c>
      <c r="G39" s="77">
        <f t="shared" si="4"/>
        <v>133637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16560573</v>
      </c>
      <c r="Y39" s="77">
        <f t="shared" si="4"/>
        <v>-16560573</v>
      </c>
      <c r="Z39" s="212">
        <f>+IF(X39&lt;&gt;0,+(Y39/X39)*100,0)</f>
        <v>-100</v>
      </c>
      <c r="AA39" s="79">
        <f>SUM(AA37:AA38)</f>
        <v>66242290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331604208</v>
      </c>
      <c r="F40" s="73">
        <f t="shared" si="5"/>
        <v>331604208</v>
      </c>
      <c r="G40" s="73">
        <f t="shared" si="5"/>
        <v>-66584595</v>
      </c>
      <c r="H40" s="73">
        <f t="shared" si="5"/>
        <v>4610810</v>
      </c>
      <c r="I40" s="73">
        <f t="shared" si="5"/>
        <v>0</v>
      </c>
      <c r="J40" s="73">
        <f t="shared" si="5"/>
        <v>4610810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4610810</v>
      </c>
      <c r="X40" s="73">
        <f t="shared" si="5"/>
        <v>82901053</v>
      </c>
      <c r="Y40" s="73">
        <f t="shared" si="5"/>
        <v>-78290243</v>
      </c>
      <c r="Z40" s="170">
        <f>+IF(X40&lt;&gt;0,+(Y40/X40)*100,0)</f>
        <v>-94.43817679855043</v>
      </c>
      <c r="AA40" s="74">
        <f>+AA34+AA39</f>
        <v>331604208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1790203645</v>
      </c>
      <c r="F42" s="259">
        <f t="shared" si="6"/>
        <v>1790203645</v>
      </c>
      <c r="G42" s="259">
        <f t="shared" si="6"/>
        <v>73589973</v>
      </c>
      <c r="H42" s="259">
        <f t="shared" si="6"/>
        <v>8478147</v>
      </c>
      <c r="I42" s="259">
        <f t="shared" si="6"/>
        <v>0</v>
      </c>
      <c r="J42" s="259">
        <f t="shared" si="6"/>
        <v>8478147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8478147</v>
      </c>
      <c r="X42" s="259">
        <f t="shared" si="6"/>
        <v>447550912</v>
      </c>
      <c r="Y42" s="259">
        <f t="shared" si="6"/>
        <v>-439072765</v>
      </c>
      <c r="Z42" s="260">
        <f>+IF(X42&lt;&gt;0,+(Y42/X42)*100,0)</f>
        <v>-98.10565753019849</v>
      </c>
      <c r="AA42" s="261">
        <f>+AA25-AA40</f>
        <v>1790203645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1790203645</v>
      </c>
      <c r="F45" s="60">
        <v>1790203645</v>
      </c>
      <c r="G45" s="60">
        <v>73589973</v>
      </c>
      <c r="H45" s="60">
        <v>8478147</v>
      </c>
      <c r="I45" s="60"/>
      <c r="J45" s="60">
        <v>8478147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8478147</v>
      </c>
      <c r="X45" s="60">
        <v>447550911</v>
      </c>
      <c r="Y45" s="60">
        <v>-439072764</v>
      </c>
      <c r="Z45" s="139">
        <v>-98.11</v>
      </c>
      <c r="AA45" s="62">
        <v>1790203645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1790203645</v>
      </c>
      <c r="F48" s="219">
        <f t="shared" si="7"/>
        <v>1790203645</v>
      </c>
      <c r="G48" s="219">
        <f t="shared" si="7"/>
        <v>73589973</v>
      </c>
      <c r="H48" s="219">
        <f t="shared" si="7"/>
        <v>8478147</v>
      </c>
      <c r="I48" s="219">
        <f t="shared" si="7"/>
        <v>0</v>
      </c>
      <c r="J48" s="219">
        <f t="shared" si="7"/>
        <v>8478147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8478147</v>
      </c>
      <c r="X48" s="219">
        <f t="shared" si="7"/>
        <v>447550911</v>
      </c>
      <c r="Y48" s="219">
        <f t="shared" si="7"/>
        <v>-439072764</v>
      </c>
      <c r="Z48" s="265">
        <f>+IF(X48&lt;&gt;0,+(Y48/X48)*100,0)</f>
        <v>-98.1056575259658</v>
      </c>
      <c r="AA48" s="232">
        <f>SUM(AA45:AA47)</f>
        <v>1790203645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438175000</v>
      </c>
      <c r="F6" s="60">
        <v>438175000</v>
      </c>
      <c r="G6" s="60"/>
      <c r="H6" s="60">
        <v>38567765</v>
      </c>
      <c r="I6" s="60">
        <v>37364192</v>
      </c>
      <c r="J6" s="60">
        <v>75931957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75931957</v>
      </c>
      <c r="X6" s="60">
        <v>109542000</v>
      </c>
      <c r="Y6" s="60">
        <v>-33610043</v>
      </c>
      <c r="Z6" s="140">
        <v>-30.68</v>
      </c>
      <c r="AA6" s="62">
        <v>438175000</v>
      </c>
    </row>
    <row r="7" spans="1:27" ht="13.5">
      <c r="A7" s="249" t="s">
        <v>178</v>
      </c>
      <c r="B7" s="182"/>
      <c r="C7" s="155"/>
      <c r="D7" s="155"/>
      <c r="E7" s="59">
        <v>134970000</v>
      </c>
      <c r="F7" s="60">
        <v>134970000</v>
      </c>
      <c r="G7" s="60"/>
      <c r="H7" s="60">
        <v>934576</v>
      </c>
      <c r="I7" s="60">
        <v>833500</v>
      </c>
      <c r="J7" s="60">
        <v>1768076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1768076</v>
      </c>
      <c r="X7" s="60">
        <v>52000000</v>
      </c>
      <c r="Y7" s="60">
        <v>-50231924</v>
      </c>
      <c r="Z7" s="140">
        <v>-96.6</v>
      </c>
      <c r="AA7" s="62">
        <v>134970000</v>
      </c>
    </row>
    <row r="8" spans="1:27" ht="13.5">
      <c r="A8" s="249" t="s">
        <v>179</v>
      </c>
      <c r="B8" s="182"/>
      <c r="C8" s="155"/>
      <c r="D8" s="155"/>
      <c r="E8" s="59">
        <v>73103000</v>
      </c>
      <c r="F8" s="60">
        <v>73103000</v>
      </c>
      <c r="G8" s="60"/>
      <c r="H8" s="60"/>
      <c r="I8" s="60">
        <v>1178686</v>
      </c>
      <c r="J8" s="60">
        <v>1178686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1178686</v>
      </c>
      <c r="X8" s="60"/>
      <c r="Y8" s="60">
        <v>1178686</v>
      </c>
      <c r="Z8" s="140"/>
      <c r="AA8" s="62">
        <v>73103000</v>
      </c>
    </row>
    <row r="9" spans="1:27" ht="13.5">
      <c r="A9" s="249" t="s">
        <v>180</v>
      </c>
      <c r="B9" s="182"/>
      <c r="C9" s="155"/>
      <c r="D9" s="155"/>
      <c r="E9" s="59">
        <v>26670543</v>
      </c>
      <c r="F9" s="60">
        <v>26670543</v>
      </c>
      <c r="G9" s="60"/>
      <c r="H9" s="60">
        <v>2291167</v>
      </c>
      <c r="I9" s="60">
        <v>29</v>
      </c>
      <c r="J9" s="60">
        <v>2291196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2291196</v>
      </c>
      <c r="X9" s="60"/>
      <c r="Y9" s="60">
        <v>2291196</v>
      </c>
      <c r="Z9" s="140"/>
      <c r="AA9" s="62">
        <v>26670543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-496698000</v>
      </c>
      <c r="F12" s="60">
        <v>-496698000</v>
      </c>
      <c r="G12" s="60"/>
      <c r="H12" s="60">
        <v>-28878143</v>
      </c>
      <c r="I12" s="60">
        <v>-66872749</v>
      </c>
      <c r="J12" s="60">
        <v>-95750892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-95750892</v>
      </c>
      <c r="X12" s="60">
        <v>-126141000</v>
      </c>
      <c r="Y12" s="60">
        <v>30390108</v>
      </c>
      <c r="Z12" s="140">
        <v>-24.09</v>
      </c>
      <c r="AA12" s="62">
        <v>-496698000</v>
      </c>
    </row>
    <row r="13" spans="1:27" ht="13.5">
      <c r="A13" s="249" t="s">
        <v>40</v>
      </c>
      <c r="B13" s="182"/>
      <c r="C13" s="155"/>
      <c r="D13" s="155"/>
      <c r="E13" s="59">
        <v>-10780612</v>
      </c>
      <c r="F13" s="60">
        <v>-10780612</v>
      </c>
      <c r="G13" s="60"/>
      <c r="H13" s="60">
        <v>-696035</v>
      </c>
      <c r="I13" s="60">
        <v>-1994244</v>
      </c>
      <c r="J13" s="60">
        <v>-2690279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-2690279</v>
      </c>
      <c r="X13" s="60"/>
      <c r="Y13" s="60">
        <v>-2690279</v>
      </c>
      <c r="Z13" s="140"/>
      <c r="AA13" s="62">
        <v>-10780612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165439931</v>
      </c>
      <c r="F15" s="73">
        <f t="shared" si="0"/>
        <v>165439931</v>
      </c>
      <c r="G15" s="73">
        <f t="shared" si="0"/>
        <v>0</v>
      </c>
      <c r="H15" s="73">
        <f t="shared" si="0"/>
        <v>12219330</v>
      </c>
      <c r="I15" s="73">
        <f t="shared" si="0"/>
        <v>-29490586</v>
      </c>
      <c r="J15" s="73">
        <f t="shared" si="0"/>
        <v>-17271256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-17271256</v>
      </c>
      <c r="X15" s="73">
        <f t="shared" si="0"/>
        <v>35401000</v>
      </c>
      <c r="Y15" s="73">
        <f t="shared" si="0"/>
        <v>-52672256</v>
      </c>
      <c r="Z15" s="170">
        <f>+IF(X15&lt;&gt;0,+(Y15/X15)*100,0)</f>
        <v>-148.78748057964464</v>
      </c>
      <c r="AA15" s="74">
        <f>SUM(AA6:AA14)</f>
        <v>165439931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-73103000</v>
      </c>
      <c r="F24" s="60">
        <v>-73103000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-73103000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-73103000</v>
      </c>
      <c r="F25" s="73">
        <f t="shared" si="1"/>
        <v>-73103000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-73103000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6225152</v>
      </c>
      <c r="F33" s="60">
        <v>6225152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6225152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6225152</v>
      </c>
      <c r="F34" s="73">
        <f t="shared" si="2"/>
        <v>6225152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6225152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98562083</v>
      </c>
      <c r="F36" s="100">
        <f t="shared" si="3"/>
        <v>98562083</v>
      </c>
      <c r="G36" s="100">
        <f t="shared" si="3"/>
        <v>0</v>
      </c>
      <c r="H36" s="100">
        <f t="shared" si="3"/>
        <v>12219330</v>
      </c>
      <c r="I36" s="100">
        <f t="shared" si="3"/>
        <v>-29490586</v>
      </c>
      <c r="J36" s="100">
        <f t="shared" si="3"/>
        <v>-17271256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-17271256</v>
      </c>
      <c r="X36" s="100">
        <f t="shared" si="3"/>
        <v>35401000</v>
      </c>
      <c r="Y36" s="100">
        <f t="shared" si="3"/>
        <v>-52672256</v>
      </c>
      <c r="Z36" s="137">
        <f>+IF(X36&lt;&gt;0,+(Y36/X36)*100,0)</f>
        <v>-148.78748057964464</v>
      </c>
      <c r="AA36" s="102">
        <f>+AA15+AA25+AA34</f>
        <v>98562083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/>
      <c r="I37" s="100">
        <v>12219330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98562083</v>
      </c>
      <c r="F38" s="259">
        <v>98562083</v>
      </c>
      <c r="G38" s="259"/>
      <c r="H38" s="259">
        <v>12219330</v>
      </c>
      <c r="I38" s="259">
        <v>-17271256</v>
      </c>
      <c r="J38" s="259">
        <v>-17271256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-17271256</v>
      </c>
      <c r="X38" s="259">
        <v>35401000</v>
      </c>
      <c r="Y38" s="259">
        <v>-52672256</v>
      </c>
      <c r="Z38" s="260">
        <v>-148.79</v>
      </c>
      <c r="AA38" s="261">
        <v>98562083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79603947</v>
      </c>
      <c r="F5" s="106">
        <f t="shared" si="0"/>
        <v>79603947</v>
      </c>
      <c r="G5" s="106">
        <f t="shared" si="0"/>
        <v>1035635</v>
      </c>
      <c r="H5" s="106">
        <f t="shared" si="0"/>
        <v>0</v>
      </c>
      <c r="I5" s="106">
        <f t="shared" si="0"/>
        <v>1354602</v>
      </c>
      <c r="J5" s="106">
        <f t="shared" si="0"/>
        <v>2390237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2390237</v>
      </c>
      <c r="X5" s="106">
        <f t="shared" si="0"/>
        <v>19900987</v>
      </c>
      <c r="Y5" s="106">
        <f t="shared" si="0"/>
        <v>-17510750</v>
      </c>
      <c r="Z5" s="201">
        <f>+IF(X5&lt;&gt;0,+(Y5/X5)*100,0)</f>
        <v>-87.98935449784476</v>
      </c>
      <c r="AA5" s="199">
        <f>SUM(AA11:AA18)</f>
        <v>79603947</v>
      </c>
    </row>
    <row r="6" spans="1:27" ht="13.5">
      <c r="A6" s="291" t="s">
        <v>204</v>
      </c>
      <c r="B6" s="142"/>
      <c r="C6" s="62"/>
      <c r="D6" s="156"/>
      <c r="E6" s="60">
        <v>5290000</v>
      </c>
      <c r="F6" s="60">
        <v>5290000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1322500</v>
      </c>
      <c r="Y6" s="60">
        <v>-1322500</v>
      </c>
      <c r="Z6" s="140">
        <v>-100</v>
      </c>
      <c r="AA6" s="155">
        <v>5290000</v>
      </c>
    </row>
    <row r="7" spans="1:27" ht="13.5">
      <c r="A7" s="291" t="s">
        <v>205</v>
      </c>
      <c r="B7" s="142"/>
      <c r="C7" s="62"/>
      <c r="D7" s="156"/>
      <c r="E7" s="60">
        <v>893000</v>
      </c>
      <c r="F7" s="60">
        <v>893000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223250</v>
      </c>
      <c r="Y7" s="60">
        <v>-223250</v>
      </c>
      <c r="Z7" s="140">
        <v>-100</v>
      </c>
      <c r="AA7" s="155">
        <v>893000</v>
      </c>
    </row>
    <row r="8" spans="1:27" ht="13.5">
      <c r="A8" s="291" t="s">
        <v>206</v>
      </c>
      <c r="B8" s="142"/>
      <c r="C8" s="62"/>
      <c r="D8" s="156"/>
      <c r="E8" s="60">
        <v>30800000</v>
      </c>
      <c r="F8" s="60">
        <v>30800000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7700000</v>
      </c>
      <c r="Y8" s="60">
        <v>-7700000</v>
      </c>
      <c r="Z8" s="140">
        <v>-100</v>
      </c>
      <c r="AA8" s="155">
        <v>30800000</v>
      </c>
    </row>
    <row r="9" spans="1:27" ht="13.5">
      <c r="A9" s="291" t="s">
        <v>207</v>
      </c>
      <c r="B9" s="142"/>
      <c r="C9" s="62"/>
      <c r="D9" s="156"/>
      <c r="E9" s="60">
        <v>25969000</v>
      </c>
      <c r="F9" s="60">
        <v>25969000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6492250</v>
      </c>
      <c r="Y9" s="60">
        <v>-6492250</v>
      </c>
      <c r="Z9" s="140">
        <v>-100</v>
      </c>
      <c r="AA9" s="155">
        <v>25969000</v>
      </c>
    </row>
    <row r="10" spans="1:27" ht="13.5">
      <c r="A10" s="291" t="s">
        <v>208</v>
      </c>
      <c r="B10" s="142"/>
      <c r="C10" s="62"/>
      <c r="D10" s="156"/>
      <c r="E10" s="60">
        <v>1924286</v>
      </c>
      <c r="F10" s="60">
        <v>1924286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481072</v>
      </c>
      <c r="Y10" s="60">
        <v>-481072</v>
      </c>
      <c r="Z10" s="140">
        <v>-100</v>
      </c>
      <c r="AA10" s="155">
        <v>1924286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64876286</v>
      </c>
      <c r="F11" s="295">
        <f t="shared" si="1"/>
        <v>64876286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16219072</v>
      </c>
      <c r="Y11" s="295">
        <f t="shared" si="1"/>
        <v>-16219072</v>
      </c>
      <c r="Z11" s="296">
        <f>+IF(X11&lt;&gt;0,+(Y11/X11)*100,0)</f>
        <v>-100</v>
      </c>
      <c r="AA11" s="297">
        <f>SUM(AA6:AA10)</f>
        <v>64876286</v>
      </c>
    </row>
    <row r="12" spans="1:27" ht="13.5">
      <c r="A12" s="298" t="s">
        <v>210</v>
      </c>
      <c r="B12" s="136"/>
      <c r="C12" s="62"/>
      <c r="D12" s="156"/>
      <c r="E12" s="60">
        <v>14727661</v>
      </c>
      <c r="F12" s="60">
        <v>14727661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3681915</v>
      </c>
      <c r="Y12" s="60">
        <v>-3681915</v>
      </c>
      <c r="Z12" s="140">
        <v>-100</v>
      </c>
      <c r="AA12" s="155">
        <v>14727661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1035635</v>
      </c>
      <c r="H15" s="60"/>
      <c r="I15" s="60">
        <v>1354602</v>
      </c>
      <c r="J15" s="60">
        <v>2390237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2390237</v>
      </c>
      <c r="X15" s="60"/>
      <c r="Y15" s="60">
        <v>2390237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5290000</v>
      </c>
      <c r="F36" s="60">
        <f t="shared" si="4"/>
        <v>5290000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1322500</v>
      </c>
      <c r="Y36" s="60">
        <f t="shared" si="4"/>
        <v>-1322500</v>
      </c>
      <c r="Z36" s="140">
        <f aca="true" t="shared" si="5" ref="Z36:Z49">+IF(X36&lt;&gt;0,+(Y36/X36)*100,0)</f>
        <v>-100</v>
      </c>
      <c r="AA36" s="155">
        <f>AA6+AA21</f>
        <v>5290000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893000</v>
      </c>
      <c r="F37" s="60">
        <f t="shared" si="4"/>
        <v>893000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223250</v>
      </c>
      <c r="Y37" s="60">
        <f t="shared" si="4"/>
        <v>-223250</v>
      </c>
      <c r="Z37" s="140">
        <f t="shared" si="5"/>
        <v>-100</v>
      </c>
      <c r="AA37" s="155">
        <f>AA7+AA22</f>
        <v>893000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30800000</v>
      </c>
      <c r="F38" s="60">
        <f t="shared" si="4"/>
        <v>30800000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7700000</v>
      </c>
      <c r="Y38" s="60">
        <f t="shared" si="4"/>
        <v>-7700000</v>
      </c>
      <c r="Z38" s="140">
        <f t="shared" si="5"/>
        <v>-100</v>
      </c>
      <c r="AA38" s="155">
        <f>AA8+AA23</f>
        <v>30800000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25969000</v>
      </c>
      <c r="F39" s="60">
        <f t="shared" si="4"/>
        <v>25969000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6492250</v>
      </c>
      <c r="Y39" s="60">
        <f t="shared" si="4"/>
        <v>-6492250</v>
      </c>
      <c r="Z39" s="140">
        <f t="shared" si="5"/>
        <v>-100</v>
      </c>
      <c r="AA39" s="155">
        <f>AA9+AA24</f>
        <v>25969000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1924286</v>
      </c>
      <c r="F40" s="60">
        <f t="shared" si="4"/>
        <v>1924286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481072</v>
      </c>
      <c r="Y40" s="60">
        <f t="shared" si="4"/>
        <v>-481072</v>
      </c>
      <c r="Z40" s="140">
        <f t="shared" si="5"/>
        <v>-100</v>
      </c>
      <c r="AA40" s="155">
        <f>AA10+AA25</f>
        <v>1924286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64876286</v>
      </c>
      <c r="F41" s="295">
        <f t="shared" si="6"/>
        <v>64876286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16219072</v>
      </c>
      <c r="Y41" s="295">
        <f t="shared" si="6"/>
        <v>-16219072</v>
      </c>
      <c r="Z41" s="296">
        <f t="shared" si="5"/>
        <v>-100</v>
      </c>
      <c r="AA41" s="297">
        <f>SUM(AA36:AA40)</f>
        <v>64876286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14727661</v>
      </c>
      <c r="F42" s="54">
        <f t="shared" si="7"/>
        <v>14727661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3681915</v>
      </c>
      <c r="Y42" s="54">
        <f t="shared" si="7"/>
        <v>-3681915</v>
      </c>
      <c r="Z42" s="184">
        <f t="shared" si="5"/>
        <v>-100</v>
      </c>
      <c r="AA42" s="130">
        <f aca="true" t="shared" si="8" ref="AA42:AA48">AA12+AA27</f>
        <v>14727661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1035635</v>
      </c>
      <c r="H45" s="54">
        <f t="shared" si="7"/>
        <v>0</v>
      </c>
      <c r="I45" s="54">
        <f t="shared" si="7"/>
        <v>1354602</v>
      </c>
      <c r="J45" s="54">
        <f t="shared" si="7"/>
        <v>2390237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2390237</v>
      </c>
      <c r="X45" s="54">
        <f t="shared" si="7"/>
        <v>0</v>
      </c>
      <c r="Y45" s="54">
        <f t="shared" si="7"/>
        <v>2390237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79603947</v>
      </c>
      <c r="F49" s="220">
        <f t="shared" si="9"/>
        <v>79603947</v>
      </c>
      <c r="G49" s="220">
        <f t="shared" si="9"/>
        <v>1035635</v>
      </c>
      <c r="H49" s="220">
        <f t="shared" si="9"/>
        <v>0</v>
      </c>
      <c r="I49" s="220">
        <f t="shared" si="9"/>
        <v>1354602</v>
      </c>
      <c r="J49" s="220">
        <f t="shared" si="9"/>
        <v>2390237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2390237</v>
      </c>
      <c r="X49" s="220">
        <f t="shared" si="9"/>
        <v>19900987</v>
      </c>
      <c r="Y49" s="220">
        <f t="shared" si="9"/>
        <v>-17510750</v>
      </c>
      <c r="Z49" s="221">
        <f t="shared" si="5"/>
        <v>-87.98935449784476</v>
      </c>
      <c r="AA49" s="222">
        <f>SUM(AA41:AA48)</f>
        <v>79603947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3559878</v>
      </c>
      <c r="H51" s="54">
        <f t="shared" si="10"/>
        <v>0</v>
      </c>
      <c r="I51" s="54">
        <f t="shared" si="10"/>
        <v>2721154</v>
      </c>
      <c r="J51" s="54">
        <f t="shared" si="10"/>
        <v>6281032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6281032</v>
      </c>
      <c r="X51" s="54">
        <f t="shared" si="10"/>
        <v>0</v>
      </c>
      <c r="Y51" s="54">
        <f t="shared" si="10"/>
        <v>6281032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324736</v>
      </c>
      <c r="H53" s="60"/>
      <c r="I53" s="60">
        <v>70668</v>
      </c>
      <c r="J53" s="60">
        <v>395404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395404</v>
      </c>
      <c r="X53" s="60"/>
      <c r="Y53" s="60">
        <v>395404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>
        <v>3124540</v>
      </c>
      <c r="H56" s="60"/>
      <c r="I56" s="60">
        <v>2507566</v>
      </c>
      <c r="J56" s="60">
        <v>5632106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5632106</v>
      </c>
      <c r="X56" s="60"/>
      <c r="Y56" s="60">
        <v>5632106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3449276</v>
      </c>
      <c r="H57" s="295">
        <f t="shared" si="11"/>
        <v>0</v>
      </c>
      <c r="I57" s="295">
        <f t="shared" si="11"/>
        <v>2578234</v>
      </c>
      <c r="J57" s="295">
        <f t="shared" si="11"/>
        <v>6027510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6027510</v>
      </c>
      <c r="X57" s="295">
        <f t="shared" si="11"/>
        <v>0</v>
      </c>
      <c r="Y57" s="295">
        <f t="shared" si="11"/>
        <v>6027510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110602</v>
      </c>
      <c r="H61" s="60"/>
      <c r="I61" s="60">
        <v>142920</v>
      </c>
      <c r="J61" s="60">
        <v>253522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253522</v>
      </c>
      <c r="X61" s="60"/>
      <c r="Y61" s="60">
        <v>253522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3509598</v>
      </c>
      <c r="H66" s="275">
        <v>3227461</v>
      </c>
      <c r="I66" s="275">
        <v>2721155</v>
      </c>
      <c r="J66" s="275">
        <v>9458214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9458214</v>
      </c>
      <c r="X66" s="275"/>
      <c r="Y66" s="275">
        <v>9458214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22818712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22818712</v>
      </c>
      <c r="F69" s="220">
        <f t="shared" si="12"/>
        <v>0</v>
      </c>
      <c r="G69" s="220">
        <f t="shared" si="12"/>
        <v>3509598</v>
      </c>
      <c r="H69" s="220">
        <f t="shared" si="12"/>
        <v>3227461</v>
      </c>
      <c r="I69" s="220">
        <f t="shared" si="12"/>
        <v>2721155</v>
      </c>
      <c r="J69" s="220">
        <f t="shared" si="12"/>
        <v>9458214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9458214</v>
      </c>
      <c r="X69" s="220">
        <f t="shared" si="12"/>
        <v>0</v>
      </c>
      <c r="Y69" s="220">
        <f t="shared" si="12"/>
        <v>9458214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64876286</v>
      </c>
      <c r="F5" s="358">
        <f t="shared" si="0"/>
        <v>64876286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16219072</v>
      </c>
      <c r="Y5" s="358">
        <f t="shared" si="0"/>
        <v>-16219072</v>
      </c>
      <c r="Z5" s="359">
        <f>+IF(X5&lt;&gt;0,+(Y5/X5)*100,0)</f>
        <v>-100</v>
      </c>
      <c r="AA5" s="360">
        <f>+AA6+AA8+AA11+AA13+AA15</f>
        <v>64876286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5290000</v>
      </c>
      <c r="F6" s="59">
        <f t="shared" si="1"/>
        <v>5290000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1322500</v>
      </c>
      <c r="Y6" s="59">
        <f t="shared" si="1"/>
        <v>-1322500</v>
      </c>
      <c r="Z6" s="61">
        <f>+IF(X6&lt;&gt;0,+(Y6/X6)*100,0)</f>
        <v>-100</v>
      </c>
      <c r="AA6" s="62">
        <f t="shared" si="1"/>
        <v>5290000</v>
      </c>
    </row>
    <row r="7" spans="1:27" ht="13.5">
      <c r="A7" s="291" t="s">
        <v>228</v>
      </c>
      <c r="B7" s="142"/>
      <c r="C7" s="60"/>
      <c r="D7" s="340"/>
      <c r="E7" s="60">
        <v>5290000</v>
      </c>
      <c r="F7" s="59">
        <v>5290000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1322500</v>
      </c>
      <c r="Y7" s="59">
        <v>-1322500</v>
      </c>
      <c r="Z7" s="61">
        <v>-100</v>
      </c>
      <c r="AA7" s="62">
        <v>5290000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893000</v>
      </c>
      <c r="F8" s="59">
        <f t="shared" si="2"/>
        <v>893000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223250</v>
      </c>
      <c r="Y8" s="59">
        <f t="shared" si="2"/>
        <v>-223250</v>
      </c>
      <c r="Z8" s="61">
        <f>+IF(X8&lt;&gt;0,+(Y8/X8)*100,0)</f>
        <v>-100</v>
      </c>
      <c r="AA8" s="62">
        <f>SUM(AA9:AA10)</f>
        <v>893000</v>
      </c>
    </row>
    <row r="9" spans="1:27" ht="13.5">
      <c r="A9" s="291" t="s">
        <v>229</v>
      </c>
      <c r="B9" s="142"/>
      <c r="C9" s="60"/>
      <c r="D9" s="340"/>
      <c r="E9" s="60">
        <v>893000</v>
      </c>
      <c r="F9" s="59">
        <v>893000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223250</v>
      </c>
      <c r="Y9" s="59">
        <v>-223250</v>
      </c>
      <c r="Z9" s="61">
        <v>-100</v>
      </c>
      <c r="AA9" s="62">
        <v>893000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30800000</v>
      </c>
      <c r="F11" s="364">
        <f t="shared" si="3"/>
        <v>30800000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7700000</v>
      </c>
      <c r="Y11" s="364">
        <f t="shared" si="3"/>
        <v>-7700000</v>
      </c>
      <c r="Z11" s="365">
        <f>+IF(X11&lt;&gt;0,+(Y11/X11)*100,0)</f>
        <v>-100</v>
      </c>
      <c r="AA11" s="366">
        <f t="shared" si="3"/>
        <v>30800000</v>
      </c>
    </row>
    <row r="12" spans="1:27" ht="13.5">
      <c r="A12" s="291" t="s">
        <v>231</v>
      </c>
      <c r="B12" s="136"/>
      <c r="C12" s="60"/>
      <c r="D12" s="340"/>
      <c r="E12" s="60">
        <v>30800000</v>
      </c>
      <c r="F12" s="59">
        <v>30800000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7700000</v>
      </c>
      <c r="Y12" s="59">
        <v>-7700000</v>
      </c>
      <c r="Z12" s="61">
        <v>-100</v>
      </c>
      <c r="AA12" s="62">
        <v>30800000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25969000</v>
      </c>
      <c r="F13" s="342">
        <f t="shared" si="4"/>
        <v>25969000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6492250</v>
      </c>
      <c r="Y13" s="342">
        <f t="shared" si="4"/>
        <v>-6492250</v>
      </c>
      <c r="Z13" s="335">
        <f>+IF(X13&lt;&gt;0,+(Y13/X13)*100,0)</f>
        <v>-100</v>
      </c>
      <c r="AA13" s="273">
        <f t="shared" si="4"/>
        <v>25969000</v>
      </c>
    </row>
    <row r="14" spans="1:27" ht="13.5">
      <c r="A14" s="291" t="s">
        <v>232</v>
      </c>
      <c r="B14" s="136"/>
      <c r="C14" s="60"/>
      <c r="D14" s="340"/>
      <c r="E14" s="60">
        <v>25969000</v>
      </c>
      <c r="F14" s="59">
        <v>25969000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6492250</v>
      </c>
      <c r="Y14" s="59">
        <v>-6492250</v>
      </c>
      <c r="Z14" s="61">
        <v>-100</v>
      </c>
      <c r="AA14" s="62">
        <v>25969000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1924286</v>
      </c>
      <c r="F15" s="59">
        <f t="shared" si="5"/>
        <v>1924286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481072</v>
      </c>
      <c r="Y15" s="59">
        <f t="shared" si="5"/>
        <v>-481072</v>
      </c>
      <c r="Z15" s="61">
        <f>+IF(X15&lt;&gt;0,+(Y15/X15)*100,0)</f>
        <v>-100</v>
      </c>
      <c r="AA15" s="62">
        <f>SUM(AA16:AA20)</f>
        <v>1924286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1924286</v>
      </c>
      <c r="F20" s="59">
        <v>1924286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481072</v>
      </c>
      <c r="Y20" s="59">
        <v>-481072</v>
      </c>
      <c r="Z20" s="61">
        <v>-100</v>
      </c>
      <c r="AA20" s="62">
        <v>1924286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14727661</v>
      </c>
      <c r="F22" s="345">
        <f t="shared" si="6"/>
        <v>14727661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3681915</v>
      </c>
      <c r="Y22" s="345">
        <f t="shared" si="6"/>
        <v>-3681915</v>
      </c>
      <c r="Z22" s="336">
        <f>+IF(X22&lt;&gt;0,+(Y22/X22)*100,0)</f>
        <v>-100</v>
      </c>
      <c r="AA22" s="350">
        <f>SUM(AA23:AA32)</f>
        <v>14727661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5000000</v>
      </c>
      <c r="F25" s="59">
        <v>5000000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1250000</v>
      </c>
      <c r="Y25" s="59">
        <v>-1250000</v>
      </c>
      <c r="Z25" s="61">
        <v>-100</v>
      </c>
      <c r="AA25" s="62">
        <v>5000000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9727661</v>
      </c>
      <c r="F27" s="59">
        <v>9727661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2431915</v>
      </c>
      <c r="Y27" s="59">
        <v>-2431915</v>
      </c>
      <c r="Z27" s="61">
        <v>-100</v>
      </c>
      <c r="AA27" s="62">
        <v>9727661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1035635</v>
      </c>
      <c r="H40" s="343">
        <f t="shared" si="9"/>
        <v>0</v>
      </c>
      <c r="I40" s="343">
        <f t="shared" si="9"/>
        <v>1354602</v>
      </c>
      <c r="J40" s="345">
        <f t="shared" si="9"/>
        <v>2390237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2390237</v>
      </c>
      <c r="X40" s="343">
        <f t="shared" si="9"/>
        <v>0</v>
      </c>
      <c r="Y40" s="345">
        <f t="shared" si="9"/>
        <v>2390237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1035635</v>
      </c>
      <c r="H49" s="54"/>
      <c r="I49" s="54">
        <v>1354602</v>
      </c>
      <c r="J49" s="53">
        <v>2390237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2390237</v>
      </c>
      <c r="X49" s="54"/>
      <c r="Y49" s="53">
        <v>2390237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79603947</v>
      </c>
      <c r="F60" s="264">
        <f t="shared" si="14"/>
        <v>79603947</v>
      </c>
      <c r="G60" s="264">
        <f t="shared" si="14"/>
        <v>1035635</v>
      </c>
      <c r="H60" s="219">
        <f t="shared" si="14"/>
        <v>0</v>
      </c>
      <c r="I60" s="219">
        <f t="shared" si="14"/>
        <v>1354602</v>
      </c>
      <c r="J60" s="264">
        <f t="shared" si="14"/>
        <v>2390237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2390237</v>
      </c>
      <c r="X60" s="219">
        <f t="shared" si="14"/>
        <v>19900987</v>
      </c>
      <c r="Y60" s="264">
        <f t="shared" si="14"/>
        <v>-17510750</v>
      </c>
      <c r="Z60" s="337">
        <f>+IF(X60&lt;&gt;0,+(Y60/X60)*100,0)</f>
        <v>-87.98935449784476</v>
      </c>
      <c r="AA60" s="232">
        <f>+AA57+AA54+AA51+AA40+AA37+AA34+AA22+AA5</f>
        <v>79603947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2014-11-14T15:50:27Z</dcterms:created>
  <dcterms:modified xsi:type="dcterms:W3CDTF">2014-11-14T15:50:31Z</dcterms:modified>
  <cp:category/>
  <cp:version/>
  <cp:contentType/>
  <cp:contentStatus/>
</cp:coreProperties>
</file>