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<sst xmlns="http://schemas.openxmlformats.org/spreadsheetml/2006/main" count="855" uniqueCount="302">
  <si>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Nketoana(FS193)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</si>
  <si>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</si>
  <si>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</si>
  <si>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</si>
  <si>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</si>
  <si>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</si>
  <si>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</si>
  <si>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</si>
  <si>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</si>
  <si>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</si>
  <si>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</si>
  <si>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</si>
  <si>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</si>
  <si>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</si>
  <si>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</si>
  <si>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</si>
  <si>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</si>
  <si>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</si>
  <si>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</si>
  <si>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</si>
  <si>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</si>
  <si>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</si>
  <si>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</si>
  <si>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</si>
  <si>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</si>
  <si>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</si>
  <si>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</si>
  <si>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</si>
  <si>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</si>
  <si>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</si>
  <si>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</si>
  <si>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</si>
  <si>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</si>
  <si>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</si>
  <si>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</si>
  <si>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</si>
  <si>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</si>
  <si>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</si>
  <si>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</si>
  <si>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</si>
  <si>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</si>
  <si>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</si>
  <si>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</si>
  <si>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</si>
  <si>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</si>
  <si>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</si>
  <si>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</si>
  <si>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</si>
  <si>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</si>
  <si>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</si>
  <si>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</si>
  <si>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</si>
  <si>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</si>
  <si>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</si>
  <si>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</si>
  <si>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</si>
  <si>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</si>
  <si>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</si>
  <si>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</si>
  <si>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</si>
  <si>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</si>
  <si>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</si>
  <si>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</si>
  <si>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</si>
  <si>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</si>
  <si>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</si>
  <si>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</si>
  <si>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</si>
  <si>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</si>
  <si>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</si>
  <si>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</si>
  <si>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</si>
  <si>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</si>
  <si>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</si>
  <si>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</si>
  <si>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</si>
  <si>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</si>
  <si>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</si>
  <si>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</si>
  <si>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</si>
  <si>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</si>
  <si>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</si>
  <si>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</si>
  <si>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</si>
  <si>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</si>
  <si>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</si>
  <si>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</si>
  <si>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</si>
  <si>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</si>
  <si>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</si>
  <si>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</si>
  <si>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</si>
  <si>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</si>
  <si>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</si>
  <si>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</si>
  <si>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</si>
  <si>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</si>
  <si>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</si>
  <si>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</si>
  <si>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</si>
  <si>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</si>
  <si>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</si>
  <si>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</si>
  <si>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</si>
  <si>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</si>
  <si>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</si>
  <si>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</si>
  <si>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</si>
  <si>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</si>
  <si>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</si>
  <si>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</si>
  <si>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</si>
  <si>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</si>
  <si>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</si>
  <si>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</si>
  <si>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</si>
  <si>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</si>
  <si>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</si>
  <si>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</si>
  <si>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</si>
  <si>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</si>
  <si>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</si>
  <si>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</si>
  <si>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</si>
  <si>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</si>
  <si>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</si>
  <si>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</si>
  <si>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</si>
  <si>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</si>
  <si>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Nketoana(FS193)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</si>
  <si>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</si>
  <si>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</si>
  <si>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</si>
  <si>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</si>
  <si>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</si>
  <si>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</si>
  <si>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</si>
  <si>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</si>
  <si>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</si>
  <si>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</si>
  <si>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Nketoana(FS193)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</si>
  <si>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</si>
  <si>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</si>
  <si>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</si>
  <si>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</si>
  <si>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</si>
  <si>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</si>
  <si>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</si>
  <si>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</si>
  <si>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</si>
  <si>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</si>
  <si>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</si>
  <si>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</si>
  <si>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</si>
  <si>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</si>
  <si>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</si>
  <si>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</si>
  <si>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</si>
  <si>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</si>
  <si>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</si>
  <si>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</si>
  <si>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</si>
  <si>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</si>
  <si>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</si>
  <si>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</si>
  <si>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</si>
  <si>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</si>
  <si>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</si>
  <si>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</si>
  <si>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</si>
  <si>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</si>
  <si>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</si>
  <si>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</si>
  <si>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</si>
  <si>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</si>
  <si>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</si>
  <si>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</si>
  <si>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</si>
  <si>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</si>
  <si>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</si>
  <si>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</si>
  <si>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</si>
  <si>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</si>
  <si>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</si>
  <si>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</si>
  <si>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</si>
  <si>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</si>
  <si>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</si>
  <si>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</si>
  <si>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</si>
  <si>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</si>
  <si>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</si>
  <si>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</si>
  <si>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</si>
  <si>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</si>
  <si>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</si>
  <si>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</si>
  <si>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</si>
  <si>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</si>
  <si>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</si>
  <si>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</si>
  <si>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Nketoana(FS193)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</si>
  <si>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</si>
  <si>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</si>
  <si>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</si>
  <si>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</si>
  <si>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</si>
  <si>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</si>
  <si>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</si>
  <si>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</si>
  <si>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</si>
  <si>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</si>
  <si>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</si>
  <si>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</si>
  <si>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</si>
  <si>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</si>
  <si>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</si>
  <si>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</si>
  <si>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</si>
  <si>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</si>
  <si>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</si>
  <si>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</si>
  <si>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</si>
  <si>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</si>
  <si>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</si>
  <si>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</si>
  <si>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Nketoana(FS193)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</si>
  <si>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</si>
  <si>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</si>
  <si>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</si>
  <si>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</si>
  <si>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</si>
  <si>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</si>
  <si>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</si>
  <si>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</si>
  <si>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</si>
  <si>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</si>
  <si>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</si>
  <si>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</si>
  <si>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</si>
  <si>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</si>
  <si>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</si>
  <si>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</si>
  <si>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</si>
  <si>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</si>
  <si>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</si>
  <si>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</si>
  <si>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</si>
  <si>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</si>
  <si>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</si>
  <si>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</si>
  <si>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</si>
  <si>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</si>
  <si>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</si>
  <si>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</si>
  <si>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</si>
  <si>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</si>
  <si>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</si>
  <si>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</si>
  <si>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</si>
  <si>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</si>
  <si>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</si>
  <si>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Nketoana(FS193)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</si>
  <si>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</si>
  <si>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</si>
  <si>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Nketoana(FS193)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</si>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</sst>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23320000</v>
      </c>
      <c r="E5" s="60">
        <v>23320000</v>
      </c>
      <c r="F5" s="60">
        <v>2029897</v>
      </c>
      <c r="G5" s="60">
        <v>1300871</v>
      </c>
      <c r="H5" s="60">
        <v>1296331</v>
      </c>
      <c r="I5" s="60">
        <v>4627099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4627099</v>
      </c>
      <c r="W5" s="60">
        <v>6415579</v>
      </c>
      <c r="X5" s="60">
        <v>-1788480</v>
      </c>
      <c r="Y5" s="61">
        <v>-27.88</v>
      </c>
      <c r="Z5" s="62">
        <v>23320000</v>
      </c>
    </row>
    <row r="6" spans="1:26" ht="13.5">
      <c r="A6" s="58" t="s">
        <v>32</v>
      </c>
      <c r="B6" s="19">
        <v>0</v>
      </c>
      <c r="C6" s="19">
        <v>0</v>
      </c>
      <c r="D6" s="59">
        <v>116698000</v>
      </c>
      <c r="E6" s="60">
        <v>116698000</v>
      </c>
      <c r="F6" s="60">
        <v>8867247</v>
      </c>
      <c r="G6" s="60">
        <v>11376417</v>
      </c>
      <c r="H6" s="60">
        <v>11448946</v>
      </c>
      <c r="I6" s="60">
        <v>31692610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31692610</v>
      </c>
      <c r="W6" s="60">
        <v>29174496</v>
      </c>
      <c r="X6" s="60">
        <v>2518114</v>
      </c>
      <c r="Y6" s="61">
        <v>8.63</v>
      </c>
      <c r="Z6" s="62">
        <v>116698000</v>
      </c>
    </row>
    <row r="7" spans="1:26" ht="13.5">
      <c r="A7" s="58" t="s">
        <v>33</v>
      </c>
      <c r="B7" s="19">
        <v>0</v>
      </c>
      <c r="C7" s="19">
        <v>0</v>
      </c>
      <c r="D7" s="59">
        <v>425000</v>
      </c>
      <c r="E7" s="60">
        <v>425000</v>
      </c>
      <c r="F7" s="60">
        <v>0</v>
      </c>
      <c r="G7" s="60">
        <v>33908</v>
      </c>
      <c r="H7" s="60">
        <v>130325</v>
      </c>
      <c r="I7" s="60">
        <v>164233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164233</v>
      </c>
      <c r="W7" s="60">
        <v>106245</v>
      </c>
      <c r="X7" s="60">
        <v>57988</v>
      </c>
      <c r="Y7" s="61">
        <v>54.58</v>
      </c>
      <c r="Z7" s="62">
        <v>425000</v>
      </c>
    </row>
    <row r="8" spans="1:26" ht="13.5">
      <c r="A8" s="58" t="s">
        <v>34</v>
      </c>
      <c r="B8" s="19">
        <v>0</v>
      </c>
      <c r="C8" s="19">
        <v>0</v>
      </c>
      <c r="D8" s="59">
        <v>82649000</v>
      </c>
      <c r="E8" s="60">
        <v>82649000</v>
      </c>
      <c r="F8" s="60">
        <v>31274000</v>
      </c>
      <c r="G8" s="60">
        <v>2976000</v>
      </c>
      <c r="H8" s="60">
        <v>0</v>
      </c>
      <c r="I8" s="60">
        <v>34250000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34250000</v>
      </c>
      <c r="W8" s="60">
        <v>27550000</v>
      </c>
      <c r="X8" s="60">
        <v>6700000</v>
      </c>
      <c r="Y8" s="61">
        <v>24.32</v>
      </c>
      <c r="Z8" s="62">
        <v>82649000</v>
      </c>
    </row>
    <row r="9" spans="1:26" ht="13.5">
      <c r="A9" s="58" t="s">
        <v>35</v>
      </c>
      <c r="B9" s="19">
        <v>0</v>
      </c>
      <c r="C9" s="19">
        <v>0</v>
      </c>
      <c r="D9" s="59">
        <v>20249218</v>
      </c>
      <c r="E9" s="60">
        <v>20249218</v>
      </c>
      <c r="F9" s="60">
        <v>3546917</v>
      </c>
      <c r="G9" s="60">
        <v>2000529</v>
      </c>
      <c r="H9" s="60">
        <v>1885605</v>
      </c>
      <c r="I9" s="60">
        <v>7433051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7433051</v>
      </c>
      <c r="W9" s="60">
        <v>5017293</v>
      </c>
      <c r="X9" s="60">
        <v>2415758</v>
      </c>
      <c r="Y9" s="61">
        <v>48.15</v>
      </c>
      <c r="Z9" s="62">
        <v>20249218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243341218</v>
      </c>
      <c r="E10" s="66">
        <f t="shared" si="0"/>
        <v>243341218</v>
      </c>
      <c r="F10" s="66">
        <f t="shared" si="0"/>
        <v>45718061</v>
      </c>
      <c r="G10" s="66">
        <f t="shared" si="0"/>
        <v>17687725</v>
      </c>
      <c r="H10" s="66">
        <f t="shared" si="0"/>
        <v>14761207</v>
      </c>
      <c r="I10" s="66">
        <f t="shared" si="0"/>
        <v>78166993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78166993</v>
      </c>
      <c r="W10" s="66">
        <f t="shared" si="0"/>
        <v>68263613</v>
      </c>
      <c r="X10" s="66">
        <f t="shared" si="0"/>
        <v>9903380</v>
      </c>
      <c r="Y10" s="67">
        <f>+IF(W10&lt;&gt;0,(X10/W10)*100,0)</f>
        <v>14.507553240699405</v>
      </c>
      <c r="Z10" s="68">
        <f t="shared" si="0"/>
        <v>243341218</v>
      </c>
    </row>
    <row r="11" spans="1:26" ht="13.5">
      <c r="A11" s="58" t="s">
        <v>37</v>
      </c>
      <c r="B11" s="19">
        <v>0</v>
      </c>
      <c r="C11" s="19">
        <v>0</v>
      </c>
      <c r="D11" s="59">
        <v>60352003</v>
      </c>
      <c r="E11" s="60">
        <v>60352003</v>
      </c>
      <c r="F11" s="60">
        <v>5602328</v>
      </c>
      <c r="G11" s="60">
        <v>5518799</v>
      </c>
      <c r="H11" s="60">
        <v>5706747</v>
      </c>
      <c r="I11" s="60">
        <v>16827874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16827874</v>
      </c>
      <c r="W11" s="60">
        <v>150879999</v>
      </c>
      <c r="X11" s="60">
        <v>-134052125</v>
      </c>
      <c r="Y11" s="61">
        <v>-88.85</v>
      </c>
      <c r="Z11" s="62">
        <v>60352003</v>
      </c>
    </row>
    <row r="12" spans="1:26" ht="13.5">
      <c r="A12" s="58" t="s">
        <v>38</v>
      </c>
      <c r="B12" s="19">
        <v>0</v>
      </c>
      <c r="C12" s="19">
        <v>0</v>
      </c>
      <c r="D12" s="59">
        <v>6243389</v>
      </c>
      <c r="E12" s="60">
        <v>6243389</v>
      </c>
      <c r="F12" s="60">
        <v>623535</v>
      </c>
      <c r="G12" s="60">
        <v>618171</v>
      </c>
      <c r="H12" s="60">
        <v>604472</v>
      </c>
      <c r="I12" s="60">
        <v>1846178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1846178</v>
      </c>
      <c r="W12" s="60">
        <v>15607500</v>
      </c>
      <c r="X12" s="60">
        <v>-13761322</v>
      </c>
      <c r="Y12" s="61">
        <v>-88.17</v>
      </c>
      <c r="Z12" s="62">
        <v>6243389</v>
      </c>
    </row>
    <row r="13" spans="1:26" ht="13.5">
      <c r="A13" s="58" t="s">
        <v>278</v>
      </c>
      <c r="B13" s="19">
        <v>0</v>
      </c>
      <c r="C13" s="19">
        <v>0</v>
      </c>
      <c r="D13" s="59">
        <v>70995364</v>
      </c>
      <c r="E13" s="60">
        <v>70995364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17748750</v>
      </c>
      <c r="X13" s="60">
        <v>-17748750</v>
      </c>
      <c r="Y13" s="61">
        <v>-100</v>
      </c>
      <c r="Z13" s="62">
        <v>70995364</v>
      </c>
    </row>
    <row r="14" spans="1:26" ht="13.5">
      <c r="A14" s="58" t="s">
        <v>40</v>
      </c>
      <c r="B14" s="19">
        <v>0</v>
      </c>
      <c r="C14" s="19">
        <v>0</v>
      </c>
      <c r="D14" s="59">
        <v>2800000</v>
      </c>
      <c r="E14" s="60">
        <v>2800000</v>
      </c>
      <c r="F14" s="60">
        <v>0</v>
      </c>
      <c r="G14" s="60">
        <v>209389</v>
      </c>
      <c r="H14" s="60">
        <v>0</v>
      </c>
      <c r="I14" s="60">
        <v>209389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209389</v>
      </c>
      <c r="W14" s="60">
        <v>699999</v>
      </c>
      <c r="X14" s="60">
        <v>-490610</v>
      </c>
      <c r="Y14" s="61">
        <v>-70.09</v>
      </c>
      <c r="Z14" s="62">
        <v>2800000</v>
      </c>
    </row>
    <row r="15" spans="1:26" ht="13.5">
      <c r="A15" s="58" t="s">
        <v>41</v>
      </c>
      <c r="B15" s="19">
        <v>0</v>
      </c>
      <c r="C15" s="19">
        <v>0</v>
      </c>
      <c r="D15" s="59">
        <v>47555347</v>
      </c>
      <c r="E15" s="60">
        <v>47555347</v>
      </c>
      <c r="F15" s="60">
        <v>2284996</v>
      </c>
      <c r="G15" s="60">
        <v>12882567</v>
      </c>
      <c r="H15" s="60">
        <v>389213</v>
      </c>
      <c r="I15" s="60">
        <v>15556776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15556776</v>
      </c>
      <c r="W15" s="60">
        <v>13605498</v>
      </c>
      <c r="X15" s="60">
        <v>1951278</v>
      </c>
      <c r="Y15" s="61">
        <v>14.34</v>
      </c>
      <c r="Z15" s="62">
        <v>47555347</v>
      </c>
    </row>
    <row r="16" spans="1:26" ht="13.5">
      <c r="A16" s="69" t="s">
        <v>42</v>
      </c>
      <c r="B16" s="19">
        <v>0</v>
      </c>
      <c r="C16" s="19">
        <v>0</v>
      </c>
      <c r="D16" s="59">
        <v>17902544</v>
      </c>
      <c r="E16" s="60">
        <v>17902544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17902544</v>
      </c>
    </row>
    <row r="17" spans="1:26" ht="13.5">
      <c r="A17" s="58" t="s">
        <v>43</v>
      </c>
      <c r="B17" s="19">
        <v>0</v>
      </c>
      <c r="C17" s="19">
        <v>0</v>
      </c>
      <c r="D17" s="59">
        <v>74986823</v>
      </c>
      <c r="E17" s="60">
        <v>74986823</v>
      </c>
      <c r="F17" s="60">
        <v>17444741</v>
      </c>
      <c r="G17" s="60">
        <v>10947603</v>
      </c>
      <c r="H17" s="60">
        <v>6632161</v>
      </c>
      <c r="I17" s="60">
        <v>35024505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35024505</v>
      </c>
      <c r="W17" s="60">
        <v>25866249</v>
      </c>
      <c r="X17" s="60">
        <v>9158256</v>
      </c>
      <c r="Y17" s="61">
        <v>35.41</v>
      </c>
      <c r="Z17" s="62">
        <v>74986823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280835470</v>
      </c>
      <c r="E18" s="73">
        <f t="shared" si="1"/>
        <v>280835470</v>
      </c>
      <c r="F18" s="73">
        <f t="shared" si="1"/>
        <v>25955600</v>
      </c>
      <c r="G18" s="73">
        <f t="shared" si="1"/>
        <v>30176529</v>
      </c>
      <c r="H18" s="73">
        <f t="shared" si="1"/>
        <v>13332593</v>
      </c>
      <c r="I18" s="73">
        <f t="shared" si="1"/>
        <v>69464722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69464722</v>
      </c>
      <c r="W18" s="73">
        <f t="shared" si="1"/>
        <v>224407995</v>
      </c>
      <c r="X18" s="73">
        <f t="shared" si="1"/>
        <v>-154943273</v>
      </c>
      <c r="Y18" s="67">
        <f>+IF(W18&lt;&gt;0,(X18/W18)*100,0)</f>
        <v>-69.04534439604079</v>
      </c>
      <c r="Z18" s="74">
        <f t="shared" si="1"/>
        <v>280835470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-37494252</v>
      </c>
      <c r="E19" s="77">
        <f t="shared" si="2"/>
        <v>-37494252</v>
      </c>
      <c r="F19" s="77">
        <f t="shared" si="2"/>
        <v>19762461</v>
      </c>
      <c r="G19" s="77">
        <f t="shared" si="2"/>
        <v>-12488804</v>
      </c>
      <c r="H19" s="77">
        <f t="shared" si="2"/>
        <v>1428614</v>
      </c>
      <c r="I19" s="77">
        <f t="shared" si="2"/>
        <v>8702271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8702271</v>
      </c>
      <c r="W19" s="77">
        <f>IF(E10=E18,0,W10-W18)</f>
        <v>-156144382</v>
      </c>
      <c r="X19" s="77">
        <f t="shared" si="2"/>
        <v>164846653</v>
      </c>
      <c r="Y19" s="78">
        <f>+IF(W19&lt;&gt;0,(X19/W19)*100,0)</f>
        <v>-105.57322068750447</v>
      </c>
      <c r="Z19" s="79">
        <f t="shared" si="2"/>
        <v>-37494252</v>
      </c>
    </row>
    <row r="20" spans="1:26" ht="13.5">
      <c r="A20" s="58" t="s">
        <v>46</v>
      </c>
      <c r="B20" s="19">
        <v>0</v>
      </c>
      <c r="C20" s="19">
        <v>0</v>
      </c>
      <c r="D20" s="59">
        <v>61022000</v>
      </c>
      <c r="E20" s="60">
        <v>61022000</v>
      </c>
      <c r="F20" s="60">
        <v>6161000</v>
      </c>
      <c r="G20" s="60">
        <v>0</v>
      </c>
      <c r="H20" s="60">
        <v>0</v>
      </c>
      <c r="I20" s="60">
        <v>6161000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6161000</v>
      </c>
      <c r="W20" s="60">
        <v>15250500</v>
      </c>
      <c r="X20" s="60">
        <v>-9089500</v>
      </c>
      <c r="Y20" s="61">
        <v>-59.6</v>
      </c>
      <c r="Z20" s="62">
        <v>61022000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23527748</v>
      </c>
      <c r="E22" s="88">
        <f t="shared" si="3"/>
        <v>23527748</v>
      </c>
      <c r="F22" s="88">
        <f t="shared" si="3"/>
        <v>25923461</v>
      </c>
      <c r="G22" s="88">
        <f t="shared" si="3"/>
        <v>-12488804</v>
      </c>
      <c r="H22" s="88">
        <f t="shared" si="3"/>
        <v>1428614</v>
      </c>
      <c r="I22" s="88">
        <f t="shared" si="3"/>
        <v>14863271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14863271</v>
      </c>
      <c r="W22" s="88">
        <f t="shared" si="3"/>
        <v>-140893882</v>
      </c>
      <c r="X22" s="88">
        <f t="shared" si="3"/>
        <v>155757153</v>
      </c>
      <c r="Y22" s="89">
        <f>+IF(W22&lt;&gt;0,(X22/W22)*100,0)</f>
        <v>-110.54926643301658</v>
      </c>
      <c r="Z22" s="90">
        <f t="shared" si="3"/>
        <v>23527748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23527748</v>
      </c>
      <c r="E24" s="77">
        <f t="shared" si="4"/>
        <v>23527748</v>
      </c>
      <c r="F24" s="77">
        <f t="shared" si="4"/>
        <v>25923461</v>
      </c>
      <c r="G24" s="77">
        <f t="shared" si="4"/>
        <v>-12488804</v>
      </c>
      <c r="H24" s="77">
        <f t="shared" si="4"/>
        <v>1428614</v>
      </c>
      <c r="I24" s="77">
        <f t="shared" si="4"/>
        <v>14863271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14863271</v>
      </c>
      <c r="W24" s="77">
        <f t="shared" si="4"/>
        <v>-140893882</v>
      </c>
      <c r="X24" s="77">
        <f t="shared" si="4"/>
        <v>155757153</v>
      </c>
      <c r="Y24" s="78">
        <f>+IF(W24&lt;&gt;0,(X24/W24)*100,0)</f>
        <v>-110.54926643301658</v>
      </c>
      <c r="Z24" s="79">
        <f t="shared" si="4"/>
        <v>23527748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61022000</v>
      </c>
      <c r="E27" s="100">
        <v>61022000</v>
      </c>
      <c r="F27" s="100">
        <v>620435</v>
      </c>
      <c r="G27" s="100">
        <v>3495923</v>
      </c>
      <c r="H27" s="100">
        <v>1764192</v>
      </c>
      <c r="I27" s="100">
        <v>5880550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5880550</v>
      </c>
      <c r="W27" s="100">
        <v>0</v>
      </c>
      <c r="X27" s="100">
        <v>5880550</v>
      </c>
      <c r="Y27" s="101">
        <v>0</v>
      </c>
      <c r="Z27" s="102">
        <v>61022000</v>
      </c>
    </row>
    <row r="28" spans="1:26" ht="13.5">
      <c r="A28" s="103" t="s">
        <v>46</v>
      </c>
      <c r="B28" s="19">
        <v>0</v>
      </c>
      <c r="C28" s="19">
        <v>0</v>
      </c>
      <c r="D28" s="59">
        <v>58372000</v>
      </c>
      <c r="E28" s="60">
        <v>58372000</v>
      </c>
      <c r="F28" s="60">
        <v>590554</v>
      </c>
      <c r="G28" s="60">
        <v>2811221</v>
      </c>
      <c r="H28" s="60">
        <v>1609186</v>
      </c>
      <c r="I28" s="60">
        <v>5010961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5010961</v>
      </c>
      <c r="W28" s="60">
        <v>0</v>
      </c>
      <c r="X28" s="60">
        <v>5010961</v>
      </c>
      <c r="Y28" s="61">
        <v>0</v>
      </c>
      <c r="Z28" s="62">
        <v>58372000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2650000</v>
      </c>
      <c r="E31" s="60">
        <v>2650000</v>
      </c>
      <c r="F31" s="60">
        <v>29881</v>
      </c>
      <c r="G31" s="60">
        <v>684702</v>
      </c>
      <c r="H31" s="60">
        <v>155006</v>
      </c>
      <c r="I31" s="60">
        <v>869589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869589</v>
      </c>
      <c r="W31" s="60">
        <v>0</v>
      </c>
      <c r="X31" s="60">
        <v>869589</v>
      </c>
      <c r="Y31" s="61">
        <v>0</v>
      </c>
      <c r="Z31" s="62">
        <v>2650000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61022000</v>
      </c>
      <c r="E32" s="100">
        <f t="shared" si="5"/>
        <v>61022000</v>
      </c>
      <c r="F32" s="100">
        <f t="shared" si="5"/>
        <v>620435</v>
      </c>
      <c r="G32" s="100">
        <f t="shared" si="5"/>
        <v>3495923</v>
      </c>
      <c r="H32" s="100">
        <f t="shared" si="5"/>
        <v>1764192</v>
      </c>
      <c r="I32" s="100">
        <f t="shared" si="5"/>
        <v>5880550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5880550</v>
      </c>
      <c r="W32" s="100">
        <f t="shared" si="5"/>
        <v>0</v>
      </c>
      <c r="X32" s="100">
        <f t="shared" si="5"/>
        <v>5880550</v>
      </c>
      <c r="Y32" s="101">
        <f>+IF(W32&lt;&gt;0,(X32/W32)*100,0)</f>
        <v>0</v>
      </c>
      <c r="Z32" s="102">
        <f t="shared" si="5"/>
        <v>61022000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189046000</v>
      </c>
      <c r="E35" s="60">
        <v>189046000</v>
      </c>
      <c r="F35" s="60">
        <v>273349216</v>
      </c>
      <c r="G35" s="60">
        <v>282756499</v>
      </c>
      <c r="H35" s="60">
        <v>0</v>
      </c>
      <c r="I35" s="60">
        <v>282756499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282756499</v>
      </c>
      <c r="W35" s="60">
        <v>47261500</v>
      </c>
      <c r="X35" s="60">
        <v>235494999</v>
      </c>
      <c r="Y35" s="61">
        <v>498.28</v>
      </c>
      <c r="Z35" s="62">
        <v>189046000</v>
      </c>
    </row>
    <row r="36" spans="1:26" ht="13.5">
      <c r="A36" s="58" t="s">
        <v>57</v>
      </c>
      <c r="B36" s="19">
        <v>0</v>
      </c>
      <c r="C36" s="19">
        <v>0</v>
      </c>
      <c r="D36" s="59">
        <v>592901000</v>
      </c>
      <c r="E36" s="60">
        <v>592901000</v>
      </c>
      <c r="F36" s="60">
        <v>599312000</v>
      </c>
      <c r="G36" s="60">
        <v>599813445</v>
      </c>
      <c r="H36" s="60">
        <v>0</v>
      </c>
      <c r="I36" s="60">
        <v>599813445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599813445</v>
      </c>
      <c r="W36" s="60">
        <v>148225250</v>
      </c>
      <c r="X36" s="60">
        <v>451588195</v>
      </c>
      <c r="Y36" s="61">
        <v>304.66</v>
      </c>
      <c r="Z36" s="62">
        <v>592901000</v>
      </c>
    </row>
    <row r="37" spans="1:26" ht="13.5">
      <c r="A37" s="58" t="s">
        <v>58</v>
      </c>
      <c r="B37" s="19">
        <v>0</v>
      </c>
      <c r="C37" s="19">
        <v>0</v>
      </c>
      <c r="D37" s="59">
        <v>28677000</v>
      </c>
      <c r="E37" s="60">
        <v>28677000</v>
      </c>
      <c r="F37" s="60">
        <v>72045814</v>
      </c>
      <c r="G37" s="60">
        <v>88575026</v>
      </c>
      <c r="H37" s="60">
        <v>0</v>
      </c>
      <c r="I37" s="60">
        <v>88575026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88575026</v>
      </c>
      <c r="W37" s="60">
        <v>7169250</v>
      </c>
      <c r="X37" s="60">
        <v>81405776</v>
      </c>
      <c r="Y37" s="61">
        <v>1135.49</v>
      </c>
      <c r="Z37" s="62">
        <v>28677000</v>
      </c>
    </row>
    <row r="38" spans="1:26" ht="13.5">
      <c r="A38" s="58" t="s">
        <v>59</v>
      </c>
      <c r="B38" s="19">
        <v>0</v>
      </c>
      <c r="C38" s="19">
        <v>0</v>
      </c>
      <c r="D38" s="59">
        <v>28169000</v>
      </c>
      <c r="E38" s="60">
        <v>28169000</v>
      </c>
      <c r="F38" s="60">
        <v>184988856</v>
      </c>
      <c r="G38" s="60">
        <v>239632450</v>
      </c>
      <c r="H38" s="60">
        <v>0</v>
      </c>
      <c r="I38" s="60">
        <v>239632450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239632450</v>
      </c>
      <c r="W38" s="60">
        <v>7042250</v>
      </c>
      <c r="X38" s="60">
        <v>232590200</v>
      </c>
      <c r="Y38" s="61">
        <v>3302.78</v>
      </c>
      <c r="Z38" s="62">
        <v>28169000</v>
      </c>
    </row>
    <row r="39" spans="1:26" ht="13.5">
      <c r="A39" s="58" t="s">
        <v>60</v>
      </c>
      <c r="B39" s="19">
        <v>0</v>
      </c>
      <c r="C39" s="19">
        <v>0</v>
      </c>
      <c r="D39" s="59">
        <v>725101000</v>
      </c>
      <c r="E39" s="60">
        <v>725101000</v>
      </c>
      <c r="F39" s="60">
        <v>615626546</v>
      </c>
      <c r="G39" s="60">
        <v>554362468</v>
      </c>
      <c r="H39" s="60">
        <v>0</v>
      </c>
      <c r="I39" s="60">
        <v>554362468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554362468</v>
      </c>
      <c r="W39" s="60">
        <v>181275250</v>
      </c>
      <c r="X39" s="60">
        <v>373087218</v>
      </c>
      <c r="Y39" s="61">
        <v>205.81</v>
      </c>
      <c r="Z39" s="62">
        <v>725101000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25241140</v>
      </c>
      <c r="E42" s="60">
        <v>25241140</v>
      </c>
      <c r="F42" s="60">
        <v>31358912</v>
      </c>
      <c r="G42" s="60">
        <v>-9982479</v>
      </c>
      <c r="H42" s="60">
        <v>-8513627</v>
      </c>
      <c r="I42" s="60">
        <v>12862806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12862806</v>
      </c>
      <c r="W42" s="60">
        <v>21600692</v>
      </c>
      <c r="X42" s="60">
        <v>-8737886</v>
      </c>
      <c r="Y42" s="61">
        <v>-40.45</v>
      </c>
      <c r="Z42" s="62">
        <v>25241140</v>
      </c>
    </row>
    <row r="43" spans="1:26" ht="13.5">
      <c r="A43" s="58" t="s">
        <v>63</v>
      </c>
      <c r="B43" s="19">
        <v>0</v>
      </c>
      <c r="C43" s="19">
        <v>0</v>
      </c>
      <c r="D43" s="59">
        <v>-56740000</v>
      </c>
      <c r="E43" s="60">
        <v>-56740000</v>
      </c>
      <c r="F43" s="60">
        <v>-14143715</v>
      </c>
      <c r="G43" s="60">
        <v>-9122935</v>
      </c>
      <c r="H43" s="60">
        <v>2503750</v>
      </c>
      <c r="I43" s="60">
        <v>-20762900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-20762900</v>
      </c>
      <c r="W43" s="60">
        <v>-20758000</v>
      </c>
      <c r="X43" s="60">
        <v>-4900</v>
      </c>
      <c r="Y43" s="61">
        <v>0.02</v>
      </c>
      <c r="Z43" s="62">
        <v>-56740000</v>
      </c>
    </row>
    <row r="44" spans="1:26" ht="13.5">
      <c r="A44" s="58" t="s">
        <v>64</v>
      </c>
      <c r="B44" s="19">
        <v>0</v>
      </c>
      <c r="C44" s="19">
        <v>0</v>
      </c>
      <c r="D44" s="59">
        <v>-1436904</v>
      </c>
      <c r="E44" s="60">
        <v>-1436904</v>
      </c>
      <c r="F44" s="60">
        <v>-307171</v>
      </c>
      <c r="G44" s="60">
        <v>-103124</v>
      </c>
      <c r="H44" s="60">
        <v>-232583</v>
      </c>
      <c r="I44" s="60">
        <v>-642878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-642878</v>
      </c>
      <c r="W44" s="60">
        <v>-359226</v>
      </c>
      <c r="X44" s="60">
        <v>-283652</v>
      </c>
      <c r="Y44" s="61">
        <v>78.96</v>
      </c>
      <c r="Z44" s="62">
        <v>-1436904</v>
      </c>
    </row>
    <row r="45" spans="1:26" ht="13.5">
      <c r="A45" s="70" t="s">
        <v>65</v>
      </c>
      <c r="B45" s="22">
        <v>0</v>
      </c>
      <c r="C45" s="22">
        <v>0</v>
      </c>
      <c r="D45" s="99">
        <v>-32935764</v>
      </c>
      <c r="E45" s="100">
        <v>-32935764</v>
      </c>
      <c r="F45" s="100">
        <v>25564055</v>
      </c>
      <c r="G45" s="100">
        <v>6355517</v>
      </c>
      <c r="H45" s="100">
        <v>113057</v>
      </c>
      <c r="I45" s="100">
        <v>113057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113057</v>
      </c>
      <c r="W45" s="100">
        <v>483466</v>
      </c>
      <c r="X45" s="100">
        <v>-370409</v>
      </c>
      <c r="Y45" s="101">
        <v>-76.62</v>
      </c>
      <c r="Z45" s="102">
        <v>-32935764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12295723</v>
      </c>
      <c r="C49" s="52">
        <v>0</v>
      </c>
      <c r="D49" s="129">
        <v>5381378</v>
      </c>
      <c r="E49" s="54">
        <v>4125404</v>
      </c>
      <c r="F49" s="54">
        <v>0</v>
      </c>
      <c r="G49" s="54">
        <v>0</v>
      </c>
      <c r="H49" s="54">
        <v>0</v>
      </c>
      <c r="I49" s="54">
        <v>17065915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3217690</v>
      </c>
      <c r="W49" s="54">
        <v>214496558</v>
      </c>
      <c r="X49" s="54">
        <v>0</v>
      </c>
      <c r="Y49" s="54">
        <v>0</v>
      </c>
      <c r="Z49" s="130">
        <v>256582668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2888361</v>
      </c>
      <c r="C51" s="52">
        <v>0</v>
      </c>
      <c r="D51" s="129">
        <v>15284695</v>
      </c>
      <c r="E51" s="54">
        <v>2169966</v>
      </c>
      <c r="F51" s="54">
        <v>0</v>
      </c>
      <c r="G51" s="54">
        <v>0</v>
      </c>
      <c r="H51" s="54">
        <v>0</v>
      </c>
      <c r="I51" s="54">
        <v>4241004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23982510</v>
      </c>
      <c r="W51" s="54">
        <v>0</v>
      </c>
      <c r="X51" s="54">
        <v>0</v>
      </c>
      <c r="Y51" s="54">
        <v>0</v>
      </c>
      <c r="Z51" s="130">
        <v>48566536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37.90411575765209</v>
      </c>
      <c r="E58" s="7">
        <f t="shared" si="6"/>
        <v>37.90411575765209</v>
      </c>
      <c r="F58" s="7">
        <f t="shared" si="6"/>
        <v>34.11097128796266</v>
      </c>
      <c r="G58" s="7">
        <f t="shared" si="6"/>
        <v>24.36563868388806</v>
      </c>
      <c r="H58" s="7">
        <f t="shared" si="6"/>
        <v>36.26804694836721</v>
      </c>
      <c r="I58" s="7">
        <f t="shared" si="6"/>
        <v>31.48312061588404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31.48312061588404</v>
      </c>
      <c r="W58" s="7">
        <f t="shared" si="6"/>
        <v>43.533507998488474</v>
      </c>
      <c r="X58" s="7">
        <f t="shared" si="6"/>
        <v>0</v>
      </c>
      <c r="Y58" s="7">
        <f t="shared" si="6"/>
        <v>0</v>
      </c>
      <c r="Z58" s="8">
        <f t="shared" si="6"/>
        <v>37.90411575765209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67.83876500857633</v>
      </c>
      <c r="E59" s="10">
        <f t="shared" si="7"/>
        <v>67.83876500857633</v>
      </c>
      <c r="F59" s="10">
        <f t="shared" si="7"/>
        <v>24.42872717187128</v>
      </c>
      <c r="G59" s="10">
        <f t="shared" si="7"/>
        <v>35.24922917030205</v>
      </c>
      <c r="H59" s="10">
        <f t="shared" si="7"/>
        <v>81.82454943991928</v>
      </c>
      <c r="I59" s="10">
        <f t="shared" si="7"/>
        <v>43.550872803888566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43.550872803888566</v>
      </c>
      <c r="W59" s="10">
        <f t="shared" si="7"/>
        <v>63.51726009452927</v>
      </c>
      <c r="X59" s="10">
        <f t="shared" si="7"/>
        <v>0</v>
      </c>
      <c r="Y59" s="10">
        <f t="shared" si="7"/>
        <v>0</v>
      </c>
      <c r="Z59" s="11">
        <f t="shared" si="7"/>
        <v>67.83876500857633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37.42994738555931</v>
      </c>
      <c r="E60" s="13">
        <f t="shared" si="7"/>
        <v>37.42994738555931</v>
      </c>
      <c r="F60" s="13">
        <f t="shared" si="7"/>
        <v>42.120322124781225</v>
      </c>
      <c r="G60" s="13">
        <f t="shared" si="7"/>
        <v>26.28672103000444</v>
      </c>
      <c r="H60" s="13">
        <f t="shared" si="7"/>
        <v>35.831245950500595</v>
      </c>
      <c r="I60" s="13">
        <f t="shared" si="7"/>
        <v>34.16474692365192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34.16474692365192</v>
      </c>
      <c r="W60" s="13">
        <f t="shared" si="7"/>
        <v>44.42578278976504</v>
      </c>
      <c r="X60" s="13">
        <f t="shared" si="7"/>
        <v>0</v>
      </c>
      <c r="Y60" s="13">
        <f t="shared" si="7"/>
        <v>0</v>
      </c>
      <c r="Z60" s="14">
        <f t="shared" si="7"/>
        <v>37.42994738555931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58.57037037037037</v>
      </c>
      <c r="E61" s="13">
        <f t="shared" si="7"/>
        <v>58.57037037037037</v>
      </c>
      <c r="F61" s="13">
        <f t="shared" si="7"/>
        <v>127.86475974628564</v>
      </c>
      <c r="G61" s="13">
        <f t="shared" si="7"/>
        <v>35.086795252225514</v>
      </c>
      <c r="H61" s="13">
        <f t="shared" si="7"/>
        <v>64.45003531073446</v>
      </c>
      <c r="I61" s="13">
        <f t="shared" si="7"/>
        <v>63.72939758362192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63.72939758362192</v>
      </c>
      <c r="W61" s="13">
        <f t="shared" si="7"/>
        <v>82.97283950617283</v>
      </c>
      <c r="X61" s="13">
        <f t="shared" si="7"/>
        <v>0</v>
      </c>
      <c r="Y61" s="13">
        <f t="shared" si="7"/>
        <v>0</v>
      </c>
      <c r="Z61" s="14">
        <f t="shared" si="7"/>
        <v>58.57037037037037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26.657317695053546</v>
      </c>
      <c r="E62" s="13">
        <f t="shared" si="7"/>
        <v>26.657317695053546</v>
      </c>
      <c r="F62" s="13">
        <f t="shared" si="7"/>
        <v>22.552098688556228</v>
      </c>
      <c r="G62" s="13">
        <f t="shared" si="7"/>
        <v>22.279982915605967</v>
      </c>
      <c r="H62" s="13">
        <f t="shared" si="7"/>
        <v>23.42163063487756</v>
      </c>
      <c r="I62" s="13">
        <f t="shared" si="7"/>
        <v>22.757321101396546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22.757321101396546</v>
      </c>
      <c r="W62" s="13">
        <f t="shared" si="7"/>
        <v>24.477309992586434</v>
      </c>
      <c r="X62" s="13">
        <f t="shared" si="7"/>
        <v>0</v>
      </c>
      <c r="Y62" s="13">
        <f t="shared" si="7"/>
        <v>0</v>
      </c>
      <c r="Z62" s="14">
        <f t="shared" si="7"/>
        <v>26.657317695053546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27.891231964483907</v>
      </c>
      <c r="E63" s="13">
        <f t="shared" si="7"/>
        <v>27.891231964483907</v>
      </c>
      <c r="F63" s="13">
        <f t="shared" si="7"/>
        <v>20.675818821236387</v>
      </c>
      <c r="G63" s="13">
        <f t="shared" si="7"/>
        <v>24.694818584604622</v>
      </c>
      <c r="H63" s="13">
        <f t="shared" si="7"/>
        <v>27.316651241552076</v>
      </c>
      <c r="I63" s="13">
        <f t="shared" si="7"/>
        <v>24.393965469925494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24.393965469925494</v>
      </c>
      <c r="W63" s="13">
        <f t="shared" si="7"/>
        <v>29.234197218289555</v>
      </c>
      <c r="X63" s="13">
        <f t="shared" si="7"/>
        <v>0</v>
      </c>
      <c r="Y63" s="13">
        <f t="shared" si="7"/>
        <v>0</v>
      </c>
      <c r="Z63" s="14">
        <f t="shared" si="7"/>
        <v>27.891231964483907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23.62063508808946</v>
      </c>
      <c r="E64" s="13">
        <f t="shared" si="7"/>
        <v>23.62063508808946</v>
      </c>
      <c r="F64" s="13">
        <f t="shared" si="7"/>
        <v>17.1636539923328</v>
      </c>
      <c r="G64" s="13">
        <f t="shared" si="7"/>
        <v>16.051688342904814</v>
      </c>
      <c r="H64" s="13">
        <f t="shared" si="7"/>
        <v>13.477824629207808</v>
      </c>
      <c r="I64" s="13">
        <f t="shared" si="7"/>
        <v>15.49110311593052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15.49110311593052</v>
      </c>
      <c r="W64" s="13">
        <f t="shared" si="7"/>
        <v>17.786690112182743</v>
      </c>
      <c r="X64" s="13">
        <f t="shared" si="7"/>
        <v>0</v>
      </c>
      <c r="Y64" s="13">
        <f t="shared" si="7"/>
        <v>0</v>
      </c>
      <c r="Z64" s="14">
        <f t="shared" si="7"/>
        <v>23.62063508808946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3.6464929112034965</v>
      </c>
      <c r="E66" s="16">
        <f t="shared" si="7"/>
        <v>3.6464929112034965</v>
      </c>
      <c r="F66" s="16">
        <f t="shared" si="7"/>
        <v>2.7464099874338874</v>
      </c>
      <c r="G66" s="16">
        <f t="shared" si="7"/>
        <v>2.7193424819575034</v>
      </c>
      <c r="H66" s="16">
        <f t="shared" si="7"/>
        <v>4.519219191880629</v>
      </c>
      <c r="I66" s="16">
        <f t="shared" si="7"/>
        <v>3.3405981242371174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3.3405981242371174</v>
      </c>
      <c r="W66" s="16">
        <f t="shared" si="7"/>
        <v>5.2153501758874325</v>
      </c>
      <c r="X66" s="16">
        <f t="shared" si="7"/>
        <v>0</v>
      </c>
      <c r="Y66" s="16">
        <f t="shared" si="7"/>
        <v>0</v>
      </c>
      <c r="Z66" s="17">
        <f t="shared" si="7"/>
        <v>3.6464929112034965</v>
      </c>
    </row>
    <row r="67" spans="1:26" ht="13.5" hidden="1">
      <c r="A67" s="41" t="s">
        <v>285</v>
      </c>
      <c r="B67" s="24"/>
      <c r="C67" s="24"/>
      <c r="D67" s="25">
        <v>158780000</v>
      </c>
      <c r="E67" s="26">
        <v>158780000</v>
      </c>
      <c r="F67" s="26">
        <v>12534882</v>
      </c>
      <c r="G67" s="26">
        <v>14340999</v>
      </c>
      <c r="H67" s="26">
        <v>14447872</v>
      </c>
      <c r="I67" s="26">
        <v>41323753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41323753</v>
      </c>
      <c r="W67" s="26">
        <v>39695000</v>
      </c>
      <c r="X67" s="26"/>
      <c r="Y67" s="25"/>
      <c r="Z67" s="27">
        <v>158780000</v>
      </c>
    </row>
    <row r="68" spans="1:26" ht="13.5" hidden="1">
      <c r="A68" s="37" t="s">
        <v>31</v>
      </c>
      <c r="B68" s="19"/>
      <c r="C68" s="19"/>
      <c r="D68" s="20">
        <v>23320000</v>
      </c>
      <c r="E68" s="21">
        <v>23320000</v>
      </c>
      <c r="F68" s="21">
        <v>2029897</v>
      </c>
      <c r="G68" s="21">
        <v>1300871</v>
      </c>
      <c r="H68" s="21">
        <v>1296331</v>
      </c>
      <c r="I68" s="21">
        <v>4627099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4627099</v>
      </c>
      <c r="W68" s="21">
        <v>6415579</v>
      </c>
      <c r="X68" s="21"/>
      <c r="Y68" s="20"/>
      <c r="Z68" s="23">
        <v>23320000</v>
      </c>
    </row>
    <row r="69" spans="1:26" ht="13.5" hidden="1">
      <c r="A69" s="38" t="s">
        <v>32</v>
      </c>
      <c r="B69" s="19"/>
      <c r="C69" s="19"/>
      <c r="D69" s="20">
        <v>116698000</v>
      </c>
      <c r="E69" s="21">
        <v>116698000</v>
      </c>
      <c r="F69" s="21">
        <v>8867247</v>
      </c>
      <c r="G69" s="21">
        <v>11376417</v>
      </c>
      <c r="H69" s="21">
        <v>11448946</v>
      </c>
      <c r="I69" s="21">
        <v>31692610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31692610</v>
      </c>
      <c r="W69" s="21">
        <v>29174500</v>
      </c>
      <c r="X69" s="21"/>
      <c r="Y69" s="20"/>
      <c r="Z69" s="23">
        <v>116698000</v>
      </c>
    </row>
    <row r="70" spans="1:26" ht="13.5" hidden="1">
      <c r="A70" s="39" t="s">
        <v>103</v>
      </c>
      <c r="B70" s="19"/>
      <c r="C70" s="19"/>
      <c r="D70" s="20">
        <v>40500000</v>
      </c>
      <c r="E70" s="21">
        <v>40500000</v>
      </c>
      <c r="F70" s="21">
        <v>1764031</v>
      </c>
      <c r="G70" s="21">
        <v>4044000</v>
      </c>
      <c r="H70" s="21">
        <v>3738240</v>
      </c>
      <c r="I70" s="21">
        <v>9546271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9546271</v>
      </c>
      <c r="W70" s="21">
        <v>10125000</v>
      </c>
      <c r="X70" s="21"/>
      <c r="Y70" s="20"/>
      <c r="Z70" s="23">
        <v>40500000</v>
      </c>
    </row>
    <row r="71" spans="1:26" ht="13.5" hidden="1">
      <c r="A71" s="39" t="s">
        <v>104</v>
      </c>
      <c r="B71" s="19"/>
      <c r="C71" s="19"/>
      <c r="D71" s="20">
        <v>39220000</v>
      </c>
      <c r="E71" s="21">
        <v>39220000</v>
      </c>
      <c r="F71" s="21">
        <v>3751438</v>
      </c>
      <c r="G71" s="21">
        <v>3828055</v>
      </c>
      <c r="H71" s="21">
        <v>3909557</v>
      </c>
      <c r="I71" s="21">
        <v>11489050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11489050</v>
      </c>
      <c r="W71" s="21">
        <v>9804999</v>
      </c>
      <c r="X71" s="21"/>
      <c r="Y71" s="20"/>
      <c r="Z71" s="23">
        <v>39220000</v>
      </c>
    </row>
    <row r="72" spans="1:26" ht="13.5" hidden="1">
      <c r="A72" s="39" t="s">
        <v>105</v>
      </c>
      <c r="B72" s="19"/>
      <c r="C72" s="19"/>
      <c r="D72" s="20">
        <v>18020000</v>
      </c>
      <c r="E72" s="21">
        <v>18020000</v>
      </c>
      <c r="F72" s="21">
        <v>1652070</v>
      </c>
      <c r="G72" s="21">
        <v>1806958</v>
      </c>
      <c r="H72" s="21">
        <v>1915707</v>
      </c>
      <c r="I72" s="21">
        <v>5374735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5374735</v>
      </c>
      <c r="W72" s="21">
        <v>4504998</v>
      </c>
      <c r="X72" s="21"/>
      <c r="Y72" s="20"/>
      <c r="Z72" s="23">
        <v>18020000</v>
      </c>
    </row>
    <row r="73" spans="1:26" ht="13.5" hidden="1">
      <c r="A73" s="39" t="s">
        <v>106</v>
      </c>
      <c r="B73" s="19"/>
      <c r="C73" s="19"/>
      <c r="D73" s="20">
        <v>18958000</v>
      </c>
      <c r="E73" s="21">
        <v>18958000</v>
      </c>
      <c r="F73" s="21">
        <v>1699708</v>
      </c>
      <c r="G73" s="21">
        <v>1697404</v>
      </c>
      <c r="H73" s="21">
        <v>1884681</v>
      </c>
      <c r="I73" s="21">
        <v>5281793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5281793</v>
      </c>
      <c r="W73" s="21">
        <v>4739499</v>
      </c>
      <c r="X73" s="21"/>
      <c r="Y73" s="20"/>
      <c r="Z73" s="23">
        <v>18958000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761</v>
      </c>
      <c r="I74" s="21">
        <v>761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761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18762000</v>
      </c>
      <c r="E75" s="30">
        <v>18762000</v>
      </c>
      <c r="F75" s="30">
        <v>1637738</v>
      </c>
      <c r="G75" s="30">
        <v>1663711</v>
      </c>
      <c r="H75" s="30">
        <v>1702595</v>
      </c>
      <c r="I75" s="30">
        <v>5004044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5004044</v>
      </c>
      <c r="W75" s="30">
        <v>4690500</v>
      </c>
      <c r="X75" s="30"/>
      <c r="Y75" s="29"/>
      <c r="Z75" s="31">
        <v>18762000</v>
      </c>
    </row>
    <row r="76" spans="1:26" ht="13.5" hidden="1">
      <c r="A76" s="42" t="s">
        <v>286</v>
      </c>
      <c r="B76" s="32"/>
      <c r="C76" s="32"/>
      <c r="D76" s="33">
        <v>60184155</v>
      </c>
      <c r="E76" s="34">
        <v>60184155</v>
      </c>
      <c r="F76" s="34">
        <v>4275770</v>
      </c>
      <c r="G76" s="34">
        <v>3494276</v>
      </c>
      <c r="H76" s="34">
        <v>5239961</v>
      </c>
      <c r="I76" s="34">
        <v>13010007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13010007</v>
      </c>
      <c r="W76" s="34">
        <v>17280626</v>
      </c>
      <c r="X76" s="34"/>
      <c r="Y76" s="33"/>
      <c r="Z76" s="35">
        <v>60184155</v>
      </c>
    </row>
    <row r="77" spans="1:26" ht="13.5" hidden="1">
      <c r="A77" s="37" t="s">
        <v>31</v>
      </c>
      <c r="B77" s="19"/>
      <c r="C77" s="19"/>
      <c r="D77" s="20">
        <v>15820000</v>
      </c>
      <c r="E77" s="21">
        <v>15820000</v>
      </c>
      <c r="F77" s="21">
        <v>495878</v>
      </c>
      <c r="G77" s="21">
        <v>458547</v>
      </c>
      <c r="H77" s="21">
        <v>1060717</v>
      </c>
      <c r="I77" s="21">
        <v>2015142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2015142</v>
      </c>
      <c r="W77" s="21">
        <v>4075000</v>
      </c>
      <c r="X77" s="21"/>
      <c r="Y77" s="20"/>
      <c r="Z77" s="23">
        <v>15820000</v>
      </c>
    </row>
    <row r="78" spans="1:26" ht="13.5" hidden="1">
      <c r="A78" s="38" t="s">
        <v>32</v>
      </c>
      <c r="B78" s="19"/>
      <c r="C78" s="19"/>
      <c r="D78" s="20">
        <v>43680000</v>
      </c>
      <c r="E78" s="21">
        <v>43680000</v>
      </c>
      <c r="F78" s="21">
        <v>3734913</v>
      </c>
      <c r="G78" s="21">
        <v>2990487</v>
      </c>
      <c r="H78" s="21">
        <v>4102300</v>
      </c>
      <c r="I78" s="21">
        <v>10827700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10827700</v>
      </c>
      <c r="W78" s="21">
        <v>12961000</v>
      </c>
      <c r="X78" s="21"/>
      <c r="Y78" s="20"/>
      <c r="Z78" s="23">
        <v>43680000</v>
      </c>
    </row>
    <row r="79" spans="1:26" ht="13.5" hidden="1">
      <c r="A79" s="39" t="s">
        <v>103</v>
      </c>
      <c r="B79" s="19"/>
      <c r="C79" s="19"/>
      <c r="D79" s="20">
        <v>23721000</v>
      </c>
      <c r="E79" s="21">
        <v>23721000</v>
      </c>
      <c r="F79" s="21">
        <v>2255574</v>
      </c>
      <c r="G79" s="21">
        <v>1418910</v>
      </c>
      <c r="H79" s="21">
        <v>2409297</v>
      </c>
      <c r="I79" s="21">
        <v>6083781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6083781</v>
      </c>
      <c r="W79" s="21">
        <v>8401000</v>
      </c>
      <c r="X79" s="21"/>
      <c r="Y79" s="20"/>
      <c r="Z79" s="23">
        <v>23721000</v>
      </c>
    </row>
    <row r="80" spans="1:26" ht="13.5" hidden="1">
      <c r="A80" s="39" t="s">
        <v>104</v>
      </c>
      <c r="B80" s="19"/>
      <c r="C80" s="19"/>
      <c r="D80" s="20">
        <v>10455000</v>
      </c>
      <c r="E80" s="21">
        <v>10455000</v>
      </c>
      <c r="F80" s="21">
        <v>846028</v>
      </c>
      <c r="G80" s="21">
        <v>852890</v>
      </c>
      <c r="H80" s="21">
        <v>915682</v>
      </c>
      <c r="I80" s="21">
        <v>2614600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2614600</v>
      </c>
      <c r="W80" s="21">
        <v>2400000</v>
      </c>
      <c r="X80" s="21"/>
      <c r="Y80" s="20"/>
      <c r="Z80" s="23">
        <v>10455000</v>
      </c>
    </row>
    <row r="81" spans="1:26" ht="13.5" hidden="1">
      <c r="A81" s="39" t="s">
        <v>105</v>
      </c>
      <c r="B81" s="19"/>
      <c r="C81" s="19"/>
      <c r="D81" s="20">
        <v>5026000</v>
      </c>
      <c r="E81" s="21">
        <v>5026000</v>
      </c>
      <c r="F81" s="21">
        <v>341579</v>
      </c>
      <c r="G81" s="21">
        <v>446225</v>
      </c>
      <c r="H81" s="21">
        <v>523307</v>
      </c>
      <c r="I81" s="21">
        <v>1311111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1311111</v>
      </c>
      <c r="W81" s="21">
        <v>1317000</v>
      </c>
      <c r="X81" s="21"/>
      <c r="Y81" s="20"/>
      <c r="Z81" s="23">
        <v>5026000</v>
      </c>
    </row>
    <row r="82" spans="1:26" ht="13.5" hidden="1">
      <c r="A82" s="39" t="s">
        <v>106</v>
      </c>
      <c r="B82" s="19"/>
      <c r="C82" s="19"/>
      <c r="D82" s="20">
        <v>4478000</v>
      </c>
      <c r="E82" s="21">
        <v>4478000</v>
      </c>
      <c r="F82" s="21">
        <v>291732</v>
      </c>
      <c r="G82" s="21">
        <v>272462</v>
      </c>
      <c r="H82" s="21">
        <v>254014</v>
      </c>
      <c r="I82" s="21">
        <v>818208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818208</v>
      </c>
      <c r="W82" s="21">
        <v>843000</v>
      </c>
      <c r="X82" s="21"/>
      <c r="Y82" s="20"/>
      <c r="Z82" s="23">
        <v>4478000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684155</v>
      </c>
      <c r="E84" s="30">
        <v>684155</v>
      </c>
      <c r="F84" s="30">
        <v>44979</v>
      </c>
      <c r="G84" s="30">
        <v>45242</v>
      </c>
      <c r="H84" s="30">
        <v>76944</v>
      </c>
      <c r="I84" s="30">
        <v>167165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167165</v>
      </c>
      <c r="W84" s="30">
        <v>244626</v>
      </c>
      <c r="X84" s="30"/>
      <c r="Y84" s="29"/>
      <c r="Z84" s="31">
        <v>684155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127298218</v>
      </c>
      <c r="F5" s="100">
        <f t="shared" si="0"/>
        <v>127298218</v>
      </c>
      <c r="G5" s="100">
        <f t="shared" si="0"/>
        <v>41184965</v>
      </c>
      <c r="H5" s="100">
        <f t="shared" si="0"/>
        <v>6235436</v>
      </c>
      <c r="I5" s="100">
        <f t="shared" si="0"/>
        <v>3192082</v>
      </c>
      <c r="J5" s="100">
        <f t="shared" si="0"/>
        <v>50612483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50612483</v>
      </c>
      <c r="X5" s="100">
        <f t="shared" si="0"/>
        <v>0</v>
      </c>
      <c r="Y5" s="100">
        <f t="shared" si="0"/>
        <v>50612483</v>
      </c>
      <c r="Z5" s="137">
        <f>+IF(X5&lt;&gt;0,+(Y5/X5)*100,0)</f>
        <v>0</v>
      </c>
      <c r="AA5" s="153">
        <f>SUM(AA6:AA8)</f>
        <v>127298218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>
        <v>187798</v>
      </c>
      <c r="I6" s="60"/>
      <c r="J6" s="60">
        <v>187798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187798</v>
      </c>
      <c r="X6" s="60"/>
      <c r="Y6" s="60">
        <v>187798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127298218</v>
      </c>
      <c r="F7" s="159">
        <v>127298218</v>
      </c>
      <c r="G7" s="159">
        <v>41149895</v>
      </c>
      <c r="H7" s="159">
        <v>6016383</v>
      </c>
      <c r="I7" s="159">
        <v>3153809</v>
      </c>
      <c r="J7" s="159">
        <v>50320087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50320087</v>
      </c>
      <c r="X7" s="159"/>
      <c r="Y7" s="159">
        <v>50320087</v>
      </c>
      <c r="Z7" s="141">
        <v>0</v>
      </c>
      <c r="AA7" s="157">
        <v>127298218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35070</v>
      </c>
      <c r="H8" s="60">
        <v>31255</v>
      </c>
      <c r="I8" s="60">
        <v>38273</v>
      </c>
      <c r="J8" s="60">
        <v>104598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104598</v>
      </c>
      <c r="X8" s="60"/>
      <c r="Y8" s="60">
        <v>104598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10460000</v>
      </c>
      <c r="F9" s="100">
        <f t="shared" si="1"/>
        <v>10460000</v>
      </c>
      <c r="G9" s="100">
        <f t="shared" si="1"/>
        <v>67362</v>
      </c>
      <c r="H9" s="100">
        <f t="shared" si="1"/>
        <v>75521</v>
      </c>
      <c r="I9" s="100">
        <f t="shared" si="1"/>
        <v>71696</v>
      </c>
      <c r="J9" s="100">
        <f t="shared" si="1"/>
        <v>214579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214579</v>
      </c>
      <c r="X9" s="100">
        <f t="shared" si="1"/>
        <v>0</v>
      </c>
      <c r="Y9" s="100">
        <f t="shared" si="1"/>
        <v>214579</v>
      </c>
      <c r="Z9" s="137">
        <f>+IF(X9&lt;&gt;0,+(Y9/X9)*100,0)</f>
        <v>0</v>
      </c>
      <c r="AA9" s="153">
        <f>SUM(AA10:AA14)</f>
        <v>10460000</v>
      </c>
    </row>
    <row r="10" spans="1:27" ht="13.5">
      <c r="A10" s="138" t="s">
        <v>79</v>
      </c>
      <c r="B10" s="136"/>
      <c r="C10" s="155"/>
      <c r="D10" s="155"/>
      <c r="E10" s="156">
        <v>10280000</v>
      </c>
      <c r="F10" s="60">
        <v>10280000</v>
      </c>
      <c r="G10" s="60">
        <v>53012</v>
      </c>
      <c r="H10" s="60">
        <v>54671</v>
      </c>
      <c r="I10" s="60">
        <v>61246</v>
      </c>
      <c r="J10" s="60">
        <v>168929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168929</v>
      </c>
      <c r="X10" s="60"/>
      <c r="Y10" s="60">
        <v>168929</v>
      </c>
      <c r="Z10" s="140">
        <v>0</v>
      </c>
      <c r="AA10" s="155">
        <v>10280000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180000</v>
      </c>
      <c r="F12" s="60">
        <v>180000</v>
      </c>
      <c r="G12" s="60">
        <v>14350</v>
      </c>
      <c r="H12" s="60">
        <v>20850</v>
      </c>
      <c r="I12" s="60">
        <v>10450</v>
      </c>
      <c r="J12" s="60">
        <v>45650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45650</v>
      </c>
      <c r="X12" s="60"/>
      <c r="Y12" s="60">
        <v>45650</v>
      </c>
      <c r="Z12" s="140">
        <v>0</v>
      </c>
      <c r="AA12" s="155">
        <v>180000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9478000</v>
      </c>
      <c r="F15" s="100">
        <f t="shared" si="2"/>
        <v>9478000</v>
      </c>
      <c r="G15" s="100">
        <f t="shared" si="2"/>
        <v>1527</v>
      </c>
      <c r="H15" s="100">
        <f t="shared" si="2"/>
        <v>0</v>
      </c>
      <c r="I15" s="100">
        <f t="shared" si="2"/>
        <v>610</v>
      </c>
      <c r="J15" s="100">
        <f t="shared" si="2"/>
        <v>2137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2137</v>
      </c>
      <c r="X15" s="100">
        <f t="shared" si="2"/>
        <v>0</v>
      </c>
      <c r="Y15" s="100">
        <f t="shared" si="2"/>
        <v>2137</v>
      </c>
      <c r="Z15" s="137">
        <f>+IF(X15&lt;&gt;0,+(Y15/X15)*100,0)</f>
        <v>0</v>
      </c>
      <c r="AA15" s="153">
        <f>SUM(AA16:AA18)</f>
        <v>9478000</v>
      </c>
    </row>
    <row r="16" spans="1:27" ht="13.5">
      <c r="A16" s="138" t="s">
        <v>85</v>
      </c>
      <c r="B16" s="136"/>
      <c r="C16" s="155"/>
      <c r="D16" s="155"/>
      <c r="E16" s="156">
        <v>15000</v>
      </c>
      <c r="F16" s="60">
        <v>15000</v>
      </c>
      <c r="G16" s="60">
        <v>1527</v>
      </c>
      <c r="H16" s="60"/>
      <c r="I16" s="60">
        <v>610</v>
      </c>
      <c r="J16" s="60">
        <v>2137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2137</v>
      </c>
      <c r="X16" s="60"/>
      <c r="Y16" s="60">
        <v>2137</v>
      </c>
      <c r="Z16" s="140">
        <v>0</v>
      </c>
      <c r="AA16" s="155">
        <v>15000</v>
      </c>
    </row>
    <row r="17" spans="1:27" ht="13.5">
      <c r="A17" s="138" t="s">
        <v>86</v>
      </c>
      <c r="B17" s="136"/>
      <c r="C17" s="155"/>
      <c r="D17" s="155"/>
      <c r="E17" s="156">
        <v>9463000</v>
      </c>
      <c r="F17" s="60">
        <v>9463000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9463000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157127000</v>
      </c>
      <c r="F19" s="100">
        <f t="shared" si="3"/>
        <v>157127000</v>
      </c>
      <c r="G19" s="100">
        <f t="shared" si="3"/>
        <v>10625207</v>
      </c>
      <c r="H19" s="100">
        <f t="shared" si="3"/>
        <v>11376768</v>
      </c>
      <c r="I19" s="100">
        <f t="shared" si="3"/>
        <v>11496819</v>
      </c>
      <c r="J19" s="100">
        <f t="shared" si="3"/>
        <v>33498794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33498794</v>
      </c>
      <c r="X19" s="100">
        <f t="shared" si="3"/>
        <v>0</v>
      </c>
      <c r="Y19" s="100">
        <f t="shared" si="3"/>
        <v>33498794</v>
      </c>
      <c r="Z19" s="137">
        <f>+IF(X19&lt;&gt;0,+(Y19/X19)*100,0)</f>
        <v>0</v>
      </c>
      <c r="AA19" s="153">
        <f>SUM(AA20:AA23)</f>
        <v>157127000</v>
      </c>
    </row>
    <row r="20" spans="1:27" ht="13.5">
      <c r="A20" s="138" t="s">
        <v>89</v>
      </c>
      <c r="B20" s="136"/>
      <c r="C20" s="155"/>
      <c r="D20" s="155"/>
      <c r="E20" s="156">
        <v>46600000</v>
      </c>
      <c r="F20" s="60">
        <v>46600000</v>
      </c>
      <c r="G20" s="60">
        <v>3519609</v>
      </c>
      <c r="H20" s="60">
        <v>4044351</v>
      </c>
      <c r="I20" s="60">
        <v>3785409</v>
      </c>
      <c r="J20" s="60">
        <v>11349369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11349369</v>
      </c>
      <c r="X20" s="60"/>
      <c r="Y20" s="60">
        <v>11349369</v>
      </c>
      <c r="Z20" s="140">
        <v>0</v>
      </c>
      <c r="AA20" s="155">
        <v>46600000</v>
      </c>
    </row>
    <row r="21" spans="1:27" ht="13.5">
      <c r="A21" s="138" t="s">
        <v>90</v>
      </c>
      <c r="B21" s="136"/>
      <c r="C21" s="155"/>
      <c r="D21" s="155"/>
      <c r="E21" s="156">
        <v>64598000</v>
      </c>
      <c r="F21" s="60">
        <v>64598000</v>
      </c>
      <c r="G21" s="60">
        <v>3752368</v>
      </c>
      <c r="H21" s="60">
        <v>3828055</v>
      </c>
      <c r="I21" s="60">
        <v>3911022</v>
      </c>
      <c r="J21" s="60">
        <v>11491445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11491445</v>
      </c>
      <c r="X21" s="60"/>
      <c r="Y21" s="60">
        <v>11491445</v>
      </c>
      <c r="Z21" s="140">
        <v>0</v>
      </c>
      <c r="AA21" s="155">
        <v>64598000</v>
      </c>
    </row>
    <row r="22" spans="1:27" ht="13.5">
      <c r="A22" s="138" t="s">
        <v>91</v>
      </c>
      <c r="B22" s="136"/>
      <c r="C22" s="157"/>
      <c r="D22" s="157"/>
      <c r="E22" s="158">
        <v>24807000</v>
      </c>
      <c r="F22" s="159">
        <v>24807000</v>
      </c>
      <c r="G22" s="159">
        <v>1653522</v>
      </c>
      <c r="H22" s="159">
        <v>1806958</v>
      </c>
      <c r="I22" s="159">
        <v>1915707</v>
      </c>
      <c r="J22" s="159">
        <v>5376187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5376187</v>
      </c>
      <c r="X22" s="159"/>
      <c r="Y22" s="159">
        <v>5376187</v>
      </c>
      <c r="Z22" s="141">
        <v>0</v>
      </c>
      <c r="AA22" s="157">
        <v>24807000</v>
      </c>
    </row>
    <row r="23" spans="1:27" ht="13.5">
      <c r="A23" s="138" t="s">
        <v>92</v>
      </c>
      <c r="B23" s="136"/>
      <c r="C23" s="155"/>
      <c r="D23" s="155"/>
      <c r="E23" s="156">
        <v>21122000</v>
      </c>
      <c r="F23" s="60">
        <v>21122000</v>
      </c>
      <c r="G23" s="60">
        <v>1699708</v>
      </c>
      <c r="H23" s="60">
        <v>1697404</v>
      </c>
      <c r="I23" s="60">
        <v>1884681</v>
      </c>
      <c r="J23" s="60">
        <v>5281793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5281793</v>
      </c>
      <c r="X23" s="60"/>
      <c r="Y23" s="60">
        <v>5281793</v>
      </c>
      <c r="Z23" s="140">
        <v>0</v>
      </c>
      <c r="AA23" s="155">
        <v>21122000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304363218</v>
      </c>
      <c r="F25" s="73">
        <f t="shared" si="4"/>
        <v>304363218</v>
      </c>
      <c r="G25" s="73">
        <f t="shared" si="4"/>
        <v>51879061</v>
      </c>
      <c r="H25" s="73">
        <f t="shared" si="4"/>
        <v>17687725</v>
      </c>
      <c r="I25" s="73">
        <f t="shared" si="4"/>
        <v>14761207</v>
      </c>
      <c r="J25" s="73">
        <f t="shared" si="4"/>
        <v>84327993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84327993</v>
      </c>
      <c r="X25" s="73">
        <f t="shared" si="4"/>
        <v>0</v>
      </c>
      <c r="Y25" s="73">
        <f t="shared" si="4"/>
        <v>84327993</v>
      </c>
      <c r="Z25" s="170">
        <f>+IF(X25&lt;&gt;0,+(Y25/X25)*100,0)</f>
        <v>0</v>
      </c>
      <c r="AA25" s="168">
        <f>+AA5+AA9+AA15+AA19+AA24</f>
        <v>304363218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65979756</v>
      </c>
      <c r="F28" s="100">
        <f t="shared" si="5"/>
        <v>65979756</v>
      </c>
      <c r="G28" s="100">
        <f t="shared" si="5"/>
        <v>4505180</v>
      </c>
      <c r="H28" s="100">
        <f t="shared" si="5"/>
        <v>7238855</v>
      </c>
      <c r="I28" s="100">
        <f t="shared" si="5"/>
        <v>4902002</v>
      </c>
      <c r="J28" s="100">
        <f t="shared" si="5"/>
        <v>16646037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16646037</v>
      </c>
      <c r="X28" s="100">
        <f t="shared" si="5"/>
        <v>0</v>
      </c>
      <c r="Y28" s="100">
        <f t="shared" si="5"/>
        <v>16646037</v>
      </c>
      <c r="Z28" s="137">
        <f>+IF(X28&lt;&gt;0,+(Y28/X28)*100,0)</f>
        <v>0</v>
      </c>
      <c r="AA28" s="153">
        <f>SUM(AA29:AA31)</f>
        <v>65979756</v>
      </c>
    </row>
    <row r="29" spans="1:27" ht="13.5">
      <c r="A29" s="138" t="s">
        <v>75</v>
      </c>
      <c r="B29" s="136"/>
      <c r="C29" s="155"/>
      <c r="D29" s="155"/>
      <c r="E29" s="156">
        <v>16382389</v>
      </c>
      <c r="F29" s="60">
        <v>16382389</v>
      </c>
      <c r="G29" s="60">
        <v>1591130</v>
      </c>
      <c r="H29" s="60">
        <v>2305231</v>
      </c>
      <c r="I29" s="60">
        <v>1748173</v>
      </c>
      <c r="J29" s="60">
        <v>5644534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5644534</v>
      </c>
      <c r="X29" s="60"/>
      <c r="Y29" s="60">
        <v>5644534</v>
      </c>
      <c r="Z29" s="140">
        <v>0</v>
      </c>
      <c r="AA29" s="155">
        <v>16382389</v>
      </c>
    </row>
    <row r="30" spans="1:27" ht="13.5">
      <c r="A30" s="138" t="s">
        <v>76</v>
      </c>
      <c r="B30" s="136"/>
      <c r="C30" s="157"/>
      <c r="D30" s="157"/>
      <c r="E30" s="158">
        <v>49597367</v>
      </c>
      <c r="F30" s="159">
        <v>49597367</v>
      </c>
      <c r="G30" s="159">
        <v>1669465</v>
      </c>
      <c r="H30" s="159">
        <v>3509459</v>
      </c>
      <c r="I30" s="159">
        <v>1915626</v>
      </c>
      <c r="J30" s="159">
        <v>7094550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7094550</v>
      </c>
      <c r="X30" s="159"/>
      <c r="Y30" s="159">
        <v>7094550</v>
      </c>
      <c r="Z30" s="141">
        <v>0</v>
      </c>
      <c r="AA30" s="157">
        <v>49597367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1244585</v>
      </c>
      <c r="H31" s="60">
        <v>1424165</v>
      </c>
      <c r="I31" s="60">
        <v>1238203</v>
      </c>
      <c r="J31" s="60">
        <v>3906953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3906953</v>
      </c>
      <c r="X31" s="60"/>
      <c r="Y31" s="60">
        <v>3906953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14050000</v>
      </c>
      <c r="F32" s="100">
        <f t="shared" si="6"/>
        <v>14050000</v>
      </c>
      <c r="G32" s="100">
        <f t="shared" si="6"/>
        <v>1486085</v>
      </c>
      <c r="H32" s="100">
        <f t="shared" si="6"/>
        <v>1566065</v>
      </c>
      <c r="I32" s="100">
        <f t="shared" si="6"/>
        <v>1222775</v>
      </c>
      <c r="J32" s="100">
        <f t="shared" si="6"/>
        <v>4274925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4274925</v>
      </c>
      <c r="X32" s="100">
        <f t="shared" si="6"/>
        <v>0</v>
      </c>
      <c r="Y32" s="100">
        <f t="shared" si="6"/>
        <v>4274925</v>
      </c>
      <c r="Z32" s="137">
        <f>+IF(X32&lt;&gt;0,+(Y32/X32)*100,0)</f>
        <v>0</v>
      </c>
      <c r="AA32" s="153">
        <f>SUM(AA33:AA37)</f>
        <v>14050000</v>
      </c>
    </row>
    <row r="33" spans="1:27" ht="13.5">
      <c r="A33" s="138" t="s">
        <v>79</v>
      </c>
      <c r="B33" s="136"/>
      <c r="C33" s="155"/>
      <c r="D33" s="155"/>
      <c r="E33" s="156">
        <v>13981000</v>
      </c>
      <c r="F33" s="60">
        <v>13981000</v>
      </c>
      <c r="G33" s="60">
        <v>1075684</v>
      </c>
      <c r="H33" s="60">
        <v>1133636</v>
      </c>
      <c r="I33" s="60">
        <v>935993</v>
      </c>
      <c r="J33" s="60">
        <v>3145313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3145313</v>
      </c>
      <c r="X33" s="60"/>
      <c r="Y33" s="60">
        <v>3145313</v>
      </c>
      <c r="Z33" s="140">
        <v>0</v>
      </c>
      <c r="AA33" s="155">
        <v>13981000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137542</v>
      </c>
      <c r="H34" s="60">
        <v>67504</v>
      </c>
      <c r="I34" s="60">
        <v>18742</v>
      </c>
      <c r="J34" s="60">
        <v>223788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223788</v>
      </c>
      <c r="X34" s="60"/>
      <c r="Y34" s="60">
        <v>223788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69000</v>
      </c>
      <c r="F35" s="60">
        <v>69000</v>
      </c>
      <c r="G35" s="60">
        <v>272859</v>
      </c>
      <c r="H35" s="60">
        <v>364925</v>
      </c>
      <c r="I35" s="60">
        <v>268040</v>
      </c>
      <c r="J35" s="60">
        <v>905824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905824</v>
      </c>
      <c r="X35" s="60"/>
      <c r="Y35" s="60">
        <v>905824</v>
      </c>
      <c r="Z35" s="140">
        <v>0</v>
      </c>
      <c r="AA35" s="155">
        <v>69000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61832000</v>
      </c>
      <c r="F38" s="100">
        <f t="shared" si="7"/>
        <v>61832000</v>
      </c>
      <c r="G38" s="100">
        <f t="shared" si="7"/>
        <v>986628</v>
      </c>
      <c r="H38" s="100">
        <f t="shared" si="7"/>
        <v>1543817</v>
      </c>
      <c r="I38" s="100">
        <f t="shared" si="7"/>
        <v>1644115</v>
      </c>
      <c r="J38" s="100">
        <f t="shared" si="7"/>
        <v>4174560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4174560</v>
      </c>
      <c r="X38" s="100">
        <f t="shared" si="7"/>
        <v>0</v>
      </c>
      <c r="Y38" s="100">
        <f t="shared" si="7"/>
        <v>4174560</v>
      </c>
      <c r="Z38" s="137">
        <f>+IF(X38&lt;&gt;0,+(Y38/X38)*100,0)</f>
        <v>0</v>
      </c>
      <c r="AA38" s="153">
        <f>SUM(AA39:AA41)</f>
        <v>61832000</v>
      </c>
    </row>
    <row r="39" spans="1:27" ht="13.5">
      <c r="A39" s="138" t="s">
        <v>85</v>
      </c>
      <c r="B39" s="136"/>
      <c r="C39" s="155"/>
      <c r="D39" s="155"/>
      <c r="E39" s="156">
        <v>1833000</v>
      </c>
      <c r="F39" s="60">
        <v>1833000</v>
      </c>
      <c r="G39" s="60">
        <v>122124</v>
      </c>
      <c r="H39" s="60">
        <v>136861</v>
      </c>
      <c r="I39" s="60">
        <v>125397</v>
      </c>
      <c r="J39" s="60">
        <v>384382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384382</v>
      </c>
      <c r="X39" s="60"/>
      <c r="Y39" s="60">
        <v>384382</v>
      </c>
      <c r="Z39" s="140">
        <v>0</v>
      </c>
      <c r="AA39" s="155">
        <v>1833000</v>
      </c>
    </row>
    <row r="40" spans="1:27" ht="13.5">
      <c r="A40" s="138" t="s">
        <v>86</v>
      </c>
      <c r="B40" s="136"/>
      <c r="C40" s="155"/>
      <c r="D40" s="155"/>
      <c r="E40" s="156">
        <v>59999000</v>
      </c>
      <c r="F40" s="60">
        <v>59999000</v>
      </c>
      <c r="G40" s="60">
        <v>864504</v>
      </c>
      <c r="H40" s="60">
        <v>1406956</v>
      </c>
      <c r="I40" s="60">
        <v>1518718</v>
      </c>
      <c r="J40" s="60">
        <v>3790178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3790178</v>
      </c>
      <c r="X40" s="60"/>
      <c r="Y40" s="60">
        <v>3790178</v>
      </c>
      <c r="Z40" s="140">
        <v>0</v>
      </c>
      <c r="AA40" s="155">
        <v>59999000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138973714</v>
      </c>
      <c r="F42" s="100">
        <f t="shared" si="8"/>
        <v>138973714</v>
      </c>
      <c r="G42" s="100">
        <f t="shared" si="8"/>
        <v>18977707</v>
      </c>
      <c r="H42" s="100">
        <f t="shared" si="8"/>
        <v>19827792</v>
      </c>
      <c r="I42" s="100">
        <f t="shared" si="8"/>
        <v>5563701</v>
      </c>
      <c r="J42" s="100">
        <f t="shared" si="8"/>
        <v>44369200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44369200</v>
      </c>
      <c r="X42" s="100">
        <f t="shared" si="8"/>
        <v>0</v>
      </c>
      <c r="Y42" s="100">
        <f t="shared" si="8"/>
        <v>44369200</v>
      </c>
      <c r="Z42" s="137">
        <f>+IF(X42&lt;&gt;0,+(Y42/X42)*100,0)</f>
        <v>0</v>
      </c>
      <c r="AA42" s="153">
        <f>SUM(AA43:AA46)</f>
        <v>138973714</v>
      </c>
    </row>
    <row r="43" spans="1:27" ht="13.5">
      <c r="A43" s="138" t="s">
        <v>89</v>
      </c>
      <c r="B43" s="136"/>
      <c r="C43" s="155"/>
      <c r="D43" s="155"/>
      <c r="E43" s="156">
        <v>56546650</v>
      </c>
      <c r="F43" s="60">
        <v>56546650</v>
      </c>
      <c r="G43" s="60">
        <v>1932505</v>
      </c>
      <c r="H43" s="60">
        <v>11768941</v>
      </c>
      <c r="I43" s="60">
        <v>887603</v>
      </c>
      <c r="J43" s="60">
        <v>14589049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14589049</v>
      </c>
      <c r="X43" s="60"/>
      <c r="Y43" s="60">
        <v>14589049</v>
      </c>
      <c r="Z43" s="140">
        <v>0</v>
      </c>
      <c r="AA43" s="155">
        <v>56546650</v>
      </c>
    </row>
    <row r="44" spans="1:27" ht="13.5">
      <c r="A44" s="138" t="s">
        <v>90</v>
      </c>
      <c r="B44" s="136"/>
      <c r="C44" s="155"/>
      <c r="D44" s="155"/>
      <c r="E44" s="156">
        <v>33560064</v>
      </c>
      <c r="F44" s="60">
        <v>33560064</v>
      </c>
      <c r="G44" s="60">
        <v>6415693</v>
      </c>
      <c r="H44" s="60">
        <v>4333372</v>
      </c>
      <c r="I44" s="60">
        <v>1801593</v>
      </c>
      <c r="J44" s="60">
        <v>12550658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12550658</v>
      </c>
      <c r="X44" s="60"/>
      <c r="Y44" s="60">
        <v>12550658</v>
      </c>
      <c r="Z44" s="140">
        <v>0</v>
      </c>
      <c r="AA44" s="155">
        <v>33560064</v>
      </c>
    </row>
    <row r="45" spans="1:27" ht="13.5">
      <c r="A45" s="138" t="s">
        <v>91</v>
      </c>
      <c r="B45" s="136"/>
      <c r="C45" s="157"/>
      <c r="D45" s="157"/>
      <c r="E45" s="158">
        <v>29707000</v>
      </c>
      <c r="F45" s="159">
        <v>29707000</v>
      </c>
      <c r="G45" s="159">
        <v>1154109</v>
      </c>
      <c r="H45" s="159">
        <v>1779433</v>
      </c>
      <c r="I45" s="159">
        <v>1169992</v>
      </c>
      <c r="J45" s="159">
        <v>4103534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4103534</v>
      </c>
      <c r="X45" s="159"/>
      <c r="Y45" s="159">
        <v>4103534</v>
      </c>
      <c r="Z45" s="141">
        <v>0</v>
      </c>
      <c r="AA45" s="157">
        <v>29707000</v>
      </c>
    </row>
    <row r="46" spans="1:27" ht="13.5">
      <c r="A46" s="138" t="s">
        <v>92</v>
      </c>
      <c r="B46" s="136"/>
      <c r="C46" s="155"/>
      <c r="D46" s="155"/>
      <c r="E46" s="156">
        <v>19160000</v>
      </c>
      <c r="F46" s="60">
        <v>19160000</v>
      </c>
      <c r="G46" s="60">
        <v>9475400</v>
      </c>
      <c r="H46" s="60">
        <v>1946046</v>
      </c>
      <c r="I46" s="60">
        <v>1704513</v>
      </c>
      <c r="J46" s="60">
        <v>13125959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13125959</v>
      </c>
      <c r="X46" s="60"/>
      <c r="Y46" s="60">
        <v>13125959</v>
      </c>
      <c r="Z46" s="140">
        <v>0</v>
      </c>
      <c r="AA46" s="155">
        <v>19160000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280835470</v>
      </c>
      <c r="F48" s="73">
        <f t="shared" si="9"/>
        <v>280835470</v>
      </c>
      <c r="G48" s="73">
        <f t="shared" si="9"/>
        <v>25955600</v>
      </c>
      <c r="H48" s="73">
        <f t="shared" si="9"/>
        <v>30176529</v>
      </c>
      <c r="I48" s="73">
        <f t="shared" si="9"/>
        <v>13332593</v>
      </c>
      <c r="J48" s="73">
        <f t="shared" si="9"/>
        <v>69464722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69464722</v>
      </c>
      <c r="X48" s="73">
        <f t="shared" si="9"/>
        <v>0</v>
      </c>
      <c r="Y48" s="73">
        <f t="shared" si="9"/>
        <v>69464722</v>
      </c>
      <c r="Z48" s="170">
        <f>+IF(X48&lt;&gt;0,+(Y48/X48)*100,0)</f>
        <v>0</v>
      </c>
      <c r="AA48" s="168">
        <f>+AA28+AA32+AA38+AA42+AA47</f>
        <v>280835470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23527748</v>
      </c>
      <c r="F49" s="173">
        <f t="shared" si="10"/>
        <v>23527748</v>
      </c>
      <c r="G49" s="173">
        <f t="shared" si="10"/>
        <v>25923461</v>
      </c>
      <c r="H49" s="173">
        <f t="shared" si="10"/>
        <v>-12488804</v>
      </c>
      <c r="I49" s="173">
        <f t="shared" si="10"/>
        <v>1428614</v>
      </c>
      <c r="J49" s="173">
        <f t="shared" si="10"/>
        <v>14863271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14863271</v>
      </c>
      <c r="X49" s="173">
        <f>IF(F25=F48,0,X25-X48)</f>
        <v>0</v>
      </c>
      <c r="Y49" s="173">
        <f t="shared" si="10"/>
        <v>14863271</v>
      </c>
      <c r="Z49" s="174">
        <f>+IF(X49&lt;&gt;0,+(Y49/X49)*100,0)</f>
        <v>0</v>
      </c>
      <c r="AA49" s="171">
        <f>+AA25-AA48</f>
        <v>23527748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23320000</v>
      </c>
      <c r="F5" s="60">
        <v>23320000</v>
      </c>
      <c r="G5" s="60">
        <v>2029897</v>
      </c>
      <c r="H5" s="60">
        <v>1300871</v>
      </c>
      <c r="I5" s="60">
        <v>1296331</v>
      </c>
      <c r="J5" s="60">
        <v>4627099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4627099</v>
      </c>
      <c r="X5" s="60">
        <v>6415579</v>
      </c>
      <c r="Y5" s="60">
        <v>-1788480</v>
      </c>
      <c r="Z5" s="140">
        <v>-27.88</v>
      </c>
      <c r="AA5" s="155">
        <v>23320000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40500000</v>
      </c>
      <c r="F7" s="60">
        <v>40500000</v>
      </c>
      <c r="G7" s="60">
        <v>1764031</v>
      </c>
      <c r="H7" s="60">
        <v>4044000</v>
      </c>
      <c r="I7" s="60">
        <v>3738240</v>
      </c>
      <c r="J7" s="60">
        <v>9546271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9546271</v>
      </c>
      <c r="X7" s="60">
        <v>10125000</v>
      </c>
      <c r="Y7" s="60">
        <v>-578729</v>
      </c>
      <c r="Z7" s="140">
        <v>-5.72</v>
      </c>
      <c r="AA7" s="155">
        <v>40500000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39220000</v>
      </c>
      <c r="F8" s="60">
        <v>39220000</v>
      </c>
      <c r="G8" s="60">
        <v>3751438</v>
      </c>
      <c r="H8" s="60">
        <v>3828055</v>
      </c>
      <c r="I8" s="60">
        <v>3909557</v>
      </c>
      <c r="J8" s="60">
        <v>11489050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11489050</v>
      </c>
      <c r="X8" s="60">
        <v>9804999</v>
      </c>
      <c r="Y8" s="60">
        <v>1684051</v>
      </c>
      <c r="Z8" s="140">
        <v>17.18</v>
      </c>
      <c r="AA8" s="155">
        <v>39220000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18020000</v>
      </c>
      <c r="F9" s="60">
        <v>18020000</v>
      </c>
      <c r="G9" s="60">
        <v>1652070</v>
      </c>
      <c r="H9" s="60">
        <v>1806958</v>
      </c>
      <c r="I9" s="60">
        <v>1915707</v>
      </c>
      <c r="J9" s="60">
        <v>5374735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5374735</v>
      </c>
      <c r="X9" s="60">
        <v>4504998</v>
      </c>
      <c r="Y9" s="60">
        <v>869737</v>
      </c>
      <c r="Z9" s="140">
        <v>19.31</v>
      </c>
      <c r="AA9" s="155">
        <v>18020000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18958000</v>
      </c>
      <c r="F10" s="54">
        <v>18958000</v>
      </c>
      <c r="G10" s="54">
        <v>1699708</v>
      </c>
      <c r="H10" s="54">
        <v>1697404</v>
      </c>
      <c r="I10" s="54">
        <v>1884681</v>
      </c>
      <c r="J10" s="54">
        <v>5281793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5281793</v>
      </c>
      <c r="X10" s="54">
        <v>4739499</v>
      </c>
      <c r="Y10" s="54">
        <v>542294</v>
      </c>
      <c r="Z10" s="184">
        <v>11.44</v>
      </c>
      <c r="AA10" s="130">
        <v>18958000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761</v>
      </c>
      <c r="J11" s="60">
        <v>761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761</v>
      </c>
      <c r="X11" s="60">
        <v>0</v>
      </c>
      <c r="Y11" s="60">
        <v>761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403000</v>
      </c>
      <c r="F12" s="60">
        <v>403000</v>
      </c>
      <c r="G12" s="60">
        <v>34138</v>
      </c>
      <c r="H12" s="60">
        <v>33645</v>
      </c>
      <c r="I12" s="60">
        <v>9984</v>
      </c>
      <c r="J12" s="60">
        <v>77767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77767</v>
      </c>
      <c r="X12" s="60">
        <v>100749</v>
      </c>
      <c r="Y12" s="60">
        <v>-22982</v>
      </c>
      <c r="Z12" s="140">
        <v>-22.81</v>
      </c>
      <c r="AA12" s="155">
        <v>403000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425000</v>
      </c>
      <c r="F13" s="60">
        <v>425000</v>
      </c>
      <c r="G13" s="60">
        <v>0</v>
      </c>
      <c r="H13" s="60">
        <v>33908</v>
      </c>
      <c r="I13" s="60">
        <v>130325</v>
      </c>
      <c r="J13" s="60">
        <v>164233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164233</v>
      </c>
      <c r="X13" s="60">
        <v>106245</v>
      </c>
      <c r="Y13" s="60">
        <v>57988</v>
      </c>
      <c r="Z13" s="140">
        <v>54.58</v>
      </c>
      <c r="AA13" s="155">
        <v>425000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18762000</v>
      </c>
      <c r="F14" s="60">
        <v>18762000</v>
      </c>
      <c r="G14" s="60">
        <v>1637738</v>
      </c>
      <c r="H14" s="60">
        <v>1663711</v>
      </c>
      <c r="I14" s="60">
        <v>1702595</v>
      </c>
      <c r="J14" s="60">
        <v>5004044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5004044</v>
      </c>
      <c r="X14" s="60">
        <v>4690500</v>
      </c>
      <c r="Y14" s="60">
        <v>313544</v>
      </c>
      <c r="Z14" s="140">
        <v>6.68</v>
      </c>
      <c r="AA14" s="155">
        <v>18762000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180000</v>
      </c>
      <c r="F16" s="60">
        <v>180000</v>
      </c>
      <c r="G16" s="60">
        <v>14350</v>
      </c>
      <c r="H16" s="60">
        <v>20850</v>
      </c>
      <c r="I16" s="60">
        <v>10450</v>
      </c>
      <c r="J16" s="60">
        <v>45650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45650</v>
      </c>
      <c r="X16" s="60">
        <v>45</v>
      </c>
      <c r="Y16" s="60">
        <v>45605</v>
      </c>
      <c r="Z16" s="140">
        <v>101344.44</v>
      </c>
      <c r="AA16" s="155">
        <v>180000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82649000</v>
      </c>
      <c r="F19" s="60">
        <v>82649000</v>
      </c>
      <c r="G19" s="60">
        <v>31274000</v>
      </c>
      <c r="H19" s="60">
        <v>2976000</v>
      </c>
      <c r="I19" s="60">
        <v>0</v>
      </c>
      <c r="J19" s="60">
        <v>34250000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34250000</v>
      </c>
      <c r="X19" s="60">
        <v>27550000</v>
      </c>
      <c r="Y19" s="60">
        <v>6700000</v>
      </c>
      <c r="Z19" s="140">
        <v>24.32</v>
      </c>
      <c r="AA19" s="155">
        <v>82649000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904218</v>
      </c>
      <c r="F20" s="54">
        <v>904218</v>
      </c>
      <c r="G20" s="54">
        <v>1847533</v>
      </c>
      <c r="H20" s="54">
        <v>276599</v>
      </c>
      <c r="I20" s="54">
        <v>162576</v>
      </c>
      <c r="J20" s="54">
        <v>2286708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2286708</v>
      </c>
      <c r="X20" s="54">
        <v>225999</v>
      </c>
      <c r="Y20" s="54">
        <v>2060709</v>
      </c>
      <c r="Z20" s="184">
        <v>911.82</v>
      </c>
      <c r="AA20" s="130">
        <v>904218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13158</v>
      </c>
      <c r="H21" s="60">
        <v>5724</v>
      </c>
      <c r="I21" s="82">
        <v>0</v>
      </c>
      <c r="J21" s="60">
        <v>18882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18882</v>
      </c>
      <c r="X21" s="60">
        <v>0</v>
      </c>
      <c r="Y21" s="60">
        <v>18882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243341218</v>
      </c>
      <c r="F22" s="190">
        <f t="shared" si="0"/>
        <v>243341218</v>
      </c>
      <c r="G22" s="190">
        <f t="shared" si="0"/>
        <v>45718061</v>
      </c>
      <c r="H22" s="190">
        <f t="shared" si="0"/>
        <v>17687725</v>
      </c>
      <c r="I22" s="190">
        <f t="shared" si="0"/>
        <v>14761207</v>
      </c>
      <c r="J22" s="190">
        <f t="shared" si="0"/>
        <v>78166993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78166993</v>
      </c>
      <c r="X22" s="190">
        <f t="shared" si="0"/>
        <v>68263613</v>
      </c>
      <c r="Y22" s="190">
        <f t="shared" si="0"/>
        <v>9903380</v>
      </c>
      <c r="Z22" s="191">
        <f>+IF(X22&lt;&gt;0,+(Y22/X22)*100,0)</f>
        <v>14.507553240699405</v>
      </c>
      <c r="AA22" s="188">
        <f>SUM(AA5:AA21)</f>
        <v>243341218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60352003</v>
      </c>
      <c r="F25" s="60">
        <v>60352003</v>
      </c>
      <c r="G25" s="60">
        <v>5602328</v>
      </c>
      <c r="H25" s="60">
        <v>5518799</v>
      </c>
      <c r="I25" s="60">
        <v>5706747</v>
      </c>
      <c r="J25" s="60">
        <v>16827874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16827874</v>
      </c>
      <c r="X25" s="60">
        <v>150879999</v>
      </c>
      <c r="Y25" s="60">
        <v>-134052125</v>
      </c>
      <c r="Z25" s="140">
        <v>-88.85</v>
      </c>
      <c r="AA25" s="155">
        <v>60352003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6243389</v>
      </c>
      <c r="F26" s="60">
        <v>6243389</v>
      </c>
      <c r="G26" s="60">
        <v>623535</v>
      </c>
      <c r="H26" s="60">
        <v>618171</v>
      </c>
      <c r="I26" s="60">
        <v>604472</v>
      </c>
      <c r="J26" s="60">
        <v>1846178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1846178</v>
      </c>
      <c r="X26" s="60">
        <v>15607500</v>
      </c>
      <c r="Y26" s="60">
        <v>-13761322</v>
      </c>
      <c r="Z26" s="140">
        <v>-88.17</v>
      </c>
      <c r="AA26" s="155">
        <v>6243389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33020000</v>
      </c>
      <c r="F27" s="60">
        <v>33020000</v>
      </c>
      <c r="G27" s="60">
        <v>8828706</v>
      </c>
      <c r="H27" s="60">
        <v>93287</v>
      </c>
      <c r="I27" s="60">
        <v>94296</v>
      </c>
      <c r="J27" s="60">
        <v>9016289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9016289</v>
      </c>
      <c r="X27" s="60">
        <v>8254998</v>
      </c>
      <c r="Y27" s="60">
        <v>761291</v>
      </c>
      <c r="Z27" s="140">
        <v>9.22</v>
      </c>
      <c r="AA27" s="155">
        <v>33020000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70995364</v>
      </c>
      <c r="F28" s="60">
        <v>70995364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17748750</v>
      </c>
      <c r="Y28" s="60">
        <v>-17748750</v>
      </c>
      <c r="Z28" s="140">
        <v>-100</v>
      </c>
      <c r="AA28" s="155">
        <v>70995364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2800000</v>
      </c>
      <c r="F29" s="60">
        <v>2800000</v>
      </c>
      <c r="G29" s="60">
        <v>0</v>
      </c>
      <c r="H29" s="60">
        <v>209389</v>
      </c>
      <c r="I29" s="60">
        <v>0</v>
      </c>
      <c r="J29" s="60">
        <v>209389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209389</v>
      </c>
      <c r="X29" s="60">
        <v>699999</v>
      </c>
      <c r="Y29" s="60">
        <v>-490610</v>
      </c>
      <c r="Z29" s="140">
        <v>-70.09</v>
      </c>
      <c r="AA29" s="155">
        <v>2800000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36723647</v>
      </c>
      <c r="F30" s="60">
        <v>36723647</v>
      </c>
      <c r="G30" s="60">
        <v>1199988</v>
      </c>
      <c r="H30" s="60">
        <v>11879814</v>
      </c>
      <c r="I30" s="60">
        <v>28475</v>
      </c>
      <c r="J30" s="60">
        <v>13108277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13108277</v>
      </c>
      <c r="X30" s="60">
        <v>10897500</v>
      </c>
      <c r="Y30" s="60">
        <v>2210777</v>
      </c>
      <c r="Z30" s="140">
        <v>20.29</v>
      </c>
      <c r="AA30" s="155">
        <v>36723647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10831700</v>
      </c>
      <c r="F31" s="60">
        <v>10831700</v>
      </c>
      <c r="G31" s="60">
        <v>1085008</v>
      </c>
      <c r="H31" s="60">
        <v>1002753</v>
      </c>
      <c r="I31" s="60">
        <v>360738</v>
      </c>
      <c r="J31" s="60">
        <v>2448499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2448499</v>
      </c>
      <c r="X31" s="60">
        <v>2707998</v>
      </c>
      <c r="Y31" s="60">
        <v>-259499</v>
      </c>
      <c r="Z31" s="140">
        <v>-9.58</v>
      </c>
      <c r="AA31" s="155">
        <v>10831700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10090823</v>
      </c>
      <c r="F32" s="60">
        <v>10090823</v>
      </c>
      <c r="G32" s="60">
        <v>277484</v>
      </c>
      <c r="H32" s="60">
        <v>224430</v>
      </c>
      <c r="I32" s="60">
        <v>39855</v>
      </c>
      <c r="J32" s="60">
        <v>541769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541769</v>
      </c>
      <c r="X32" s="60">
        <v>2465751</v>
      </c>
      <c r="Y32" s="60">
        <v>-1923982</v>
      </c>
      <c r="Z32" s="140">
        <v>-78.03</v>
      </c>
      <c r="AA32" s="155">
        <v>10090823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17902544</v>
      </c>
      <c r="F33" s="60">
        <v>17902544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17902544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31876000</v>
      </c>
      <c r="F34" s="60">
        <v>31876000</v>
      </c>
      <c r="G34" s="60">
        <v>8338551</v>
      </c>
      <c r="H34" s="60">
        <v>10629886</v>
      </c>
      <c r="I34" s="60">
        <v>6498010</v>
      </c>
      <c r="J34" s="60">
        <v>25466447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25466447</v>
      </c>
      <c r="X34" s="60">
        <v>15145500</v>
      </c>
      <c r="Y34" s="60">
        <v>10320947</v>
      </c>
      <c r="Z34" s="140">
        <v>68.15</v>
      </c>
      <c r="AA34" s="155">
        <v>31876000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280835470</v>
      </c>
      <c r="F36" s="190">
        <f t="shared" si="1"/>
        <v>280835470</v>
      </c>
      <c r="G36" s="190">
        <f t="shared" si="1"/>
        <v>25955600</v>
      </c>
      <c r="H36" s="190">
        <f t="shared" si="1"/>
        <v>30176529</v>
      </c>
      <c r="I36" s="190">
        <f t="shared" si="1"/>
        <v>13332593</v>
      </c>
      <c r="J36" s="190">
        <f t="shared" si="1"/>
        <v>69464722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69464722</v>
      </c>
      <c r="X36" s="190">
        <f t="shared" si="1"/>
        <v>224407995</v>
      </c>
      <c r="Y36" s="190">
        <f t="shared" si="1"/>
        <v>-154943273</v>
      </c>
      <c r="Z36" s="191">
        <f>+IF(X36&lt;&gt;0,+(Y36/X36)*100,0)</f>
        <v>-69.04534439604079</v>
      </c>
      <c r="AA36" s="188">
        <f>SUM(AA25:AA35)</f>
        <v>280835470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-37494252</v>
      </c>
      <c r="F38" s="106">
        <f t="shared" si="2"/>
        <v>-37494252</v>
      </c>
      <c r="G38" s="106">
        <f t="shared" si="2"/>
        <v>19762461</v>
      </c>
      <c r="H38" s="106">
        <f t="shared" si="2"/>
        <v>-12488804</v>
      </c>
      <c r="I38" s="106">
        <f t="shared" si="2"/>
        <v>1428614</v>
      </c>
      <c r="J38" s="106">
        <f t="shared" si="2"/>
        <v>8702271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8702271</v>
      </c>
      <c r="X38" s="106">
        <f>IF(F22=F36,0,X22-X36)</f>
        <v>-156144382</v>
      </c>
      <c r="Y38" s="106">
        <f t="shared" si="2"/>
        <v>164846653</v>
      </c>
      <c r="Z38" s="201">
        <f>+IF(X38&lt;&gt;0,+(Y38/X38)*100,0)</f>
        <v>-105.57322068750447</v>
      </c>
      <c r="AA38" s="199">
        <f>+AA22-AA36</f>
        <v>-37494252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61022000</v>
      </c>
      <c r="F39" s="60">
        <v>61022000</v>
      </c>
      <c r="G39" s="60">
        <v>6161000</v>
      </c>
      <c r="H39" s="60">
        <v>0</v>
      </c>
      <c r="I39" s="60">
        <v>0</v>
      </c>
      <c r="J39" s="60">
        <v>6161000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6161000</v>
      </c>
      <c r="X39" s="60">
        <v>15250500</v>
      </c>
      <c r="Y39" s="60">
        <v>-9089500</v>
      </c>
      <c r="Z39" s="140">
        <v>-59.6</v>
      </c>
      <c r="AA39" s="155">
        <v>61022000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23527748</v>
      </c>
      <c r="F42" s="88">
        <f t="shared" si="3"/>
        <v>23527748</v>
      </c>
      <c r="G42" s="88">
        <f t="shared" si="3"/>
        <v>25923461</v>
      </c>
      <c r="H42" s="88">
        <f t="shared" si="3"/>
        <v>-12488804</v>
      </c>
      <c r="I42" s="88">
        <f t="shared" si="3"/>
        <v>1428614</v>
      </c>
      <c r="J42" s="88">
        <f t="shared" si="3"/>
        <v>14863271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14863271</v>
      </c>
      <c r="X42" s="88">
        <f t="shared" si="3"/>
        <v>-140893882</v>
      </c>
      <c r="Y42" s="88">
        <f t="shared" si="3"/>
        <v>155757153</v>
      </c>
      <c r="Z42" s="208">
        <f>+IF(X42&lt;&gt;0,+(Y42/X42)*100,0)</f>
        <v>-110.54926643301658</v>
      </c>
      <c r="AA42" s="206">
        <f>SUM(AA38:AA41)</f>
        <v>23527748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23527748</v>
      </c>
      <c r="F44" s="77">
        <f t="shared" si="4"/>
        <v>23527748</v>
      </c>
      <c r="G44" s="77">
        <f t="shared" si="4"/>
        <v>25923461</v>
      </c>
      <c r="H44" s="77">
        <f t="shared" si="4"/>
        <v>-12488804</v>
      </c>
      <c r="I44" s="77">
        <f t="shared" si="4"/>
        <v>1428614</v>
      </c>
      <c r="J44" s="77">
        <f t="shared" si="4"/>
        <v>14863271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14863271</v>
      </c>
      <c r="X44" s="77">
        <f t="shared" si="4"/>
        <v>-140893882</v>
      </c>
      <c r="Y44" s="77">
        <f t="shared" si="4"/>
        <v>155757153</v>
      </c>
      <c r="Z44" s="212">
        <f>+IF(X44&lt;&gt;0,+(Y44/X44)*100,0)</f>
        <v>-110.54926643301658</v>
      </c>
      <c r="AA44" s="210">
        <f>+AA42-AA43</f>
        <v>23527748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23527748</v>
      </c>
      <c r="F46" s="88">
        <f t="shared" si="5"/>
        <v>23527748</v>
      </c>
      <c r="G46" s="88">
        <f t="shared" si="5"/>
        <v>25923461</v>
      </c>
      <c r="H46" s="88">
        <f t="shared" si="5"/>
        <v>-12488804</v>
      </c>
      <c r="I46" s="88">
        <f t="shared" si="5"/>
        <v>1428614</v>
      </c>
      <c r="J46" s="88">
        <f t="shared" si="5"/>
        <v>14863271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14863271</v>
      </c>
      <c r="X46" s="88">
        <f t="shared" si="5"/>
        <v>-140893882</v>
      </c>
      <c r="Y46" s="88">
        <f t="shared" si="5"/>
        <v>155757153</v>
      </c>
      <c r="Z46" s="208">
        <f>+IF(X46&lt;&gt;0,+(Y46/X46)*100,0)</f>
        <v>-110.54926643301658</v>
      </c>
      <c r="AA46" s="206">
        <f>SUM(AA44:AA45)</f>
        <v>23527748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23527748</v>
      </c>
      <c r="F48" s="219">
        <f t="shared" si="6"/>
        <v>23527748</v>
      </c>
      <c r="G48" s="219">
        <f t="shared" si="6"/>
        <v>25923461</v>
      </c>
      <c r="H48" s="220">
        <f t="shared" si="6"/>
        <v>-12488804</v>
      </c>
      <c r="I48" s="220">
        <f t="shared" si="6"/>
        <v>1428614</v>
      </c>
      <c r="J48" s="220">
        <f t="shared" si="6"/>
        <v>14863271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14863271</v>
      </c>
      <c r="X48" s="220">
        <f t="shared" si="6"/>
        <v>-140893882</v>
      </c>
      <c r="Y48" s="220">
        <f t="shared" si="6"/>
        <v>155757153</v>
      </c>
      <c r="Z48" s="221">
        <f>+IF(X48&lt;&gt;0,+(Y48/X48)*100,0)</f>
        <v>-110.54926643301658</v>
      </c>
      <c r="AA48" s="222">
        <f>SUM(AA46:AA47)</f>
        <v>23527748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835000</v>
      </c>
      <c r="F5" s="100">
        <f t="shared" si="0"/>
        <v>835000</v>
      </c>
      <c r="G5" s="100">
        <f t="shared" si="0"/>
        <v>2631</v>
      </c>
      <c r="H5" s="100">
        <f t="shared" si="0"/>
        <v>664452</v>
      </c>
      <c r="I5" s="100">
        <f t="shared" si="0"/>
        <v>73318</v>
      </c>
      <c r="J5" s="100">
        <f t="shared" si="0"/>
        <v>740401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740401</v>
      </c>
      <c r="X5" s="100">
        <f t="shared" si="0"/>
        <v>0</v>
      </c>
      <c r="Y5" s="100">
        <f t="shared" si="0"/>
        <v>740401</v>
      </c>
      <c r="Z5" s="137">
        <f>+IF(X5&lt;&gt;0,+(Y5/X5)*100,0)</f>
        <v>0</v>
      </c>
      <c r="AA5" s="153">
        <f>SUM(AA6:AA8)</f>
        <v>835000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835000</v>
      </c>
      <c r="F7" s="159">
        <v>835000</v>
      </c>
      <c r="G7" s="159">
        <v>1681</v>
      </c>
      <c r="H7" s="159">
        <v>664452</v>
      </c>
      <c r="I7" s="159">
        <v>73318</v>
      </c>
      <c r="J7" s="159">
        <v>739451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739451</v>
      </c>
      <c r="X7" s="159"/>
      <c r="Y7" s="159">
        <v>739451</v>
      </c>
      <c r="Z7" s="141"/>
      <c r="AA7" s="225">
        <v>835000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950</v>
      </c>
      <c r="H8" s="60"/>
      <c r="I8" s="60"/>
      <c r="J8" s="60">
        <v>950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950</v>
      </c>
      <c r="X8" s="60"/>
      <c r="Y8" s="60">
        <v>950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10294655</v>
      </c>
      <c r="F9" s="100">
        <f t="shared" si="1"/>
        <v>10294655</v>
      </c>
      <c r="G9" s="100">
        <f t="shared" si="1"/>
        <v>210499</v>
      </c>
      <c r="H9" s="100">
        <f t="shared" si="1"/>
        <v>53416</v>
      </c>
      <c r="I9" s="100">
        <f t="shared" si="1"/>
        <v>0</v>
      </c>
      <c r="J9" s="100">
        <f t="shared" si="1"/>
        <v>263915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263915</v>
      </c>
      <c r="X9" s="100">
        <f t="shared" si="1"/>
        <v>0</v>
      </c>
      <c r="Y9" s="100">
        <f t="shared" si="1"/>
        <v>263915</v>
      </c>
      <c r="Z9" s="137">
        <f>+IF(X9&lt;&gt;0,+(Y9/X9)*100,0)</f>
        <v>0</v>
      </c>
      <c r="AA9" s="102">
        <f>SUM(AA10:AA14)</f>
        <v>10294655</v>
      </c>
    </row>
    <row r="10" spans="1:27" ht="13.5">
      <c r="A10" s="138" t="s">
        <v>79</v>
      </c>
      <c r="B10" s="136"/>
      <c r="C10" s="155"/>
      <c r="D10" s="155"/>
      <c r="E10" s="156">
        <v>5015000</v>
      </c>
      <c r="F10" s="60">
        <v>5015000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5015000</v>
      </c>
    </row>
    <row r="11" spans="1:27" ht="13.5">
      <c r="A11" s="138" t="s">
        <v>80</v>
      </c>
      <c r="B11" s="136"/>
      <c r="C11" s="155"/>
      <c r="D11" s="155"/>
      <c r="E11" s="156">
        <v>5279655</v>
      </c>
      <c r="F11" s="60">
        <v>5279655</v>
      </c>
      <c r="G11" s="60">
        <v>210499</v>
      </c>
      <c r="H11" s="60">
        <v>53416</v>
      </c>
      <c r="I11" s="60"/>
      <c r="J11" s="60">
        <v>263915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263915</v>
      </c>
      <c r="X11" s="60"/>
      <c r="Y11" s="60">
        <v>263915</v>
      </c>
      <c r="Z11" s="140"/>
      <c r="AA11" s="62">
        <v>5279655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9463142</v>
      </c>
      <c r="F15" s="100">
        <f t="shared" si="2"/>
        <v>9463142</v>
      </c>
      <c r="G15" s="100">
        <f t="shared" si="2"/>
        <v>0</v>
      </c>
      <c r="H15" s="100">
        <f t="shared" si="2"/>
        <v>1389592</v>
      </c>
      <c r="I15" s="100">
        <f t="shared" si="2"/>
        <v>1077670</v>
      </c>
      <c r="J15" s="100">
        <f t="shared" si="2"/>
        <v>2467262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2467262</v>
      </c>
      <c r="X15" s="100">
        <f t="shared" si="2"/>
        <v>0</v>
      </c>
      <c r="Y15" s="100">
        <f t="shared" si="2"/>
        <v>2467262</v>
      </c>
      <c r="Z15" s="137">
        <f>+IF(X15&lt;&gt;0,+(Y15/X15)*100,0)</f>
        <v>0</v>
      </c>
      <c r="AA15" s="102">
        <f>SUM(AA16:AA18)</f>
        <v>9463142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9463142</v>
      </c>
      <c r="F17" s="60">
        <v>9463142</v>
      </c>
      <c r="G17" s="60"/>
      <c r="H17" s="60">
        <v>1389592</v>
      </c>
      <c r="I17" s="60">
        <v>1077670</v>
      </c>
      <c r="J17" s="60">
        <v>2467262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2467262</v>
      </c>
      <c r="X17" s="60"/>
      <c r="Y17" s="60">
        <v>2467262</v>
      </c>
      <c r="Z17" s="140"/>
      <c r="AA17" s="62">
        <v>9463142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40429203</v>
      </c>
      <c r="F19" s="100">
        <f t="shared" si="3"/>
        <v>40429203</v>
      </c>
      <c r="G19" s="100">
        <f t="shared" si="3"/>
        <v>407305</v>
      </c>
      <c r="H19" s="100">
        <f t="shared" si="3"/>
        <v>1388463</v>
      </c>
      <c r="I19" s="100">
        <f t="shared" si="3"/>
        <v>613204</v>
      </c>
      <c r="J19" s="100">
        <f t="shared" si="3"/>
        <v>2408972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2408972</v>
      </c>
      <c r="X19" s="100">
        <f t="shared" si="3"/>
        <v>0</v>
      </c>
      <c r="Y19" s="100">
        <f t="shared" si="3"/>
        <v>2408972</v>
      </c>
      <c r="Z19" s="137">
        <f>+IF(X19&lt;&gt;0,+(Y19/X19)*100,0)</f>
        <v>0</v>
      </c>
      <c r="AA19" s="102">
        <f>SUM(AA20:AA23)</f>
        <v>40429203</v>
      </c>
    </row>
    <row r="20" spans="1:27" ht="13.5">
      <c r="A20" s="138" t="s">
        <v>89</v>
      </c>
      <c r="B20" s="136"/>
      <c r="C20" s="155"/>
      <c r="D20" s="155"/>
      <c r="E20" s="156">
        <v>6100000</v>
      </c>
      <c r="F20" s="60">
        <v>6100000</v>
      </c>
      <c r="G20" s="60">
        <v>27250</v>
      </c>
      <c r="H20" s="60"/>
      <c r="I20" s="60"/>
      <c r="J20" s="60">
        <v>27250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27250</v>
      </c>
      <c r="X20" s="60"/>
      <c r="Y20" s="60">
        <v>27250</v>
      </c>
      <c r="Z20" s="140"/>
      <c r="AA20" s="62">
        <v>6100000</v>
      </c>
    </row>
    <row r="21" spans="1:27" ht="13.5">
      <c r="A21" s="138" t="s">
        <v>90</v>
      </c>
      <c r="B21" s="136"/>
      <c r="C21" s="155"/>
      <c r="D21" s="155"/>
      <c r="E21" s="156">
        <v>25378167</v>
      </c>
      <c r="F21" s="60">
        <v>25378167</v>
      </c>
      <c r="G21" s="60">
        <v>380055</v>
      </c>
      <c r="H21" s="60">
        <v>1247411</v>
      </c>
      <c r="I21" s="60">
        <v>110069</v>
      </c>
      <c r="J21" s="60">
        <v>1737535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1737535</v>
      </c>
      <c r="X21" s="60"/>
      <c r="Y21" s="60">
        <v>1737535</v>
      </c>
      <c r="Z21" s="140"/>
      <c r="AA21" s="62">
        <v>25378167</v>
      </c>
    </row>
    <row r="22" spans="1:27" ht="13.5">
      <c r="A22" s="138" t="s">
        <v>91</v>
      </c>
      <c r="B22" s="136"/>
      <c r="C22" s="157"/>
      <c r="D22" s="157"/>
      <c r="E22" s="158">
        <v>6787409</v>
      </c>
      <c r="F22" s="159">
        <v>6787409</v>
      </c>
      <c r="G22" s="159"/>
      <c r="H22" s="159"/>
      <c r="I22" s="159">
        <v>500665</v>
      </c>
      <c r="J22" s="159">
        <v>500665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500665</v>
      </c>
      <c r="X22" s="159"/>
      <c r="Y22" s="159">
        <v>500665</v>
      </c>
      <c r="Z22" s="141"/>
      <c r="AA22" s="225">
        <v>6787409</v>
      </c>
    </row>
    <row r="23" spans="1:27" ht="13.5">
      <c r="A23" s="138" t="s">
        <v>92</v>
      </c>
      <c r="B23" s="136"/>
      <c r="C23" s="155"/>
      <c r="D23" s="155"/>
      <c r="E23" s="156">
        <v>2163627</v>
      </c>
      <c r="F23" s="60">
        <v>2163627</v>
      </c>
      <c r="G23" s="60"/>
      <c r="H23" s="60">
        <v>141052</v>
      </c>
      <c r="I23" s="60">
        <v>2470</v>
      </c>
      <c r="J23" s="60">
        <v>143522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143522</v>
      </c>
      <c r="X23" s="60"/>
      <c r="Y23" s="60">
        <v>143522</v>
      </c>
      <c r="Z23" s="140"/>
      <c r="AA23" s="62">
        <v>2163627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61022000</v>
      </c>
      <c r="F25" s="219">
        <f t="shared" si="4"/>
        <v>61022000</v>
      </c>
      <c r="G25" s="219">
        <f t="shared" si="4"/>
        <v>620435</v>
      </c>
      <c r="H25" s="219">
        <f t="shared" si="4"/>
        <v>3495923</v>
      </c>
      <c r="I25" s="219">
        <f t="shared" si="4"/>
        <v>1764192</v>
      </c>
      <c r="J25" s="219">
        <f t="shared" si="4"/>
        <v>5880550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5880550</v>
      </c>
      <c r="X25" s="219">
        <f t="shared" si="4"/>
        <v>0</v>
      </c>
      <c r="Y25" s="219">
        <f t="shared" si="4"/>
        <v>5880550</v>
      </c>
      <c r="Z25" s="231">
        <f>+IF(X25&lt;&gt;0,+(Y25/X25)*100,0)</f>
        <v>0</v>
      </c>
      <c r="AA25" s="232">
        <f>+AA5+AA9+AA15+AA19+AA24</f>
        <v>61022000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58372000</v>
      </c>
      <c r="F28" s="60">
        <v>58372000</v>
      </c>
      <c r="G28" s="60">
        <v>590554</v>
      </c>
      <c r="H28" s="60">
        <v>2811221</v>
      </c>
      <c r="I28" s="60">
        <v>1609186</v>
      </c>
      <c r="J28" s="60">
        <v>5010961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5010961</v>
      </c>
      <c r="X28" s="60"/>
      <c r="Y28" s="60">
        <v>5010961</v>
      </c>
      <c r="Z28" s="140"/>
      <c r="AA28" s="155">
        <v>58372000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58372000</v>
      </c>
      <c r="F32" s="77">
        <f t="shared" si="5"/>
        <v>58372000</v>
      </c>
      <c r="G32" s="77">
        <f t="shared" si="5"/>
        <v>590554</v>
      </c>
      <c r="H32" s="77">
        <f t="shared" si="5"/>
        <v>2811221</v>
      </c>
      <c r="I32" s="77">
        <f t="shared" si="5"/>
        <v>1609186</v>
      </c>
      <c r="J32" s="77">
        <f t="shared" si="5"/>
        <v>5010961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5010961</v>
      </c>
      <c r="X32" s="77">
        <f t="shared" si="5"/>
        <v>0</v>
      </c>
      <c r="Y32" s="77">
        <f t="shared" si="5"/>
        <v>5010961</v>
      </c>
      <c r="Z32" s="212">
        <f>+IF(X32&lt;&gt;0,+(Y32/X32)*100,0)</f>
        <v>0</v>
      </c>
      <c r="AA32" s="79">
        <f>SUM(AA28:AA31)</f>
        <v>58372000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2650000</v>
      </c>
      <c r="F35" s="60">
        <v>2650000</v>
      </c>
      <c r="G35" s="60">
        <v>29881</v>
      </c>
      <c r="H35" s="60">
        <v>684702</v>
      </c>
      <c r="I35" s="60">
        <v>155006</v>
      </c>
      <c r="J35" s="60">
        <v>869589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869589</v>
      </c>
      <c r="X35" s="60"/>
      <c r="Y35" s="60">
        <v>869589</v>
      </c>
      <c r="Z35" s="140"/>
      <c r="AA35" s="62">
        <v>2650000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61022000</v>
      </c>
      <c r="F36" s="220">
        <f t="shared" si="6"/>
        <v>61022000</v>
      </c>
      <c r="G36" s="220">
        <f t="shared" si="6"/>
        <v>620435</v>
      </c>
      <c r="H36" s="220">
        <f t="shared" si="6"/>
        <v>3495923</v>
      </c>
      <c r="I36" s="220">
        <f t="shared" si="6"/>
        <v>1764192</v>
      </c>
      <c r="J36" s="220">
        <f t="shared" si="6"/>
        <v>5880550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5880550</v>
      </c>
      <c r="X36" s="220">
        <f t="shared" si="6"/>
        <v>0</v>
      </c>
      <c r="Y36" s="220">
        <f t="shared" si="6"/>
        <v>5880550</v>
      </c>
      <c r="Z36" s="221">
        <f>+IF(X36&lt;&gt;0,+(Y36/X36)*100,0)</f>
        <v>0</v>
      </c>
      <c r="AA36" s="239">
        <f>SUM(AA32:AA35)</f>
        <v>61022000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5346343</v>
      </c>
      <c r="H6" s="60">
        <v>522740</v>
      </c>
      <c r="I6" s="60"/>
      <c r="J6" s="60">
        <v>522740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522740</v>
      </c>
      <c r="X6" s="60"/>
      <c r="Y6" s="60">
        <v>522740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13456000</v>
      </c>
      <c r="F7" s="60">
        <v>13456000</v>
      </c>
      <c r="G7" s="60">
        <v>14098047</v>
      </c>
      <c r="H7" s="60">
        <v>18877353</v>
      </c>
      <c r="I7" s="60"/>
      <c r="J7" s="60">
        <v>18877353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18877353</v>
      </c>
      <c r="X7" s="60">
        <v>3364000</v>
      </c>
      <c r="Y7" s="60">
        <v>15513353</v>
      </c>
      <c r="Z7" s="140">
        <v>461.16</v>
      </c>
      <c r="AA7" s="62">
        <v>13456000</v>
      </c>
    </row>
    <row r="8" spans="1:27" ht="13.5">
      <c r="A8" s="249" t="s">
        <v>145</v>
      </c>
      <c r="B8" s="182"/>
      <c r="C8" s="155"/>
      <c r="D8" s="155"/>
      <c r="E8" s="59">
        <v>141355000</v>
      </c>
      <c r="F8" s="60">
        <v>141355000</v>
      </c>
      <c r="G8" s="60">
        <v>246303275</v>
      </c>
      <c r="H8" s="60">
        <v>257264709</v>
      </c>
      <c r="I8" s="60"/>
      <c r="J8" s="60">
        <v>257264709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257264709</v>
      </c>
      <c r="X8" s="60">
        <v>35338750</v>
      </c>
      <c r="Y8" s="60">
        <v>221925959</v>
      </c>
      <c r="Z8" s="140">
        <v>628</v>
      </c>
      <c r="AA8" s="62">
        <v>141355000</v>
      </c>
    </row>
    <row r="9" spans="1:27" ht="13.5">
      <c r="A9" s="249" t="s">
        <v>146</v>
      </c>
      <c r="B9" s="182"/>
      <c r="C9" s="155"/>
      <c r="D9" s="155"/>
      <c r="E9" s="59">
        <v>23357000</v>
      </c>
      <c r="F9" s="60">
        <v>23357000</v>
      </c>
      <c r="G9" s="60">
        <v>7173553</v>
      </c>
      <c r="H9" s="60">
        <v>5044596</v>
      </c>
      <c r="I9" s="60"/>
      <c r="J9" s="60">
        <v>5044596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5044596</v>
      </c>
      <c r="X9" s="60">
        <v>5839250</v>
      </c>
      <c r="Y9" s="60">
        <v>-794654</v>
      </c>
      <c r="Z9" s="140">
        <v>-13.61</v>
      </c>
      <c r="AA9" s="62">
        <v>23357000</v>
      </c>
    </row>
    <row r="10" spans="1:27" ht="13.5">
      <c r="A10" s="249" t="s">
        <v>147</v>
      </c>
      <c r="B10" s="182"/>
      <c r="C10" s="155"/>
      <c r="D10" s="155"/>
      <c r="E10" s="59">
        <v>10480000</v>
      </c>
      <c r="F10" s="60">
        <v>10480000</v>
      </c>
      <c r="G10" s="159"/>
      <c r="H10" s="159">
        <v>252743</v>
      </c>
      <c r="I10" s="159"/>
      <c r="J10" s="60">
        <v>252743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252743</v>
      </c>
      <c r="X10" s="60">
        <v>2620000</v>
      </c>
      <c r="Y10" s="159">
        <v>-2367257</v>
      </c>
      <c r="Z10" s="141">
        <v>-90.35</v>
      </c>
      <c r="AA10" s="225">
        <v>10480000</v>
      </c>
    </row>
    <row r="11" spans="1:27" ht="13.5">
      <c r="A11" s="249" t="s">
        <v>148</v>
      </c>
      <c r="B11" s="182"/>
      <c r="C11" s="155"/>
      <c r="D11" s="155"/>
      <c r="E11" s="59">
        <v>398000</v>
      </c>
      <c r="F11" s="60">
        <v>398000</v>
      </c>
      <c r="G11" s="60">
        <v>427998</v>
      </c>
      <c r="H11" s="60">
        <v>794358</v>
      </c>
      <c r="I11" s="60"/>
      <c r="J11" s="60">
        <v>794358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794358</v>
      </c>
      <c r="X11" s="60">
        <v>99500</v>
      </c>
      <c r="Y11" s="60">
        <v>694858</v>
      </c>
      <c r="Z11" s="140">
        <v>698.35</v>
      </c>
      <c r="AA11" s="62">
        <v>398000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189046000</v>
      </c>
      <c r="F12" s="73">
        <f t="shared" si="0"/>
        <v>189046000</v>
      </c>
      <c r="G12" s="73">
        <f t="shared" si="0"/>
        <v>273349216</v>
      </c>
      <c r="H12" s="73">
        <f t="shared" si="0"/>
        <v>282756499</v>
      </c>
      <c r="I12" s="73">
        <f t="shared" si="0"/>
        <v>0</v>
      </c>
      <c r="J12" s="73">
        <f t="shared" si="0"/>
        <v>282756499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282756499</v>
      </c>
      <c r="X12" s="73">
        <f t="shared" si="0"/>
        <v>47261500</v>
      </c>
      <c r="Y12" s="73">
        <f t="shared" si="0"/>
        <v>235494999</v>
      </c>
      <c r="Z12" s="170">
        <f>+IF(X12&lt;&gt;0,+(Y12/X12)*100,0)</f>
        <v>498.28083958401663</v>
      </c>
      <c r="AA12" s="74">
        <f>SUM(AA6:AA11)</f>
        <v>189046000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2089000</v>
      </c>
      <c r="F17" s="60">
        <v>2089000</v>
      </c>
      <c r="G17" s="60">
        <v>2958485</v>
      </c>
      <c r="H17" s="60">
        <v>4085885</v>
      </c>
      <c r="I17" s="60"/>
      <c r="J17" s="60">
        <v>4085885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4085885</v>
      </c>
      <c r="X17" s="60">
        <v>522250</v>
      </c>
      <c r="Y17" s="60">
        <v>3563635</v>
      </c>
      <c r="Z17" s="140">
        <v>682.36</v>
      </c>
      <c r="AA17" s="62">
        <v>2089000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577379000</v>
      </c>
      <c r="F19" s="60">
        <v>577379000</v>
      </c>
      <c r="G19" s="60">
        <v>596185663</v>
      </c>
      <c r="H19" s="60">
        <v>595429712</v>
      </c>
      <c r="I19" s="60"/>
      <c r="J19" s="60">
        <v>595429712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595429712</v>
      </c>
      <c r="X19" s="60">
        <v>144344750</v>
      </c>
      <c r="Y19" s="60">
        <v>451084962</v>
      </c>
      <c r="Z19" s="140">
        <v>312.51</v>
      </c>
      <c r="AA19" s="62">
        <v>577379000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12000</v>
      </c>
      <c r="F21" s="60">
        <v>12000</v>
      </c>
      <c r="G21" s="60">
        <v>11500</v>
      </c>
      <c r="H21" s="60">
        <v>22700</v>
      </c>
      <c r="I21" s="60"/>
      <c r="J21" s="60">
        <v>22700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22700</v>
      </c>
      <c r="X21" s="60">
        <v>3000</v>
      </c>
      <c r="Y21" s="60">
        <v>19700</v>
      </c>
      <c r="Z21" s="140">
        <v>656.67</v>
      </c>
      <c r="AA21" s="62">
        <v>12000</v>
      </c>
    </row>
    <row r="22" spans="1:27" ht="13.5">
      <c r="A22" s="249" t="s">
        <v>157</v>
      </c>
      <c r="B22" s="182"/>
      <c r="C22" s="155"/>
      <c r="D22" s="155"/>
      <c r="E22" s="59">
        <v>176000</v>
      </c>
      <c r="F22" s="60">
        <v>176000</v>
      </c>
      <c r="G22" s="60">
        <v>156352</v>
      </c>
      <c r="H22" s="60">
        <v>275148</v>
      </c>
      <c r="I22" s="60"/>
      <c r="J22" s="60">
        <v>275148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275148</v>
      </c>
      <c r="X22" s="60">
        <v>44000</v>
      </c>
      <c r="Y22" s="60">
        <v>231148</v>
      </c>
      <c r="Z22" s="140">
        <v>525.34</v>
      </c>
      <c r="AA22" s="62">
        <v>176000</v>
      </c>
    </row>
    <row r="23" spans="1:27" ht="13.5">
      <c r="A23" s="249" t="s">
        <v>158</v>
      </c>
      <c r="B23" s="182"/>
      <c r="C23" s="155"/>
      <c r="D23" s="155"/>
      <c r="E23" s="59">
        <v>13245000</v>
      </c>
      <c r="F23" s="60">
        <v>13245000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3311250</v>
      </c>
      <c r="Y23" s="159">
        <v>-3311250</v>
      </c>
      <c r="Z23" s="141">
        <v>-100</v>
      </c>
      <c r="AA23" s="225">
        <v>13245000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592901000</v>
      </c>
      <c r="F24" s="77">
        <f t="shared" si="1"/>
        <v>592901000</v>
      </c>
      <c r="G24" s="77">
        <f t="shared" si="1"/>
        <v>599312000</v>
      </c>
      <c r="H24" s="77">
        <f t="shared" si="1"/>
        <v>599813445</v>
      </c>
      <c r="I24" s="77">
        <f t="shared" si="1"/>
        <v>0</v>
      </c>
      <c r="J24" s="77">
        <f t="shared" si="1"/>
        <v>599813445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599813445</v>
      </c>
      <c r="X24" s="77">
        <f t="shared" si="1"/>
        <v>148225250</v>
      </c>
      <c r="Y24" s="77">
        <f t="shared" si="1"/>
        <v>451588195</v>
      </c>
      <c r="Z24" s="212">
        <f>+IF(X24&lt;&gt;0,+(Y24/X24)*100,0)</f>
        <v>304.66347332859954</v>
      </c>
      <c r="AA24" s="79">
        <f>SUM(AA15:AA23)</f>
        <v>592901000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781947000</v>
      </c>
      <c r="F25" s="73">
        <f t="shared" si="2"/>
        <v>781947000</v>
      </c>
      <c r="G25" s="73">
        <f t="shared" si="2"/>
        <v>872661216</v>
      </c>
      <c r="H25" s="73">
        <f t="shared" si="2"/>
        <v>882569944</v>
      </c>
      <c r="I25" s="73">
        <f t="shared" si="2"/>
        <v>0</v>
      </c>
      <c r="J25" s="73">
        <f t="shared" si="2"/>
        <v>882569944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882569944</v>
      </c>
      <c r="X25" s="73">
        <f t="shared" si="2"/>
        <v>195486750</v>
      </c>
      <c r="Y25" s="73">
        <f t="shared" si="2"/>
        <v>687083194</v>
      </c>
      <c r="Z25" s="170">
        <f>+IF(X25&lt;&gt;0,+(Y25/X25)*100,0)</f>
        <v>351.4730251538787</v>
      </c>
      <c r="AA25" s="74">
        <f>+AA12+AA24</f>
        <v>781947000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1322000</v>
      </c>
      <c r="F31" s="60">
        <v>1322000</v>
      </c>
      <c r="G31" s="60">
        <v>1109756</v>
      </c>
      <c r="H31" s="60">
        <v>1301732</v>
      </c>
      <c r="I31" s="60"/>
      <c r="J31" s="60">
        <v>1301732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1301732</v>
      </c>
      <c r="X31" s="60">
        <v>330500</v>
      </c>
      <c r="Y31" s="60">
        <v>971232</v>
      </c>
      <c r="Z31" s="140">
        <v>293.87</v>
      </c>
      <c r="AA31" s="62">
        <v>1322000</v>
      </c>
    </row>
    <row r="32" spans="1:27" ht="13.5">
      <c r="A32" s="249" t="s">
        <v>164</v>
      </c>
      <c r="B32" s="182"/>
      <c r="C32" s="155"/>
      <c r="D32" s="155"/>
      <c r="E32" s="59">
        <v>27355000</v>
      </c>
      <c r="F32" s="60">
        <v>27355000</v>
      </c>
      <c r="G32" s="60">
        <v>44313108</v>
      </c>
      <c r="H32" s="60">
        <v>65490542</v>
      </c>
      <c r="I32" s="60"/>
      <c r="J32" s="60">
        <v>65490542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65490542</v>
      </c>
      <c r="X32" s="60">
        <v>6838750</v>
      </c>
      <c r="Y32" s="60">
        <v>58651792</v>
      </c>
      <c r="Z32" s="140">
        <v>857.64</v>
      </c>
      <c r="AA32" s="62">
        <v>27355000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26622950</v>
      </c>
      <c r="H33" s="60">
        <v>21782752</v>
      </c>
      <c r="I33" s="60"/>
      <c r="J33" s="60">
        <v>21782752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21782752</v>
      </c>
      <c r="X33" s="60"/>
      <c r="Y33" s="60">
        <v>21782752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28677000</v>
      </c>
      <c r="F34" s="73">
        <f t="shared" si="3"/>
        <v>28677000</v>
      </c>
      <c r="G34" s="73">
        <f t="shared" si="3"/>
        <v>72045814</v>
      </c>
      <c r="H34" s="73">
        <f t="shared" si="3"/>
        <v>88575026</v>
      </c>
      <c r="I34" s="73">
        <f t="shared" si="3"/>
        <v>0</v>
      </c>
      <c r="J34" s="73">
        <f t="shared" si="3"/>
        <v>88575026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88575026</v>
      </c>
      <c r="X34" s="73">
        <f t="shared" si="3"/>
        <v>7169250</v>
      </c>
      <c r="Y34" s="73">
        <f t="shared" si="3"/>
        <v>81405776</v>
      </c>
      <c r="Z34" s="170">
        <f>+IF(X34&lt;&gt;0,+(Y34/X34)*100,0)</f>
        <v>1135.4852460159711</v>
      </c>
      <c r="AA34" s="74">
        <f>SUM(AA29:AA33)</f>
        <v>28677000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11948629</v>
      </c>
      <c r="H37" s="60">
        <v>11095082</v>
      </c>
      <c r="I37" s="60"/>
      <c r="J37" s="60">
        <v>11095082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11095082</v>
      </c>
      <c r="X37" s="60"/>
      <c r="Y37" s="60">
        <v>11095082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28169000</v>
      </c>
      <c r="F38" s="60">
        <v>28169000</v>
      </c>
      <c r="G38" s="60">
        <v>173040227</v>
      </c>
      <c r="H38" s="60">
        <v>228537368</v>
      </c>
      <c r="I38" s="60"/>
      <c r="J38" s="60">
        <v>228537368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228537368</v>
      </c>
      <c r="X38" s="60">
        <v>7042250</v>
      </c>
      <c r="Y38" s="60">
        <v>221495118</v>
      </c>
      <c r="Z38" s="140">
        <v>3145.23</v>
      </c>
      <c r="AA38" s="62">
        <v>28169000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28169000</v>
      </c>
      <c r="F39" s="77">
        <f t="shared" si="4"/>
        <v>28169000</v>
      </c>
      <c r="G39" s="77">
        <f t="shared" si="4"/>
        <v>184988856</v>
      </c>
      <c r="H39" s="77">
        <f t="shared" si="4"/>
        <v>239632450</v>
      </c>
      <c r="I39" s="77">
        <f t="shared" si="4"/>
        <v>0</v>
      </c>
      <c r="J39" s="77">
        <f t="shared" si="4"/>
        <v>239632450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239632450</v>
      </c>
      <c r="X39" s="77">
        <f t="shared" si="4"/>
        <v>7042250</v>
      </c>
      <c r="Y39" s="77">
        <f t="shared" si="4"/>
        <v>232590200</v>
      </c>
      <c r="Z39" s="212">
        <f>+IF(X39&lt;&gt;0,+(Y39/X39)*100,0)</f>
        <v>3302.7824913912455</v>
      </c>
      <c r="AA39" s="79">
        <f>SUM(AA37:AA38)</f>
        <v>28169000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56846000</v>
      </c>
      <c r="F40" s="73">
        <f t="shared" si="5"/>
        <v>56846000</v>
      </c>
      <c r="G40" s="73">
        <f t="shared" si="5"/>
        <v>257034670</v>
      </c>
      <c r="H40" s="73">
        <f t="shared" si="5"/>
        <v>328207476</v>
      </c>
      <c r="I40" s="73">
        <f t="shared" si="5"/>
        <v>0</v>
      </c>
      <c r="J40" s="73">
        <f t="shared" si="5"/>
        <v>328207476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328207476</v>
      </c>
      <c r="X40" s="73">
        <f t="shared" si="5"/>
        <v>14211500</v>
      </c>
      <c r="Y40" s="73">
        <f t="shared" si="5"/>
        <v>313995976</v>
      </c>
      <c r="Z40" s="170">
        <f>+IF(X40&lt;&gt;0,+(Y40/X40)*100,0)</f>
        <v>2209.449924357035</v>
      </c>
      <c r="AA40" s="74">
        <f>+AA34+AA39</f>
        <v>56846000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725101000</v>
      </c>
      <c r="F42" s="259">
        <f t="shared" si="6"/>
        <v>725101000</v>
      </c>
      <c r="G42" s="259">
        <f t="shared" si="6"/>
        <v>615626546</v>
      </c>
      <c r="H42" s="259">
        <f t="shared" si="6"/>
        <v>554362468</v>
      </c>
      <c r="I42" s="259">
        <f t="shared" si="6"/>
        <v>0</v>
      </c>
      <c r="J42" s="259">
        <f t="shared" si="6"/>
        <v>554362468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554362468</v>
      </c>
      <c r="X42" s="259">
        <f t="shared" si="6"/>
        <v>181275250</v>
      </c>
      <c r="Y42" s="259">
        <f t="shared" si="6"/>
        <v>373087218</v>
      </c>
      <c r="Z42" s="260">
        <f>+IF(X42&lt;&gt;0,+(Y42/X42)*100,0)</f>
        <v>205.812551906562</v>
      </c>
      <c r="AA42" s="261">
        <f>+AA25-AA40</f>
        <v>725101000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725101000</v>
      </c>
      <c r="F45" s="60">
        <v>725101000</v>
      </c>
      <c r="G45" s="60">
        <v>615626546</v>
      </c>
      <c r="H45" s="60">
        <v>554362468</v>
      </c>
      <c r="I45" s="60"/>
      <c r="J45" s="60">
        <v>554362468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554362468</v>
      </c>
      <c r="X45" s="60">
        <v>181275250</v>
      </c>
      <c r="Y45" s="60">
        <v>373087218</v>
      </c>
      <c r="Z45" s="139">
        <v>205.81</v>
      </c>
      <c r="AA45" s="62">
        <v>725101000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725101000</v>
      </c>
      <c r="F48" s="219">
        <f t="shared" si="7"/>
        <v>725101000</v>
      </c>
      <c r="G48" s="219">
        <f t="shared" si="7"/>
        <v>615626546</v>
      </c>
      <c r="H48" s="219">
        <f t="shared" si="7"/>
        <v>554362468</v>
      </c>
      <c r="I48" s="219">
        <f t="shared" si="7"/>
        <v>0</v>
      </c>
      <c r="J48" s="219">
        <f t="shared" si="7"/>
        <v>554362468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554362468</v>
      </c>
      <c r="X48" s="219">
        <f t="shared" si="7"/>
        <v>181275250</v>
      </c>
      <c r="Y48" s="219">
        <f t="shared" si="7"/>
        <v>373087218</v>
      </c>
      <c r="Z48" s="265">
        <f>+IF(X48&lt;&gt;0,+(Y48/X48)*100,0)</f>
        <v>205.812551906562</v>
      </c>
      <c r="AA48" s="232">
        <f>SUM(AA45:AA47)</f>
        <v>725101000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74815413</v>
      </c>
      <c r="F6" s="60">
        <v>74815413</v>
      </c>
      <c r="G6" s="60">
        <v>5212500</v>
      </c>
      <c r="H6" s="60">
        <v>4317669</v>
      </c>
      <c r="I6" s="60">
        <v>6484943</v>
      </c>
      <c r="J6" s="60">
        <v>16015112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16015112</v>
      </c>
      <c r="X6" s="60">
        <v>20922749</v>
      </c>
      <c r="Y6" s="60">
        <v>-4907637</v>
      </c>
      <c r="Z6" s="140">
        <v>-23.46</v>
      </c>
      <c r="AA6" s="62">
        <v>74815413</v>
      </c>
    </row>
    <row r="7" spans="1:27" ht="13.5">
      <c r="A7" s="249" t="s">
        <v>178</v>
      </c>
      <c r="B7" s="182"/>
      <c r="C7" s="155"/>
      <c r="D7" s="155"/>
      <c r="E7" s="59">
        <v>82650000</v>
      </c>
      <c r="F7" s="60">
        <v>82650000</v>
      </c>
      <c r="G7" s="60">
        <v>31274000</v>
      </c>
      <c r="H7" s="60">
        <v>2976000</v>
      </c>
      <c r="I7" s="60"/>
      <c r="J7" s="60">
        <v>34250000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34250000</v>
      </c>
      <c r="X7" s="60">
        <v>43909000</v>
      </c>
      <c r="Y7" s="60">
        <v>-9659000</v>
      </c>
      <c r="Z7" s="140">
        <v>-22</v>
      </c>
      <c r="AA7" s="62">
        <v>82650000</v>
      </c>
    </row>
    <row r="8" spans="1:27" ht="13.5">
      <c r="A8" s="249" t="s">
        <v>179</v>
      </c>
      <c r="B8" s="182"/>
      <c r="C8" s="155"/>
      <c r="D8" s="155"/>
      <c r="E8" s="59">
        <v>56873000</v>
      </c>
      <c r="F8" s="60">
        <v>56873000</v>
      </c>
      <c r="G8" s="60">
        <v>6161000</v>
      </c>
      <c r="H8" s="60"/>
      <c r="I8" s="60"/>
      <c r="J8" s="60">
        <v>6161000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6161000</v>
      </c>
      <c r="X8" s="60">
        <v>19291000</v>
      </c>
      <c r="Y8" s="60">
        <v>-13130000</v>
      </c>
      <c r="Z8" s="140">
        <v>-68.06</v>
      </c>
      <c r="AA8" s="62">
        <v>56873000</v>
      </c>
    </row>
    <row r="9" spans="1:27" ht="13.5">
      <c r="A9" s="249" t="s">
        <v>180</v>
      </c>
      <c r="B9" s="182"/>
      <c r="C9" s="155"/>
      <c r="D9" s="155"/>
      <c r="E9" s="59">
        <v>1109147</v>
      </c>
      <c r="F9" s="60">
        <v>1109147</v>
      </c>
      <c r="G9" s="60">
        <v>64462</v>
      </c>
      <c r="H9" s="60">
        <v>114975</v>
      </c>
      <c r="I9" s="60">
        <v>178028</v>
      </c>
      <c r="J9" s="60">
        <v>357465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357465</v>
      </c>
      <c r="X9" s="60">
        <v>350874</v>
      </c>
      <c r="Y9" s="60">
        <v>6591</v>
      </c>
      <c r="Z9" s="140">
        <v>1.88</v>
      </c>
      <c r="AA9" s="62">
        <v>1109147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-172303420</v>
      </c>
      <c r="F12" s="60">
        <v>-172303420</v>
      </c>
      <c r="G12" s="60">
        <v>-11353050</v>
      </c>
      <c r="H12" s="60">
        <v>-17391123</v>
      </c>
      <c r="I12" s="60">
        <v>-15176598</v>
      </c>
      <c r="J12" s="60">
        <v>-43920771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-43920771</v>
      </c>
      <c r="X12" s="60">
        <v>-57538931</v>
      </c>
      <c r="Y12" s="60">
        <v>13618160</v>
      </c>
      <c r="Z12" s="140">
        <v>-23.67</v>
      </c>
      <c r="AA12" s="62">
        <v>-172303420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-17903000</v>
      </c>
      <c r="F14" s="60">
        <v>-17903000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-5334000</v>
      </c>
      <c r="Y14" s="60">
        <v>5334000</v>
      </c>
      <c r="Z14" s="140">
        <v>-100</v>
      </c>
      <c r="AA14" s="62">
        <v>-17903000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25241140</v>
      </c>
      <c r="F15" s="73">
        <f t="shared" si="0"/>
        <v>25241140</v>
      </c>
      <c r="G15" s="73">
        <f t="shared" si="0"/>
        <v>31358912</v>
      </c>
      <c r="H15" s="73">
        <f t="shared" si="0"/>
        <v>-9982479</v>
      </c>
      <c r="I15" s="73">
        <f t="shared" si="0"/>
        <v>-8513627</v>
      </c>
      <c r="J15" s="73">
        <f t="shared" si="0"/>
        <v>12862806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12862806</v>
      </c>
      <c r="X15" s="73">
        <f t="shared" si="0"/>
        <v>21600692</v>
      </c>
      <c r="Y15" s="73">
        <f t="shared" si="0"/>
        <v>-8737886</v>
      </c>
      <c r="Z15" s="170">
        <f>+IF(X15&lt;&gt;0,+(Y15/X15)*100,0)</f>
        <v>-40.45187996754919</v>
      </c>
      <c r="AA15" s="74">
        <f>SUM(AA6:AA14)</f>
        <v>25241140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132000</v>
      </c>
      <c r="F19" s="60">
        <v>132000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132000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-9000000</v>
      </c>
      <c r="H22" s="60">
        <v>-2500000</v>
      </c>
      <c r="I22" s="60">
        <v>6000000</v>
      </c>
      <c r="J22" s="60">
        <v>-5500000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-5500000</v>
      </c>
      <c r="X22" s="60"/>
      <c r="Y22" s="60">
        <v>-5500000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-56872000</v>
      </c>
      <c r="F24" s="60">
        <v>-56872000</v>
      </c>
      <c r="G24" s="60">
        <v>-5143715</v>
      </c>
      <c r="H24" s="60">
        <v>-6622935</v>
      </c>
      <c r="I24" s="60">
        <v>-3496250</v>
      </c>
      <c r="J24" s="60">
        <v>-15262900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-15262900</v>
      </c>
      <c r="X24" s="60">
        <v>-20758000</v>
      </c>
      <c r="Y24" s="60">
        <v>5495100</v>
      </c>
      <c r="Z24" s="140">
        <v>-26.47</v>
      </c>
      <c r="AA24" s="62">
        <v>-56872000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-56740000</v>
      </c>
      <c r="F25" s="73">
        <f t="shared" si="1"/>
        <v>-56740000</v>
      </c>
      <c r="G25" s="73">
        <f t="shared" si="1"/>
        <v>-14143715</v>
      </c>
      <c r="H25" s="73">
        <f t="shared" si="1"/>
        <v>-9122935</v>
      </c>
      <c r="I25" s="73">
        <f t="shared" si="1"/>
        <v>2503750</v>
      </c>
      <c r="J25" s="73">
        <f t="shared" si="1"/>
        <v>-20762900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-20762900</v>
      </c>
      <c r="X25" s="73">
        <f t="shared" si="1"/>
        <v>-20758000</v>
      </c>
      <c r="Y25" s="73">
        <f t="shared" si="1"/>
        <v>-4900</v>
      </c>
      <c r="Z25" s="170">
        <f>+IF(X25&lt;&gt;0,+(Y25/X25)*100,0)</f>
        <v>0.023605356970806436</v>
      </c>
      <c r="AA25" s="74">
        <f>SUM(AA19:AA24)</f>
        <v>-56740000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15428</v>
      </c>
      <c r="H31" s="159">
        <v>8766</v>
      </c>
      <c r="I31" s="159">
        <v>9468</v>
      </c>
      <c r="J31" s="159">
        <v>33662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33662</v>
      </c>
      <c r="X31" s="159"/>
      <c r="Y31" s="60">
        <v>33662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-1436904</v>
      </c>
      <c r="F33" s="60">
        <v>-1436904</v>
      </c>
      <c r="G33" s="60">
        <v>-322599</v>
      </c>
      <c r="H33" s="60">
        <v>-111890</v>
      </c>
      <c r="I33" s="60">
        <v>-242051</v>
      </c>
      <c r="J33" s="60">
        <v>-676540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-676540</v>
      </c>
      <c r="X33" s="60">
        <v>-359226</v>
      </c>
      <c r="Y33" s="60">
        <v>-317314</v>
      </c>
      <c r="Z33" s="140">
        <v>88.33</v>
      </c>
      <c r="AA33" s="62">
        <v>-1436904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-1436904</v>
      </c>
      <c r="F34" s="73">
        <f t="shared" si="2"/>
        <v>-1436904</v>
      </c>
      <c r="G34" s="73">
        <f t="shared" si="2"/>
        <v>-307171</v>
      </c>
      <c r="H34" s="73">
        <f t="shared" si="2"/>
        <v>-103124</v>
      </c>
      <c r="I34" s="73">
        <f t="shared" si="2"/>
        <v>-232583</v>
      </c>
      <c r="J34" s="73">
        <f t="shared" si="2"/>
        <v>-642878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-642878</v>
      </c>
      <c r="X34" s="73">
        <f t="shared" si="2"/>
        <v>-359226</v>
      </c>
      <c r="Y34" s="73">
        <f t="shared" si="2"/>
        <v>-283652</v>
      </c>
      <c r="Z34" s="170">
        <f>+IF(X34&lt;&gt;0,+(Y34/X34)*100,0)</f>
        <v>78.9619905018011</v>
      </c>
      <c r="AA34" s="74">
        <f>SUM(AA29:AA33)</f>
        <v>-1436904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-32935764</v>
      </c>
      <c r="F36" s="100">
        <f t="shared" si="3"/>
        <v>-32935764</v>
      </c>
      <c r="G36" s="100">
        <f t="shared" si="3"/>
        <v>16908026</v>
      </c>
      <c r="H36" s="100">
        <f t="shared" si="3"/>
        <v>-19208538</v>
      </c>
      <c r="I36" s="100">
        <f t="shared" si="3"/>
        <v>-6242460</v>
      </c>
      <c r="J36" s="100">
        <f t="shared" si="3"/>
        <v>-8542972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-8542972</v>
      </c>
      <c r="X36" s="100">
        <f t="shared" si="3"/>
        <v>483466</v>
      </c>
      <c r="Y36" s="100">
        <f t="shared" si="3"/>
        <v>-9026438</v>
      </c>
      <c r="Z36" s="137">
        <f>+IF(X36&lt;&gt;0,+(Y36/X36)*100,0)</f>
        <v>-1867.0264299868038</v>
      </c>
      <c r="AA36" s="102">
        <f>+AA15+AA25+AA34</f>
        <v>-32935764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8656029</v>
      </c>
      <c r="H37" s="100">
        <v>25564055</v>
      </c>
      <c r="I37" s="100">
        <v>6355517</v>
      </c>
      <c r="J37" s="100">
        <v>8656029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8656029</v>
      </c>
      <c r="X37" s="100"/>
      <c r="Y37" s="100">
        <v>8656029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-32935764</v>
      </c>
      <c r="F38" s="259">
        <v>-32935764</v>
      </c>
      <c r="G38" s="259">
        <v>25564055</v>
      </c>
      <c r="H38" s="259">
        <v>6355517</v>
      </c>
      <c r="I38" s="259">
        <v>113057</v>
      </c>
      <c r="J38" s="259">
        <v>113057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113057</v>
      </c>
      <c r="X38" s="259">
        <v>483466</v>
      </c>
      <c r="Y38" s="259">
        <v>-370409</v>
      </c>
      <c r="Z38" s="260">
        <v>-76.62</v>
      </c>
      <c r="AA38" s="261">
        <v>-32935764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61022000</v>
      </c>
      <c r="F5" s="106">
        <f t="shared" si="0"/>
        <v>61022000</v>
      </c>
      <c r="G5" s="106">
        <f t="shared" si="0"/>
        <v>620435</v>
      </c>
      <c r="H5" s="106">
        <f t="shared" si="0"/>
        <v>3495923</v>
      </c>
      <c r="I5" s="106">
        <f t="shared" si="0"/>
        <v>1764192</v>
      </c>
      <c r="J5" s="106">
        <f t="shared" si="0"/>
        <v>5880550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5880550</v>
      </c>
      <c r="X5" s="106">
        <f t="shared" si="0"/>
        <v>15255501</v>
      </c>
      <c r="Y5" s="106">
        <f t="shared" si="0"/>
        <v>-9374951</v>
      </c>
      <c r="Z5" s="201">
        <f>+IF(X5&lt;&gt;0,+(Y5/X5)*100,0)</f>
        <v>-61.45292114628028</v>
      </c>
      <c r="AA5" s="199">
        <f>SUM(AA11:AA18)</f>
        <v>61022000</v>
      </c>
    </row>
    <row r="6" spans="1:27" ht="13.5">
      <c r="A6" s="291" t="s">
        <v>204</v>
      </c>
      <c r="B6" s="142"/>
      <c r="C6" s="62"/>
      <c r="D6" s="156"/>
      <c r="E6" s="60">
        <v>9463142</v>
      </c>
      <c r="F6" s="60">
        <v>9463142</v>
      </c>
      <c r="G6" s="60"/>
      <c r="H6" s="60">
        <v>1389592</v>
      </c>
      <c r="I6" s="60">
        <v>1018702</v>
      </c>
      <c r="J6" s="60">
        <v>2408294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2408294</v>
      </c>
      <c r="X6" s="60">
        <v>2365786</v>
      </c>
      <c r="Y6" s="60">
        <v>42508</v>
      </c>
      <c r="Z6" s="140">
        <v>1.8</v>
      </c>
      <c r="AA6" s="155">
        <v>9463142</v>
      </c>
    </row>
    <row r="7" spans="1:27" ht="13.5">
      <c r="A7" s="291" t="s">
        <v>205</v>
      </c>
      <c r="B7" s="142"/>
      <c r="C7" s="62"/>
      <c r="D7" s="156"/>
      <c r="E7" s="60">
        <v>5300000</v>
      </c>
      <c r="F7" s="60">
        <v>5300000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1325000</v>
      </c>
      <c r="Y7" s="60">
        <v>-1325000</v>
      </c>
      <c r="Z7" s="140">
        <v>-100</v>
      </c>
      <c r="AA7" s="155">
        <v>5300000</v>
      </c>
    </row>
    <row r="8" spans="1:27" ht="13.5">
      <c r="A8" s="291" t="s">
        <v>206</v>
      </c>
      <c r="B8" s="142"/>
      <c r="C8" s="62"/>
      <c r="D8" s="156"/>
      <c r="E8" s="60">
        <v>24378167</v>
      </c>
      <c r="F8" s="60">
        <v>24378167</v>
      </c>
      <c r="G8" s="60">
        <v>380055</v>
      </c>
      <c r="H8" s="60">
        <v>1227161</v>
      </c>
      <c r="I8" s="60">
        <v>89819</v>
      </c>
      <c r="J8" s="60">
        <v>1697035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1697035</v>
      </c>
      <c r="X8" s="60">
        <v>6094542</v>
      </c>
      <c r="Y8" s="60">
        <v>-4397507</v>
      </c>
      <c r="Z8" s="140">
        <v>-72.15</v>
      </c>
      <c r="AA8" s="155">
        <v>24378167</v>
      </c>
    </row>
    <row r="9" spans="1:27" ht="13.5">
      <c r="A9" s="291" t="s">
        <v>207</v>
      </c>
      <c r="B9" s="142"/>
      <c r="C9" s="62"/>
      <c r="D9" s="156"/>
      <c r="E9" s="60">
        <v>6787409</v>
      </c>
      <c r="F9" s="60">
        <v>6787409</v>
      </c>
      <c r="G9" s="60"/>
      <c r="H9" s="60"/>
      <c r="I9" s="60">
        <v>500665</v>
      </c>
      <c r="J9" s="60">
        <v>500665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500665</v>
      </c>
      <c r="X9" s="60">
        <v>1696852</v>
      </c>
      <c r="Y9" s="60">
        <v>-1196187</v>
      </c>
      <c r="Z9" s="140">
        <v>-70.49</v>
      </c>
      <c r="AA9" s="155">
        <v>6787409</v>
      </c>
    </row>
    <row r="10" spans="1:27" ht="13.5">
      <c r="A10" s="291" t="s">
        <v>208</v>
      </c>
      <c r="B10" s="142"/>
      <c r="C10" s="62"/>
      <c r="D10" s="156"/>
      <c r="E10" s="60">
        <v>3963627</v>
      </c>
      <c r="F10" s="60">
        <v>3963627</v>
      </c>
      <c r="G10" s="60"/>
      <c r="H10" s="60">
        <v>141052</v>
      </c>
      <c r="I10" s="60"/>
      <c r="J10" s="60">
        <v>141052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141052</v>
      </c>
      <c r="X10" s="60">
        <v>990907</v>
      </c>
      <c r="Y10" s="60">
        <v>-849855</v>
      </c>
      <c r="Z10" s="140">
        <v>-85.77</v>
      </c>
      <c r="AA10" s="155">
        <v>3963627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49892345</v>
      </c>
      <c r="F11" s="295">
        <f t="shared" si="1"/>
        <v>49892345</v>
      </c>
      <c r="G11" s="295">
        <f t="shared" si="1"/>
        <v>380055</v>
      </c>
      <c r="H11" s="295">
        <f t="shared" si="1"/>
        <v>2757805</v>
      </c>
      <c r="I11" s="295">
        <f t="shared" si="1"/>
        <v>1609186</v>
      </c>
      <c r="J11" s="295">
        <f t="shared" si="1"/>
        <v>4747046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4747046</v>
      </c>
      <c r="X11" s="295">
        <f t="shared" si="1"/>
        <v>12473087</v>
      </c>
      <c r="Y11" s="295">
        <f t="shared" si="1"/>
        <v>-7726041</v>
      </c>
      <c r="Z11" s="296">
        <f>+IF(X11&lt;&gt;0,+(Y11/X11)*100,0)</f>
        <v>-61.94169093825771</v>
      </c>
      <c r="AA11" s="297">
        <f>SUM(AA6:AA10)</f>
        <v>49892345</v>
      </c>
    </row>
    <row r="12" spans="1:27" ht="13.5">
      <c r="A12" s="298" t="s">
        <v>210</v>
      </c>
      <c r="B12" s="136"/>
      <c r="C12" s="62"/>
      <c r="D12" s="156"/>
      <c r="E12" s="60">
        <v>10279655</v>
      </c>
      <c r="F12" s="60">
        <v>10279655</v>
      </c>
      <c r="G12" s="60">
        <v>210499</v>
      </c>
      <c r="H12" s="60">
        <v>53416</v>
      </c>
      <c r="I12" s="60"/>
      <c r="J12" s="60">
        <v>263915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263915</v>
      </c>
      <c r="X12" s="60">
        <v>2569914</v>
      </c>
      <c r="Y12" s="60">
        <v>-2305999</v>
      </c>
      <c r="Z12" s="140">
        <v>-89.73</v>
      </c>
      <c r="AA12" s="155">
        <v>10279655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850000</v>
      </c>
      <c r="F15" s="60">
        <v>850000</v>
      </c>
      <c r="G15" s="60">
        <v>29881</v>
      </c>
      <c r="H15" s="60">
        <v>684702</v>
      </c>
      <c r="I15" s="60">
        <v>155006</v>
      </c>
      <c r="J15" s="60">
        <v>869589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869589</v>
      </c>
      <c r="X15" s="60">
        <v>212500</v>
      </c>
      <c r="Y15" s="60">
        <v>657089</v>
      </c>
      <c r="Z15" s="140">
        <v>309.22</v>
      </c>
      <c r="AA15" s="155">
        <v>850000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9463142</v>
      </c>
      <c r="F36" s="60">
        <f t="shared" si="4"/>
        <v>9463142</v>
      </c>
      <c r="G36" s="60">
        <f t="shared" si="4"/>
        <v>0</v>
      </c>
      <c r="H36" s="60">
        <f t="shared" si="4"/>
        <v>1389592</v>
      </c>
      <c r="I36" s="60">
        <f t="shared" si="4"/>
        <v>1018702</v>
      </c>
      <c r="J36" s="60">
        <f t="shared" si="4"/>
        <v>2408294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2408294</v>
      </c>
      <c r="X36" s="60">
        <f t="shared" si="4"/>
        <v>2365786</v>
      </c>
      <c r="Y36" s="60">
        <f t="shared" si="4"/>
        <v>42508</v>
      </c>
      <c r="Z36" s="140">
        <f aca="true" t="shared" si="5" ref="Z36:Z49">+IF(X36&lt;&gt;0,+(Y36/X36)*100,0)</f>
        <v>1.7967812811471535</v>
      </c>
      <c r="AA36" s="155">
        <f>AA6+AA21</f>
        <v>9463142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5300000</v>
      </c>
      <c r="F37" s="60">
        <f t="shared" si="4"/>
        <v>5300000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1325000</v>
      </c>
      <c r="Y37" s="60">
        <f t="shared" si="4"/>
        <v>-1325000</v>
      </c>
      <c r="Z37" s="140">
        <f t="shared" si="5"/>
        <v>-100</v>
      </c>
      <c r="AA37" s="155">
        <f>AA7+AA22</f>
        <v>5300000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24378167</v>
      </c>
      <c r="F38" s="60">
        <f t="shared" si="4"/>
        <v>24378167</v>
      </c>
      <c r="G38" s="60">
        <f t="shared" si="4"/>
        <v>380055</v>
      </c>
      <c r="H38" s="60">
        <f t="shared" si="4"/>
        <v>1227161</v>
      </c>
      <c r="I38" s="60">
        <f t="shared" si="4"/>
        <v>89819</v>
      </c>
      <c r="J38" s="60">
        <f t="shared" si="4"/>
        <v>1697035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1697035</v>
      </c>
      <c r="X38" s="60">
        <f t="shared" si="4"/>
        <v>6094542</v>
      </c>
      <c r="Y38" s="60">
        <f t="shared" si="4"/>
        <v>-4397507</v>
      </c>
      <c r="Z38" s="140">
        <f t="shared" si="5"/>
        <v>-72.15483952690785</v>
      </c>
      <c r="AA38" s="155">
        <f>AA8+AA23</f>
        <v>24378167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6787409</v>
      </c>
      <c r="F39" s="60">
        <f t="shared" si="4"/>
        <v>6787409</v>
      </c>
      <c r="G39" s="60">
        <f t="shared" si="4"/>
        <v>0</v>
      </c>
      <c r="H39" s="60">
        <f t="shared" si="4"/>
        <v>0</v>
      </c>
      <c r="I39" s="60">
        <f t="shared" si="4"/>
        <v>500665</v>
      </c>
      <c r="J39" s="60">
        <f t="shared" si="4"/>
        <v>500665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500665</v>
      </c>
      <c r="X39" s="60">
        <f t="shared" si="4"/>
        <v>1696852</v>
      </c>
      <c r="Y39" s="60">
        <f t="shared" si="4"/>
        <v>-1196187</v>
      </c>
      <c r="Z39" s="140">
        <f t="shared" si="5"/>
        <v>-70.49448036717403</v>
      </c>
      <c r="AA39" s="155">
        <f>AA9+AA24</f>
        <v>6787409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3963627</v>
      </c>
      <c r="F40" s="60">
        <f t="shared" si="4"/>
        <v>3963627</v>
      </c>
      <c r="G40" s="60">
        <f t="shared" si="4"/>
        <v>0</v>
      </c>
      <c r="H40" s="60">
        <f t="shared" si="4"/>
        <v>141052</v>
      </c>
      <c r="I40" s="60">
        <f t="shared" si="4"/>
        <v>0</v>
      </c>
      <c r="J40" s="60">
        <f t="shared" si="4"/>
        <v>141052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141052</v>
      </c>
      <c r="X40" s="60">
        <f t="shared" si="4"/>
        <v>990907</v>
      </c>
      <c r="Y40" s="60">
        <f t="shared" si="4"/>
        <v>-849855</v>
      </c>
      <c r="Z40" s="140">
        <f t="shared" si="5"/>
        <v>-85.76536445902593</v>
      </c>
      <c r="AA40" s="155">
        <f>AA10+AA25</f>
        <v>3963627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49892345</v>
      </c>
      <c r="F41" s="295">
        <f t="shared" si="6"/>
        <v>49892345</v>
      </c>
      <c r="G41" s="295">
        <f t="shared" si="6"/>
        <v>380055</v>
      </c>
      <c r="H41" s="295">
        <f t="shared" si="6"/>
        <v>2757805</v>
      </c>
      <c r="I41" s="295">
        <f t="shared" si="6"/>
        <v>1609186</v>
      </c>
      <c r="J41" s="295">
        <f t="shared" si="6"/>
        <v>4747046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4747046</v>
      </c>
      <c r="X41" s="295">
        <f t="shared" si="6"/>
        <v>12473087</v>
      </c>
      <c r="Y41" s="295">
        <f t="shared" si="6"/>
        <v>-7726041</v>
      </c>
      <c r="Z41" s="296">
        <f t="shared" si="5"/>
        <v>-61.94169093825771</v>
      </c>
      <c r="AA41" s="297">
        <f>SUM(AA36:AA40)</f>
        <v>49892345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10279655</v>
      </c>
      <c r="F42" s="54">
        <f t="shared" si="7"/>
        <v>10279655</v>
      </c>
      <c r="G42" s="54">
        <f t="shared" si="7"/>
        <v>210499</v>
      </c>
      <c r="H42" s="54">
        <f t="shared" si="7"/>
        <v>53416</v>
      </c>
      <c r="I42" s="54">
        <f t="shared" si="7"/>
        <v>0</v>
      </c>
      <c r="J42" s="54">
        <f t="shared" si="7"/>
        <v>263915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263915</v>
      </c>
      <c r="X42" s="54">
        <f t="shared" si="7"/>
        <v>2569914</v>
      </c>
      <c r="Y42" s="54">
        <f t="shared" si="7"/>
        <v>-2305999</v>
      </c>
      <c r="Z42" s="184">
        <f t="shared" si="5"/>
        <v>-89.73059020652053</v>
      </c>
      <c r="AA42" s="130">
        <f aca="true" t="shared" si="8" ref="AA42:AA48">AA12+AA27</f>
        <v>10279655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850000</v>
      </c>
      <c r="F45" s="54">
        <f t="shared" si="7"/>
        <v>850000</v>
      </c>
      <c r="G45" s="54">
        <f t="shared" si="7"/>
        <v>29881</v>
      </c>
      <c r="H45" s="54">
        <f t="shared" si="7"/>
        <v>684702</v>
      </c>
      <c r="I45" s="54">
        <f t="shared" si="7"/>
        <v>155006</v>
      </c>
      <c r="J45" s="54">
        <f t="shared" si="7"/>
        <v>869589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869589</v>
      </c>
      <c r="X45" s="54">
        <f t="shared" si="7"/>
        <v>212500</v>
      </c>
      <c r="Y45" s="54">
        <f t="shared" si="7"/>
        <v>657089</v>
      </c>
      <c r="Z45" s="184">
        <f t="shared" si="5"/>
        <v>309.2183529411765</v>
      </c>
      <c r="AA45" s="130">
        <f t="shared" si="8"/>
        <v>850000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61022000</v>
      </c>
      <c r="F49" s="220">
        <f t="shared" si="9"/>
        <v>61022000</v>
      </c>
      <c r="G49" s="220">
        <f t="shared" si="9"/>
        <v>620435</v>
      </c>
      <c r="H49" s="220">
        <f t="shared" si="9"/>
        <v>3495923</v>
      </c>
      <c r="I49" s="220">
        <f t="shared" si="9"/>
        <v>1764192</v>
      </c>
      <c r="J49" s="220">
        <f t="shared" si="9"/>
        <v>5880550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5880550</v>
      </c>
      <c r="X49" s="220">
        <f t="shared" si="9"/>
        <v>15255501</v>
      </c>
      <c r="Y49" s="220">
        <f t="shared" si="9"/>
        <v>-9374951</v>
      </c>
      <c r="Z49" s="221">
        <f t="shared" si="5"/>
        <v>-61.45292114628028</v>
      </c>
      <c r="AA49" s="222">
        <f>SUM(AA41:AA48)</f>
        <v>61022000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10831700</v>
      </c>
      <c r="F66" s="275"/>
      <c r="G66" s="275">
        <v>219772</v>
      </c>
      <c r="H66" s="275">
        <v>741819</v>
      </c>
      <c r="I66" s="275">
        <v>296290</v>
      </c>
      <c r="J66" s="275">
        <v>1257881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1257881</v>
      </c>
      <c r="X66" s="275"/>
      <c r="Y66" s="275">
        <v>1257881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10831700</v>
      </c>
      <c r="F69" s="220">
        <f t="shared" si="12"/>
        <v>0</v>
      </c>
      <c r="G69" s="220">
        <f t="shared" si="12"/>
        <v>219772</v>
      </c>
      <c r="H69" s="220">
        <f t="shared" si="12"/>
        <v>741819</v>
      </c>
      <c r="I69" s="220">
        <f t="shared" si="12"/>
        <v>296290</v>
      </c>
      <c r="J69" s="220">
        <f t="shared" si="12"/>
        <v>1257881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1257881</v>
      </c>
      <c r="X69" s="220">
        <f t="shared" si="12"/>
        <v>0</v>
      </c>
      <c r="Y69" s="220">
        <f t="shared" si="12"/>
        <v>1257881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49892345</v>
      </c>
      <c r="F5" s="358">
        <f t="shared" si="0"/>
        <v>49892345</v>
      </c>
      <c r="G5" s="358">
        <f t="shared" si="0"/>
        <v>380055</v>
      </c>
      <c r="H5" s="356">
        <f t="shared" si="0"/>
        <v>2757805</v>
      </c>
      <c r="I5" s="356">
        <f t="shared" si="0"/>
        <v>1609186</v>
      </c>
      <c r="J5" s="358">
        <f t="shared" si="0"/>
        <v>4747046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4747046</v>
      </c>
      <c r="X5" s="356">
        <f t="shared" si="0"/>
        <v>12473087</v>
      </c>
      <c r="Y5" s="358">
        <f t="shared" si="0"/>
        <v>-7726041</v>
      </c>
      <c r="Z5" s="359">
        <f>+IF(X5&lt;&gt;0,+(Y5/X5)*100,0)</f>
        <v>-61.94169093825771</v>
      </c>
      <c r="AA5" s="360">
        <f>+AA6+AA8+AA11+AA13+AA15</f>
        <v>49892345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9463142</v>
      </c>
      <c r="F6" s="59">
        <f t="shared" si="1"/>
        <v>9463142</v>
      </c>
      <c r="G6" s="59">
        <f t="shared" si="1"/>
        <v>0</v>
      </c>
      <c r="H6" s="60">
        <f t="shared" si="1"/>
        <v>1389592</v>
      </c>
      <c r="I6" s="60">
        <f t="shared" si="1"/>
        <v>1018702</v>
      </c>
      <c r="J6" s="59">
        <f t="shared" si="1"/>
        <v>2408294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2408294</v>
      </c>
      <c r="X6" s="60">
        <f t="shared" si="1"/>
        <v>2365786</v>
      </c>
      <c r="Y6" s="59">
        <f t="shared" si="1"/>
        <v>42508</v>
      </c>
      <c r="Z6" s="61">
        <f>+IF(X6&lt;&gt;0,+(Y6/X6)*100,0)</f>
        <v>1.7967812811471535</v>
      </c>
      <c r="AA6" s="62">
        <f t="shared" si="1"/>
        <v>9463142</v>
      </c>
    </row>
    <row r="7" spans="1:27" ht="13.5">
      <c r="A7" s="291" t="s">
        <v>228</v>
      </c>
      <c r="B7" s="142"/>
      <c r="C7" s="60"/>
      <c r="D7" s="340"/>
      <c r="E7" s="60">
        <v>9463142</v>
      </c>
      <c r="F7" s="59">
        <v>9463142</v>
      </c>
      <c r="G7" s="59"/>
      <c r="H7" s="60">
        <v>1389592</v>
      </c>
      <c r="I7" s="60">
        <v>1018702</v>
      </c>
      <c r="J7" s="59">
        <v>2408294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2408294</v>
      </c>
      <c r="X7" s="60">
        <v>2365786</v>
      </c>
      <c r="Y7" s="59">
        <v>42508</v>
      </c>
      <c r="Z7" s="61">
        <v>1.8</v>
      </c>
      <c r="AA7" s="62">
        <v>9463142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5300000</v>
      </c>
      <c r="F8" s="59">
        <f t="shared" si="2"/>
        <v>5300000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1325000</v>
      </c>
      <c r="Y8" s="59">
        <f t="shared" si="2"/>
        <v>-1325000</v>
      </c>
      <c r="Z8" s="61">
        <f>+IF(X8&lt;&gt;0,+(Y8/X8)*100,0)</f>
        <v>-100</v>
      </c>
      <c r="AA8" s="62">
        <f>SUM(AA9:AA10)</f>
        <v>5300000</v>
      </c>
    </row>
    <row r="9" spans="1:27" ht="13.5">
      <c r="A9" s="291" t="s">
        <v>229</v>
      </c>
      <c r="B9" s="142"/>
      <c r="C9" s="60"/>
      <c r="D9" s="340"/>
      <c r="E9" s="60">
        <v>5300000</v>
      </c>
      <c r="F9" s="59">
        <v>5300000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1325000</v>
      </c>
      <c r="Y9" s="59">
        <v>-1325000</v>
      </c>
      <c r="Z9" s="61">
        <v>-100</v>
      </c>
      <c r="AA9" s="62">
        <v>5300000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24378167</v>
      </c>
      <c r="F11" s="364">
        <f t="shared" si="3"/>
        <v>24378167</v>
      </c>
      <c r="G11" s="364">
        <f t="shared" si="3"/>
        <v>380055</v>
      </c>
      <c r="H11" s="362">
        <f t="shared" si="3"/>
        <v>1227161</v>
      </c>
      <c r="I11" s="362">
        <f t="shared" si="3"/>
        <v>89819</v>
      </c>
      <c r="J11" s="364">
        <f t="shared" si="3"/>
        <v>1697035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1697035</v>
      </c>
      <c r="X11" s="362">
        <f t="shared" si="3"/>
        <v>6094542</v>
      </c>
      <c r="Y11" s="364">
        <f t="shared" si="3"/>
        <v>-4397507</v>
      </c>
      <c r="Z11" s="365">
        <f>+IF(X11&lt;&gt;0,+(Y11/X11)*100,0)</f>
        <v>-72.15483952690785</v>
      </c>
      <c r="AA11" s="366">
        <f t="shared" si="3"/>
        <v>24378167</v>
      </c>
    </row>
    <row r="12" spans="1:27" ht="13.5">
      <c r="A12" s="291" t="s">
        <v>231</v>
      </c>
      <c r="B12" s="136"/>
      <c r="C12" s="60"/>
      <c r="D12" s="340"/>
      <c r="E12" s="60">
        <v>24378167</v>
      </c>
      <c r="F12" s="59">
        <v>24378167</v>
      </c>
      <c r="G12" s="59">
        <v>380055</v>
      </c>
      <c r="H12" s="60">
        <v>1227161</v>
      </c>
      <c r="I12" s="60">
        <v>89819</v>
      </c>
      <c r="J12" s="59">
        <v>1697035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1697035</v>
      </c>
      <c r="X12" s="60">
        <v>6094542</v>
      </c>
      <c r="Y12" s="59">
        <v>-4397507</v>
      </c>
      <c r="Z12" s="61">
        <v>-72.15</v>
      </c>
      <c r="AA12" s="62">
        <v>24378167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6787409</v>
      </c>
      <c r="F13" s="342">
        <f t="shared" si="4"/>
        <v>6787409</v>
      </c>
      <c r="G13" s="342">
        <f t="shared" si="4"/>
        <v>0</v>
      </c>
      <c r="H13" s="275">
        <f t="shared" si="4"/>
        <v>0</v>
      </c>
      <c r="I13" s="275">
        <f t="shared" si="4"/>
        <v>500665</v>
      </c>
      <c r="J13" s="342">
        <f t="shared" si="4"/>
        <v>500665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500665</v>
      </c>
      <c r="X13" s="275">
        <f t="shared" si="4"/>
        <v>1696852</v>
      </c>
      <c r="Y13" s="342">
        <f t="shared" si="4"/>
        <v>-1196187</v>
      </c>
      <c r="Z13" s="335">
        <f>+IF(X13&lt;&gt;0,+(Y13/X13)*100,0)</f>
        <v>-70.49448036717403</v>
      </c>
      <c r="AA13" s="273">
        <f t="shared" si="4"/>
        <v>6787409</v>
      </c>
    </row>
    <row r="14" spans="1:27" ht="13.5">
      <c r="A14" s="291" t="s">
        <v>232</v>
      </c>
      <c r="B14" s="136"/>
      <c r="C14" s="60"/>
      <c r="D14" s="340"/>
      <c r="E14" s="60">
        <v>6787409</v>
      </c>
      <c r="F14" s="59">
        <v>6787409</v>
      </c>
      <c r="G14" s="59"/>
      <c r="H14" s="60"/>
      <c r="I14" s="60">
        <v>500665</v>
      </c>
      <c r="J14" s="59">
        <v>500665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500665</v>
      </c>
      <c r="X14" s="60">
        <v>1696852</v>
      </c>
      <c r="Y14" s="59">
        <v>-1196187</v>
      </c>
      <c r="Z14" s="61">
        <v>-70.49</v>
      </c>
      <c r="AA14" s="62">
        <v>6787409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3963627</v>
      </c>
      <c r="F15" s="59">
        <f t="shared" si="5"/>
        <v>3963627</v>
      </c>
      <c r="G15" s="59">
        <f t="shared" si="5"/>
        <v>0</v>
      </c>
      <c r="H15" s="60">
        <f t="shared" si="5"/>
        <v>141052</v>
      </c>
      <c r="I15" s="60">
        <f t="shared" si="5"/>
        <v>0</v>
      </c>
      <c r="J15" s="59">
        <f t="shared" si="5"/>
        <v>141052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141052</v>
      </c>
      <c r="X15" s="60">
        <f t="shared" si="5"/>
        <v>990907</v>
      </c>
      <c r="Y15" s="59">
        <f t="shared" si="5"/>
        <v>-849855</v>
      </c>
      <c r="Z15" s="61">
        <f>+IF(X15&lt;&gt;0,+(Y15/X15)*100,0)</f>
        <v>-85.76536445902593</v>
      </c>
      <c r="AA15" s="62">
        <f>SUM(AA16:AA20)</f>
        <v>3963627</v>
      </c>
    </row>
    <row r="16" spans="1:27" ht="13.5">
      <c r="A16" s="291" t="s">
        <v>233</v>
      </c>
      <c r="B16" s="300"/>
      <c r="C16" s="60"/>
      <c r="D16" s="340"/>
      <c r="E16" s="60">
        <v>2163627</v>
      </c>
      <c r="F16" s="59">
        <v>2163627</v>
      </c>
      <c r="G16" s="59"/>
      <c r="H16" s="60">
        <v>141052</v>
      </c>
      <c r="I16" s="60"/>
      <c r="J16" s="59">
        <v>141052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141052</v>
      </c>
      <c r="X16" s="60">
        <v>540907</v>
      </c>
      <c r="Y16" s="59">
        <v>-399855</v>
      </c>
      <c r="Z16" s="61">
        <v>-73.92</v>
      </c>
      <c r="AA16" s="62">
        <v>2163627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1800000</v>
      </c>
      <c r="F20" s="59">
        <v>1800000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450000</v>
      </c>
      <c r="Y20" s="59">
        <v>-450000</v>
      </c>
      <c r="Z20" s="61">
        <v>-100</v>
      </c>
      <c r="AA20" s="62">
        <v>1800000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10279655</v>
      </c>
      <c r="F22" s="345">
        <f t="shared" si="6"/>
        <v>10279655</v>
      </c>
      <c r="G22" s="345">
        <f t="shared" si="6"/>
        <v>210499</v>
      </c>
      <c r="H22" s="343">
        <f t="shared" si="6"/>
        <v>53416</v>
      </c>
      <c r="I22" s="343">
        <f t="shared" si="6"/>
        <v>0</v>
      </c>
      <c r="J22" s="345">
        <f t="shared" si="6"/>
        <v>263915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263915</v>
      </c>
      <c r="X22" s="343">
        <f t="shared" si="6"/>
        <v>2569914</v>
      </c>
      <c r="Y22" s="345">
        <f t="shared" si="6"/>
        <v>-2305999</v>
      </c>
      <c r="Z22" s="336">
        <f>+IF(X22&lt;&gt;0,+(Y22/X22)*100,0)</f>
        <v>-89.73059020652053</v>
      </c>
      <c r="AA22" s="350">
        <f>SUM(AA23:AA32)</f>
        <v>10279655</v>
      </c>
    </row>
    <row r="23" spans="1:27" ht="13.5">
      <c r="A23" s="361" t="s">
        <v>236</v>
      </c>
      <c r="B23" s="142"/>
      <c r="C23" s="60"/>
      <c r="D23" s="340"/>
      <c r="E23" s="60">
        <v>5000000</v>
      </c>
      <c r="F23" s="59">
        <v>5000000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1250000</v>
      </c>
      <c r="Y23" s="59">
        <v>-1250000</v>
      </c>
      <c r="Z23" s="61">
        <v>-100</v>
      </c>
      <c r="AA23" s="62">
        <v>5000000</v>
      </c>
    </row>
    <row r="24" spans="1:27" ht="13.5">
      <c r="A24" s="361" t="s">
        <v>237</v>
      </c>
      <c r="B24" s="142"/>
      <c r="C24" s="60"/>
      <c r="D24" s="340"/>
      <c r="E24" s="60">
        <v>5279655</v>
      </c>
      <c r="F24" s="59">
        <v>5279655</v>
      </c>
      <c r="G24" s="59"/>
      <c r="H24" s="60">
        <v>53416</v>
      </c>
      <c r="I24" s="60"/>
      <c r="J24" s="59">
        <v>53416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53416</v>
      </c>
      <c r="X24" s="60">
        <v>1319914</v>
      </c>
      <c r="Y24" s="59">
        <v>-1266498</v>
      </c>
      <c r="Z24" s="61">
        <v>-95.95</v>
      </c>
      <c r="AA24" s="62">
        <v>5279655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>
        <v>210499</v>
      </c>
      <c r="H27" s="60"/>
      <c r="I27" s="60"/>
      <c r="J27" s="59">
        <v>210499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210499</v>
      </c>
      <c r="X27" s="60"/>
      <c r="Y27" s="59">
        <v>210499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850000</v>
      </c>
      <c r="F40" s="345">
        <f t="shared" si="9"/>
        <v>850000</v>
      </c>
      <c r="G40" s="345">
        <f t="shared" si="9"/>
        <v>29881</v>
      </c>
      <c r="H40" s="343">
        <f t="shared" si="9"/>
        <v>684702</v>
      </c>
      <c r="I40" s="343">
        <f t="shared" si="9"/>
        <v>155006</v>
      </c>
      <c r="J40" s="345">
        <f t="shared" si="9"/>
        <v>869589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869589</v>
      </c>
      <c r="X40" s="343">
        <f t="shared" si="9"/>
        <v>212500</v>
      </c>
      <c r="Y40" s="345">
        <f t="shared" si="9"/>
        <v>657089</v>
      </c>
      <c r="Z40" s="336">
        <f>+IF(X40&lt;&gt;0,+(Y40/X40)*100,0)</f>
        <v>309.2183529411765</v>
      </c>
      <c r="AA40" s="350">
        <f>SUM(AA41:AA49)</f>
        <v>850000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850000</v>
      </c>
      <c r="F43" s="370">
        <v>850000</v>
      </c>
      <c r="G43" s="370">
        <v>27250</v>
      </c>
      <c r="H43" s="305">
        <v>684702</v>
      </c>
      <c r="I43" s="305">
        <v>116468</v>
      </c>
      <c r="J43" s="370">
        <v>828420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828420</v>
      </c>
      <c r="X43" s="305">
        <v>212500</v>
      </c>
      <c r="Y43" s="370">
        <v>615920</v>
      </c>
      <c r="Z43" s="371">
        <v>289.84</v>
      </c>
      <c r="AA43" s="303">
        <v>850000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2631</v>
      </c>
      <c r="H44" s="54"/>
      <c r="I44" s="54">
        <v>38538</v>
      </c>
      <c r="J44" s="53">
        <v>41169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41169</v>
      </c>
      <c r="X44" s="54"/>
      <c r="Y44" s="53">
        <v>41169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61022000</v>
      </c>
      <c r="F60" s="264">
        <f t="shared" si="14"/>
        <v>61022000</v>
      </c>
      <c r="G60" s="264">
        <f t="shared" si="14"/>
        <v>620435</v>
      </c>
      <c r="H60" s="219">
        <f t="shared" si="14"/>
        <v>3495923</v>
      </c>
      <c r="I60" s="219">
        <f t="shared" si="14"/>
        <v>1764192</v>
      </c>
      <c r="J60" s="264">
        <f t="shared" si="14"/>
        <v>5880550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5880550</v>
      </c>
      <c r="X60" s="219">
        <f t="shared" si="14"/>
        <v>15255501</v>
      </c>
      <c r="Y60" s="264">
        <f t="shared" si="14"/>
        <v>-9374951</v>
      </c>
      <c r="Z60" s="337">
        <f>+IF(X60&lt;&gt;0,+(Y60/X60)*100,0)</f>
        <v>-61.45292114628028</v>
      </c>
      <c r="AA60" s="232">
        <f>+AA57+AA54+AA51+AA40+AA37+AA34+AA22+AA5</f>
        <v>61022000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2014-11-14T15:50:38Z</dcterms:created>
  <dcterms:modified xsi:type="dcterms:W3CDTF">2014-11-14T15:50:42Z</dcterms:modified>
  <cp:category/>
  <cp:version/>
  <cp:contentType/>
  <cp:contentStatus/>
</cp:coreProperties>
</file>