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<sst xmlns="http://schemas.openxmlformats.org/spreadsheetml/2006/main" count="855" uniqueCount="302">
  <si>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Mantsopa(FS196)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</si>
  <si>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</si>
  <si>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</si>
  <si>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</si>
  <si>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</si>
  <si>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</si>
  <si>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</si>
  <si>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</si>
  <si>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</si>
  <si>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</si>
  <si>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</si>
  <si>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</si>
  <si>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</si>
  <si>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</si>
  <si>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</si>
  <si>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</si>
  <si>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</si>
  <si>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</si>
  <si>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</si>
  <si>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</si>
  <si>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</si>
  <si>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</si>
  <si>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</si>
  <si>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</si>
  <si>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</si>
  <si>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</si>
  <si>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</si>
  <si>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</si>
  <si>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</si>
  <si>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</si>
  <si>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</si>
  <si>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</si>
  <si>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</si>
  <si>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</si>
  <si>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</si>
  <si>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</si>
  <si>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</si>
  <si>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</si>
  <si>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</si>
  <si>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</si>
  <si>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</si>
  <si>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</si>
  <si>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</si>
  <si>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</si>
  <si>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</si>
  <si>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</si>
  <si>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</si>
  <si>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</si>
  <si>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</si>
  <si>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</si>
  <si>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</si>
  <si>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</si>
  <si>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</si>
  <si>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</si>
  <si>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</si>
  <si>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</si>
  <si>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</si>
  <si>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</si>
  <si>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</si>
  <si>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</si>
  <si>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</si>
  <si>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</si>
  <si>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</si>
  <si>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</si>
  <si>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</si>
  <si>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</si>
  <si>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</si>
  <si>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</si>
  <si>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</si>
  <si>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</si>
  <si>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Mantsopa(FS196)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</si>
  <si>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</si>
  <si>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</si>
  <si>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</si>
  <si>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</si>
  <si>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</si>
  <si>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</si>
  <si>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</si>
  <si>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</si>
  <si>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</si>
  <si>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</si>
  <si>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</si>
  <si>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</si>
  <si>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</si>
  <si>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</si>
  <si>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</si>
  <si>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</si>
  <si>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</si>
  <si>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</si>
  <si>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</si>
  <si>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</si>
  <si>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</si>
  <si>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</si>
  <si>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</si>
  <si>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</si>
  <si>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</si>
  <si>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</si>
  <si>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</si>
  <si>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</si>
  <si>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</si>
  <si>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Mantsopa(FS196)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</si>
  <si>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</si>
  <si>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</si>
  <si>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</si>
  <si>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</si>
  <si>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</si>
  <si>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</si>
  <si>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</si>
  <si>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</si>
  <si>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</si>
  <si>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</si>
  <si>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</si>
  <si>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</si>
  <si>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</si>
  <si>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</si>
  <si>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</si>
  <si>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</si>
  <si>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</si>
  <si>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</si>
  <si>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</si>
  <si>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</si>
  <si>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</si>
  <si>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</si>
  <si>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</si>
  <si>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</si>
  <si>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</si>
  <si>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</si>
  <si>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</si>
  <si>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</si>
  <si>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Mantsopa(FS196)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</si>
  <si>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</si>
  <si>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</si>
  <si>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</si>
  <si>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</si>
  <si>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</si>
  <si>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</si>
  <si>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</si>
  <si>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</si>
  <si>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</si>
  <si>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</si>
  <si>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Mantsopa(FS196)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</si>
  <si>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</si>
  <si>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</si>
  <si>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</si>
  <si>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</si>
  <si>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</si>
  <si>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</si>
  <si>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</si>
  <si>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</si>
  <si>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</si>
  <si>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</si>
  <si>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</si>
  <si>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</si>
  <si>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</si>
  <si>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</si>
  <si>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</si>
  <si>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</si>
  <si>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</si>
  <si>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</si>
  <si>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</si>
  <si>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</si>
  <si>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</si>
  <si>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</si>
  <si>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</si>
  <si>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</si>
  <si>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</si>
  <si>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</si>
  <si>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</si>
  <si>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</si>
  <si>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</si>
  <si>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</si>
  <si>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</si>
  <si>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</si>
  <si>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</si>
  <si>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Mantsopa(FS196)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</si>
  <si>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</si>
  <si>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</si>
  <si>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</si>
  <si>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</si>
  <si>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</si>
  <si>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</si>
  <si>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</si>
  <si>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</si>
  <si>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</si>
  <si>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</si>
  <si>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</si>
  <si>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</si>
  <si>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</si>
  <si>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</si>
  <si>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</si>
  <si>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</si>
  <si>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</si>
  <si>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</si>
  <si>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</si>
  <si>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</si>
  <si>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</si>
  <si>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</si>
  <si>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</si>
  <si>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</si>
  <si>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</si>
  <si>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</si>
  <si>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Mantsopa(FS196)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</si>
  <si>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</si>
  <si>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</si>
  <si>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</si>
  <si>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</si>
  <si>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</si>
  <si>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</si>
  <si>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</si>
  <si>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</si>
  <si>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</si>
  <si>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</si>
  <si>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</si>
  <si>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</si>
  <si>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</si>
  <si>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</si>
  <si>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</si>
  <si>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</si>
  <si>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</si>
  <si>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</si>
  <si>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</si>
  <si>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</si>
  <si>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</si>
  <si>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</si>
  <si>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</si>
  <si>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</si>
  <si>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Mantsopa(FS196)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</si>
  <si>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</si>
  <si>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</si>
  <si>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</si>
  <si>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</si>
  <si>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</si>
  <si>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</si>
  <si>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</si>
  <si>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</si>
  <si>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</si>
  <si>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</si>
  <si>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</si>
  <si>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</si>
  <si>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</si>
  <si>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</si>
  <si>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</si>
  <si>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</si>
  <si>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</si>
  <si>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</si>
  <si>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</si>
  <si>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</si>
  <si>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</si>
  <si>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</si>
  <si>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</si>
  <si>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</si>
  <si>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</si>
  <si>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</si>
  <si>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</si>
  <si>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</si>
  <si>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</si>
  <si>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</si>
  <si>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</si>
  <si>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</si>
  <si>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</si>
  <si>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</si>
  <si>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</si>
  <si>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Mantsopa(FS196)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</si>
  <si>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</si>
  <si>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</si>
  <si>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Free State: Mantsopa(FS196)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</si>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</sst>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16086267</v>
      </c>
      <c r="E5" s="60">
        <v>16086267</v>
      </c>
      <c r="F5" s="60">
        <v>13164208</v>
      </c>
      <c r="G5" s="60">
        <v>-50950</v>
      </c>
      <c r="H5" s="60">
        <v>-46207</v>
      </c>
      <c r="I5" s="60">
        <v>13067051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13067051</v>
      </c>
      <c r="W5" s="60">
        <v>4023000</v>
      </c>
      <c r="X5" s="60">
        <v>9044051</v>
      </c>
      <c r="Y5" s="61">
        <v>224.81</v>
      </c>
      <c r="Z5" s="62">
        <v>16086267</v>
      </c>
    </row>
    <row r="6" spans="1:26" ht="13.5">
      <c r="A6" s="58" t="s">
        <v>32</v>
      </c>
      <c r="B6" s="19">
        <v>0</v>
      </c>
      <c r="C6" s="19">
        <v>0</v>
      </c>
      <c r="D6" s="59">
        <v>106690042</v>
      </c>
      <c r="E6" s="60">
        <v>106690042</v>
      </c>
      <c r="F6" s="60">
        <v>7493093</v>
      </c>
      <c r="G6" s="60">
        <v>8449022</v>
      </c>
      <c r="H6" s="60">
        <v>24525817</v>
      </c>
      <c r="I6" s="60">
        <v>40467932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40467932</v>
      </c>
      <c r="W6" s="60">
        <v>25750000</v>
      </c>
      <c r="X6" s="60">
        <v>14717932</v>
      </c>
      <c r="Y6" s="61">
        <v>57.16</v>
      </c>
      <c r="Z6" s="62">
        <v>106690042</v>
      </c>
    </row>
    <row r="7" spans="1:26" ht="13.5">
      <c r="A7" s="58" t="s">
        <v>33</v>
      </c>
      <c r="B7" s="19">
        <v>0</v>
      </c>
      <c r="C7" s="19">
        <v>0</v>
      </c>
      <c r="D7" s="59">
        <v>200000</v>
      </c>
      <c r="E7" s="60">
        <v>200000</v>
      </c>
      <c r="F7" s="60">
        <v>953</v>
      </c>
      <c r="G7" s="60">
        <v>4386</v>
      </c>
      <c r="H7" s="60">
        <v>108834</v>
      </c>
      <c r="I7" s="60">
        <v>114173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114173</v>
      </c>
      <c r="W7" s="60">
        <v>49000</v>
      </c>
      <c r="X7" s="60">
        <v>65173</v>
      </c>
      <c r="Y7" s="61">
        <v>133.01</v>
      </c>
      <c r="Z7" s="62">
        <v>200000</v>
      </c>
    </row>
    <row r="8" spans="1:26" ht="13.5">
      <c r="A8" s="58" t="s">
        <v>34</v>
      </c>
      <c r="B8" s="19">
        <v>0</v>
      </c>
      <c r="C8" s="19">
        <v>0</v>
      </c>
      <c r="D8" s="59">
        <v>73420353</v>
      </c>
      <c r="E8" s="60">
        <v>73420353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45500000</v>
      </c>
      <c r="X8" s="60">
        <v>-45500000</v>
      </c>
      <c r="Y8" s="61">
        <v>-100</v>
      </c>
      <c r="Z8" s="62">
        <v>73420353</v>
      </c>
    </row>
    <row r="9" spans="1:26" ht="13.5">
      <c r="A9" s="58" t="s">
        <v>35</v>
      </c>
      <c r="B9" s="19">
        <v>0</v>
      </c>
      <c r="C9" s="19">
        <v>0</v>
      </c>
      <c r="D9" s="59">
        <v>21711598</v>
      </c>
      <c r="E9" s="60">
        <v>21711598</v>
      </c>
      <c r="F9" s="60">
        <v>1865084</v>
      </c>
      <c r="G9" s="60">
        <v>1817883</v>
      </c>
      <c r="H9" s="60">
        <v>1883367</v>
      </c>
      <c r="I9" s="60">
        <v>5566334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5566334</v>
      </c>
      <c r="W9" s="60">
        <v>5788000</v>
      </c>
      <c r="X9" s="60">
        <v>-221666</v>
      </c>
      <c r="Y9" s="61">
        <v>-3.83</v>
      </c>
      <c r="Z9" s="62">
        <v>21711598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218108260</v>
      </c>
      <c r="E10" s="66">
        <f t="shared" si="0"/>
        <v>218108260</v>
      </c>
      <c r="F10" s="66">
        <f t="shared" si="0"/>
        <v>22523338</v>
      </c>
      <c r="G10" s="66">
        <f t="shared" si="0"/>
        <v>10220341</v>
      </c>
      <c r="H10" s="66">
        <f t="shared" si="0"/>
        <v>26471811</v>
      </c>
      <c r="I10" s="66">
        <f t="shared" si="0"/>
        <v>59215490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59215490</v>
      </c>
      <c r="W10" s="66">
        <f t="shared" si="0"/>
        <v>81110000</v>
      </c>
      <c r="X10" s="66">
        <f t="shared" si="0"/>
        <v>-21894510</v>
      </c>
      <c r="Y10" s="67">
        <f>+IF(W10&lt;&gt;0,(X10/W10)*100,0)</f>
        <v>-26.993601282209344</v>
      </c>
      <c r="Z10" s="68">
        <f t="shared" si="0"/>
        <v>218108260</v>
      </c>
    </row>
    <row r="11" spans="1:26" ht="13.5">
      <c r="A11" s="58" t="s">
        <v>37</v>
      </c>
      <c r="B11" s="19">
        <v>0</v>
      </c>
      <c r="C11" s="19">
        <v>0</v>
      </c>
      <c r="D11" s="59">
        <v>71968275</v>
      </c>
      <c r="E11" s="60">
        <v>71968275</v>
      </c>
      <c r="F11" s="60">
        <v>5628765</v>
      </c>
      <c r="G11" s="60">
        <v>5436335</v>
      </c>
      <c r="H11" s="60">
        <v>5465380</v>
      </c>
      <c r="I11" s="60">
        <v>16530480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16530480</v>
      </c>
      <c r="W11" s="60">
        <v>16500000</v>
      </c>
      <c r="X11" s="60">
        <v>30480</v>
      </c>
      <c r="Y11" s="61">
        <v>0.18</v>
      </c>
      <c r="Z11" s="62">
        <v>71968275</v>
      </c>
    </row>
    <row r="12" spans="1:26" ht="13.5">
      <c r="A12" s="58" t="s">
        <v>38</v>
      </c>
      <c r="B12" s="19">
        <v>0</v>
      </c>
      <c r="C12" s="19">
        <v>0</v>
      </c>
      <c r="D12" s="59">
        <v>5714645</v>
      </c>
      <c r="E12" s="60">
        <v>5714645</v>
      </c>
      <c r="F12" s="60">
        <v>349955</v>
      </c>
      <c r="G12" s="60">
        <v>387441</v>
      </c>
      <c r="H12" s="60">
        <v>341291</v>
      </c>
      <c r="I12" s="60">
        <v>1078687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1078687</v>
      </c>
      <c r="W12" s="60">
        <v>1428000</v>
      </c>
      <c r="X12" s="60">
        <v>-349313</v>
      </c>
      <c r="Y12" s="61">
        <v>-24.46</v>
      </c>
      <c r="Z12" s="62">
        <v>5714645</v>
      </c>
    </row>
    <row r="13" spans="1:26" ht="13.5">
      <c r="A13" s="58" t="s">
        <v>278</v>
      </c>
      <c r="B13" s="19">
        <v>0</v>
      </c>
      <c r="C13" s="19">
        <v>0</v>
      </c>
      <c r="D13" s="59">
        <v>11991000</v>
      </c>
      <c r="E13" s="60">
        <v>11991000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11991000</v>
      </c>
    </row>
    <row r="14" spans="1:26" ht="13.5">
      <c r="A14" s="58" t="s">
        <v>40</v>
      </c>
      <c r="B14" s="19">
        <v>0</v>
      </c>
      <c r="C14" s="19">
        <v>0</v>
      </c>
      <c r="D14" s="59">
        <v>512000</v>
      </c>
      <c r="E14" s="60">
        <v>512000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194000</v>
      </c>
      <c r="X14" s="60">
        <v>-194000</v>
      </c>
      <c r="Y14" s="61">
        <v>-100</v>
      </c>
      <c r="Z14" s="62">
        <v>512000</v>
      </c>
    </row>
    <row r="15" spans="1:26" ht="13.5">
      <c r="A15" s="58" t="s">
        <v>41</v>
      </c>
      <c r="B15" s="19">
        <v>0</v>
      </c>
      <c r="C15" s="19">
        <v>0</v>
      </c>
      <c r="D15" s="59">
        <v>42046958</v>
      </c>
      <c r="E15" s="60">
        <v>42046958</v>
      </c>
      <c r="F15" s="60">
        <v>4980346</v>
      </c>
      <c r="G15" s="60">
        <v>488865</v>
      </c>
      <c r="H15" s="60">
        <v>7464602</v>
      </c>
      <c r="I15" s="60">
        <v>12933813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12933813</v>
      </c>
      <c r="W15" s="60">
        <v>10390000</v>
      </c>
      <c r="X15" s="60">
        <v>2543813</v>
      </c>
      <c r="Y15" s="61">
        <v>24.48</v>
      </c>
      <c r="Z15" s="62">
        <v>42046958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112721</v>
      </c>
      <c r="G16" s="60">
        <v>170427</v>
      </c>
      <c r="H16" s="60">
        <v>184654</v>
      </c>
      <c r="I16" s="60">
        <v>467802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467802</v>
      </c>
      <c r="W16" s="60">
        <v>0</v>
      </c>
      <c r="X16" s="60">
        <v>467802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80603464</v>
      </c>
      <c r="E17" s="60">
        <v>80603464</v>
      </c>
      <c r="F17" s="60">
        <v>805876</v>
      </c>
      <c r="G17" s="60">
        <v>2734825</v>
      </c>
      <c r="H17" s="60">
        <v>4234765</v>
      </c>
      <c r="I17" s="60">
        <v>7775466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7775466</v>
      </c>
      <c r="W17" s="60">
        <v>17442000</v>
      </c>
      <c r="X17" s="60">
        <v>-9666534</v>
      </c>
      <c r="Y17" s="61">
        <v>-55.42</v>
      </c>
      <c r="Z17" s="62">
        <v>80603464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212836342</v>
      </c>
      <c r="E18" s="73">
        <f t="shared" si="1"/>
        <v>212836342</v>
      </c>
      <c r="F18" s="73">
        <f t="shared" si="1"/>
        <v>11877663</v>
      </c>
      <c r="G18" s="73">
        <f t="shared" si="1"/>
        <v>9217893</v>
      </c>
      <c r="H18" s="73">
        <f t="shared" si="1"/>
        <v>17690692</v>
      </c>
      <c r="I18" s="73">
        <f t="shared" si="1"/>
        <v>38786248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38786248</v>
      </c>
      <c r="W18" s="73">
        <f t="shared" si="1"/>
        <v>45954000</v>
      </c>
      <c r="X18" s="73">
        <f t="shared" si="1"/>
        <v>-7167752</v>
      </c>
      <c r="Y18" s="67">
        <f>+IF(W18&lt;&gt;0,(X18/W18)*100,0)</f>
        <v>-15.59766723244984</v>
      </c>
      <c r="Z18" s="74">
        <f t="shared" si="1"/>
        <v>212836342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5271918</v>
      </c>
      <c r="E19" s="77">
        <f t="shared" si="2"/>
        <v>5271918</v>
      </c>
      <c r="F19" s="77">
        <f t="shared" si="2"/>
        <v>10645675</v>
      </c>
      <c r="G19" s="77">
        <f t="shared" si="2"/>
        <v>1002448</v>
      </c>
      <c r="H19" s="77">
        <f t="shared" si="2"/>
        <v>8781119</v>
      </c>
      <c r="I19" s="77">
        <f t="shared" si="2"/>
        <v>20429242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20429242</v>
      </c>
      <c r="W19" s="77">
        <f>IF(E10=E18,0,W10-W18)</f>
        <v>35156000</v>
      </c>
      <c r="X19" s="77">
        <f t="shared" si="2"/>
        <v>-14726758</v>
      </c>
      <c r="Y19" s="78">
        <f>+IF(W19&lt;&gt;0,(X19/W19)*100,0)</f>
        <v>-41.889742860393675</v>
      </c>
      <c r="Z19" s="79">
        <f t="shared" si="2"/>
        <v>5271918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15218000</v>
      </c>
      <c r="X20" s="60">
        <v>-15218000</v>
      </c>
      <c r="Y20" s="61">
        <v>-100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3505500</v>
      </c>
      <c r="E21" s="82">
        <v>3505500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3505500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8777418</v>
      </c>
      <c r="E22" s="88">
        <f t="shared" si="3"/>
        <v>8777418</v>
      </c>
      <c r="F22" s="88">
        <f t="shared" si="3"/>
        <v>10645675</v>
      </c>
      <c r="G22" s="88">
        <f t="shared" si="3"/>
        <v>1002448</v>
      </c>
      <c r="H22" s="88">
        <f t="shared" si="3"/>
        <v>8781119</v>
      </c>
      <c r="I22" s="88">
        <f t="shared" si="3"/>
        <v>20429242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20429242</v>
      </c>
      <c r="W22" s="88">
        <f t="shared" si="3"/>
        <v>50374000</v>
      </c>
      <c r="X22" s="88">
        <f t="shared" si="3"/>
        <v>-29944758</v>
      </c>
      <c r="Y22" s="89">
        <f>+IF(W22&lt;&gt;0,(X22/W22)*100,0)</f>
        <v>-59.44486838448406</v>
      </c>
      <c r="Z22" s="90">
        <f t="shared" si="3"/>
        <v>8777418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8777418</v>
      </c>
      <c r="E24" s="77">
        <f t="shared" si="4"/>
        <v>8777418</v>
      </c>
      <c r="F24" s="77">
        <f t="shared" si="4"/>
        <v>10645675</v>
      </c>
      <c r="G24" s="77">
        <f t="shared" si="4"/>
        <v>1002448</v>
      </c>
      <c r="H24" s="77">
        <f t="shared" si="4"/>
        <v>8781119</v>
      </c>
      <c r="I24" s="77">
        <f t="shared" si="4"/>
        <v>20429242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20429242</v>
      </c>
      <c r="W24" s="77">
        <f t="shared" si="4"/>
        <v>50374000</v>
      </c>
      <c r="X24" s="77">
        <f t="shared" si="4"/>
        <v>-29944758</v>
      </c>
      <c r="Y24" s="78">
        <f>+IF(W24&lt;&gt;0,(X24/W24)*100,0)</f>
        <v>-59.44486838448406</v>
      </c>
      <c r="Z24" s="79">
        <f t="shared" si="4"/>
        <v>8777418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74435200</v>
      </c>
      <c r="E27" s="100">
        <v>74435200</v>
      </c>
      <c r="F27" s="100">
        <v>670</v>
      </c>
      <c r="G27" s="100">
        <v>2041009</v>
      </c>
      <c r="H27" s="100">
        <v>1691088</v>
      </c>
      <c r="I27" s="100">
        <v>3732767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3732767</v>
      </c>
      <c r="W27" s="100">
        <v>0</v>
      </c>
      <c r="X27" s="100">
        <v>3732767</v>
      </c>
      <c r="Y27" s="101">
        <v>0</v>
      </c>
      <c r="Z27" s="102">
        <v>74435200</v>
      </c>
    </row>
    <row r="28" spans="1:26" ht="13.5">
      <c r="A28" s="103" t="s">
        <v>46</v>
      </c>
      <c r="B28" s="19">
        <v>0</v>
      </c>
      <c r="C28" s="19">
        <v>0</v>
      </c>
      <c r="D28" s="59">
        <v>64998200</v>
      </c>
      <c r="E28" s="60">
        <v>64998200</v>
      </c>
      <c r="F28" s="60">
        <v>0</v>
      </c>
      <c r="G28" s="60">
        <v>2000517</v>
      </c>
      <c r="H28" s="60">
        <v>1659704</v>
      </c>
      <c r="I28" s="60">
        <v>3660221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3660221</v>
      </c>
      <c r="W28" s="60">
        <v>0</v>
      </c>
      <c r="X28" s="60">
        <v>3660221</v>
      </c>
      <c r="Y28" s="61">
        <v>0</v>
      </c>
      <c r="Z28" s="62">
        <v>64998200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9437000</v>
      </c>
      <c r="E31" s="60">
        <v>9437000</v>
      </c>
      <c r="F31" s="60">
        <v>670</v>
      </c>
      <c r="G31" s="60">
        <v>40492</v>
      </c>
      <c r="H31" s="60">
        <v>31384</v>
      </c>
      <c r="I31" s="60">
        <v>72546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72546</v>
      </c>
      <c r="W31" s="60">
        <v>0</v>
      </c>
      <c r="X31" s="60">
        <v>72546</v>
      </c>
      <c r="Y31" s="61">
        <v>0</v>
      </c>
      <c r="Z31" s="62">
        <v>9437000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74435200</v>
      </c>
      <c r="E32" s="100">
        <f t="shared" si="5"/>
        <v>74435200</v>
      </c>
      <c r="F32" s="100">
        <f t="shared" si="5"/>
        <v>670</v>
      </c>
      <c r="G32" s="100">
        <f t="shared" si="5"/>
        <v>2041009</v>
      </c>
      <c r="H32" s="100">
        <f t="shared" si="5"/>
        <v>1691088</v>
      </c>
      <c r="I32" s="100">
        <f t="shared" si="5"/>
        <v>3732767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3732767</v>
      </c>
      <c r="W32" s="100">
        <f t="shared" si="5"/>
        <v>0</v>
      </c>
      <c r="X32" s="100">
        <f t="shared" si="5"/>
        <v>3732767</v>
      </c>
      <c r="Y32" s="101">
        <f>+IF(W32&lt;&gt;0,(X32/W32)*100,0)</f>
        <v>0</v>
      </c>
      <c r="Z32" s="102">
        <f t="shared" si="5"/>
        <v>74435200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61039</v>
      </c>
      <c r="E35" s="60">
        <v>61039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15260</v>
      </c>
      <c r="X35" s="60">
        <v>-15260</v>
      </c>
      <c r="Y35" s="61">
        <v>-100</v>
      </c>
      <c r="Z35" s="62">
        <v>61039</v>
      </c>
    </row>
    <row r="36" spans="1:26" ht="13.5">
      <c r="A36" s="58" t="s">
        <v>57</v>
      </c>
      <c r="B36" s="19">
        <v>0</v>
      </c>
      <c r="C36" s="19">
        <v>0</v>
      </c>
      <c r="D36" s="59">
        <v>811969</v>
      </c>
      <c r="E36" s="60">
        <v>811969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202992</v>
      </c>
      <c r="X36" s="60">
        <v>-202992</v>
      </c>
      <c r="Y36" s="61">
        <v>-100</v>
      </c>
      <c r="Z36" s="62">
        <v>811969</v>
      </c>
    </row>
    <row r="37" spans="1:26" ht="13.5">
      <c r="A37" s="58" t="s">
        <v>58</v>
      </c>
      <c r="B37" s="19">
        <v>0</v>
      </c>
      <c r="C37" s="19">
        <v>0</v>
      </c>
      <c r="D37" s="59">
        <v>38920</v>
      </c>
      <c r="E37" s="60">
        <v>38920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9730</v>
      </c>
      <c r="X37" s="60">
        <v>-9730</v>
      </c>
      <c r="Y37" s="61">
        <v>-100</v>
      </c>
      <c r="Z37" s="62">
        <v>38920</v>
      </c>
    </row>
    <row r="38" spans="1:26" ht="13.5">
      <c r="A38" s="58" t="s">
        <v>59</v>
      </c>
      <c r="B38" s="19">
        <v>0</v>
      </c>
      <c r="C38" s="19">
        <v>0</v>
      </c>
      <c r="D38" s="59">
        <v>4152</v>
      </c>
      <c r="E38" s="60">
        <v>4152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1038</v>
      </c>
      <c r="X38" s="60">
        <v>-1038</v>
      </c>
      <c r="Y38" s="61">
        <v>-100</v>
      </c>
      <c r="Z38" s="62">
        <v>4152</v>
      </c>
    </row>
    <row r="39" spans="1:26" ht="13.5">
      <c r="A39" s="58" t="s">
        <v>60</v>
      </c>
      <c r="B39" s="19">
        <v>0</v>
      </c>
      <c r="C39" s="19">
        <v>0</v>
      </c>
      <c r="D39" s="59">
        <v>829936</v>
      </c>
      <c r="E39" s="60">
        <v>829936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207484</v>
      </c>
      <c r="X39" s="60">
        <v>-207484</v>
      </c>
      <c r="Y39" s="61">
        <v>-100</v>
      </c>
      <c r="Z39" s="62">
        <v>829936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35950</v>
      </c>
      <c r="E42" s="60">
        <v>35950</v>
      </c>
      <c r="F42" s="60">
        <v>15231312</v>
      </c>
      <c r="G42" s="60">
        <v>-3361590</v>
      </c>
      <c r="H42" s="60">
        <v>-3520886</v>
      </c>
      <c r="I42" s="60">
        <v>8348836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8348836</v>
      </c>
      <c r="W42" s="60">
        <v>19393</v>
      </c>
      <c r="X42" s="60">
        <v>8329443</v>
      </c>
      <c r="Y42" s="61">
        <v>42950.77</v>
      </c>
      <c r="Z42" s="62">
        <v>35950</v>
      </c>
    </row>
    <row r="43" spans="1:26" ht="13.5">
      <c r="A43" s="58" t="s">
        <v>63</v>
      </c>
      <c r="B43" s="19">
        <v>0</v>
      </c>
      <c r="C43" s="19">
        <v>0</v>
      </c>
      <c r="D43" s="59">
        <v>-37215</v>
      </c>
      <c r="E43" s="60">
        <v>-37215</v>
      </c>
      <c r="F43" s="60">
        <v>-15872171</v>
      </c>
      <c r="G43" s="60">
        <v>3855594</v>
      </c>
      <c r="H43" s="60">
        <v>3619497</v>
      </c>
      <c r="I43" s="60">
        <v>-8397080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-8397080</v>
      </c>
      <c r="W43" s="60">
        <v>-8820</v>
      </c>
      <c r="X43" s="60">
        <v>-8388260</v>
      </c>
      <c r="Y43" s="61">
        <v>95104.99</v>
      </c>
      <c r="Z43" s="62">
        <v>-37215</v>
      </c>
    </row>
    <row r="44" spans="1:26" ht="13.5">
      <c r="A44" s="58" t="s">
        <v>64</v>
      </c>
      <c r="B44" s="19">
        <v>0</v>
      </c>
      <c r="C44" s="19">
        <v>0</v>
      </c>
      <c r="D44" s="59">
        <v>-1343</v>
      </c>
      <c r="E44" s="60">
        <v>-1343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-338</v>
      </c>
      <c r="X44" s="60">
        <v>338</v>
      </c>
      <c r="Y44" s="61">
        <v>-100</v>
      </c>
      <c r="Z44" s="62">
        <v>-1343</v>
      </c>
    </row>
    <row r="45" spans="1:26" ht="13.5">
      <c r="A45" s="70" t="s">
        <v>65</v>
      </c>
      <c r="B45" s="22">
        <v>0</v>
      </c>
      <c r="C45" s="22">
        <v>0</v>
      </c>
      <c r="D45" s="99">
        <v>-2415</v>
      </c>
      <c r="E45" s="100">
        <v>-2415</v>
      </c>
      <c r="F45" s="100">
        <v>-31996</v>
      </c>
      <c r="G45" s="100">
        <v>462008</v>
      </c>
      <c r="H45" s="100">
        <v>560619</v>
      </c>
      <c r="I45" s="100">
        <v>560619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560619</v>
      </c>
      <c r="W45" s="100">
        <v>10428</v>
      </c>
      <c r="X45" s="100">
        <v>550191</v>
      </c>
      <c r="Y45" s="101">
        <v>5276.09</v>
      </c>
      <c r="Z45" s="102">
        <v>-2415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29701324</v>
      </c>
      <c r="C49" s="52">
        <v>0</v>
      </c>
      <c r="D49" s="129">
        <v>9182745</v>
      </c>
      <c r="E49" s="54">
        <v>8301319</v>
      </c>
      <c r="F49" s="54">
        <v>0</v>
      </c>
      <c r="G49" s="54">
        <v>0</v>
      </c>
      <c r="H49" s="54">
        <v>0</v>
      </c>
      <c r="I49" s="54">
        <v>10635646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5621383</v>
      </c>
      <c r="W49" s="54">
        <v>5781626</v>
      </c>
      <c r="X49" s="54">
        <v>27607262</v>
      </c>
      <c r="Y49" s="54">
        <v>194590504</v>
      </c>
      <c r="Z49" s="130">
        <v>291421809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3841254</v>
      </c>
      <c r="C51" s="52">
        <v>0</v>
      </c>
      <c r="D51" s="129">
        <v>7707625</v>
      </c>
      <c r="E51" s="54">
        <v>8354952</v>
      </c>
      <c r="F51" s="54">
        <v>0</v>
      </c>
      <c r="G51" s="54">
        <v>0</v>
      </c>
      <c r="H51" s="54">
        <v>0</v>
      </c>
      <c r="I51" s="54">
        <v>-3522505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7677289</v>
      </c>
      <c r="W51" s="54">
        <v>2437233</v>
      </c>
      <c r="X51" s="54">
        <v>4181414</v>
      </c>
      <c r="Y51" s="54">
        <v>6797500</v>
      </c>
      <c r="Z51" s="130">
        <v>37474762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0.0850358164112507</v>
      </c>
      <c r="E58" s="7">
        <f t="shared" si="6"/>
        <v>0.0850358164112507</v>
      </c>
      <c r="F58" s="7">
        <f t="shared" si="6"/>
        <v>14.139810378320949</v>
      </c>
      <c r="G58" s="7">
        <f t="shared" si="6"/>
        <v>39.55596921565261</v>
      </c>
      <c r="H58" s="7">
        <f t="shared" si="6"/>
        <v>14.70194575897921</v>
      </c>
      <c r="I58" s="7">
        <f t="shared" si="6"/>
        <v>18.765477931394702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18.765477931394702</v>
      </c>
      <c r="W58" s="7">
        <f t="shared" si="6"/>
        <v>0.08465549943606891</v>
      </c>
      <c r="X58" s="7">
        <f t="shared" si="6"/>
        <v>0</v>
      </c>
      <c r="Y58" s="7">
        <f t="shared" si="6"/>
        <v>0</v>
      </c>
      <c r="Z58" s="8">
        <f t="shared" si="6"/>
        <v>0.0850358164112507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0.09689009886507541</v>
      </c>
      <c r="E59" s="10">
        <f t="shared" si="7"/>
        <v>0.09689009886507541</v>
      </c>
      <c r="F59" s="10">
        <f t="shared" si="7"/>
        <v>3.6001862018588584</v>
      </c>
      <c r="G59" s="10">
        <f t="shared" si="7"/>
        <v>-1175.0480863591756</v>
      </c>
      <c r="H59" s="10">
        <f t="shared" si="7"/>
        <v>-1518.8542861471205</v>
      </c>
      <c r="I59" s="10">
        <f t="shared" si="7"/>
        <v>13.579498541790338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13.579498541790338</v>
      </c>
      <c r="W59" s="10">
        <f t="shared" si="7"/>
        <v>0.09681829480487199</v>
      </c>
      <c r="X59" s="10">
        <f t="shared" si="7"/>
        <v>0</v>
      </c>
      <c r="Y59" s="10">
        <f t="shared" si="7"/>
        <v>0</v>
      </c>
      <c r="Z59" s="11">
        <f t="shared" si="7"/>
        <v>0.09689009886507541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0.08164304593675199</v>
      </c>
      <c r="E60" s="13">
        <f t="shared" si="7"/>
        <v>0.08164304593675199</v>
      </c>
      <c r="F60" s="13">
        <f t="shared" si="7"/>
        <v>35.77721509662298</v>
      </c>
      <c r="G60" s="13">
        <f t="shared" si="7"/>
        <v>40.14204247544863</v>
      </c>
      <c r="H60" s="13">
        <f t="shared" si="7"/>
        <v>12.852864391836569</v>
      </c>
      <c r="I60" s="13">
        <f t="shared" si="7"/>
        <v>22.795086242608097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22.795086242608097</v>
      </c>
      <c r="W60" s="13">
        <f t="shared" si="7"/>
        <v>0.08155212683200318</v>
      </c>
      <c r="X60" s="13">
        <f t="shared" si="7"/>
        <v>0</v>
      </c>
      <c r="Y60" s="13">
        <f t="shared" si="7"/>
        <v>0</v>
      </c>
      <c r="Z60" s="14">
        <f t="shared" si="7"/>
        <v>0.08164304593675199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0.09714007297184468</v>
      </c>
      <c r="E61" s="13">
        <f t="shared" si="7"/>
        <v>0.09714007297184468</v>
      </c>
      <c r="F61" s="13">
        <f t="shared" si="7"/>
        <v>73.48021881257687</v>
      </c>
      <c r="G61" s="13">
        <f t="shared" si="7"/>
        <v>77.08238456371875</v>
      </c>
      <c r="H61" s="13">
        <f t="shared" si="7"/>
        <v>77.9377517340177</v>
      </c>
      <c r="I61" s="13">
        <f t="shared" si="7"/>
        <v>76.31537150395175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76.31537150395175</v>
      </c>
      <c r="W61" s="13">
        <f t="shared" si="7"/>
        <v>0.10055737704918033</v>
      </c>
      <c r="X61" s="13">
        <f t="shared" si="7"/>
        <v>0</v>
      </c>
      <c r="Y61" s="13">
        <f t="shared" si="7"/>
        <v>0</v>
      </c>
      <c r="Z61" s="14">
        <f t="shared" si="7"/>
        <v>0.09714007297184468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0.07963939611834417</v>
      </c>
      <c r="E62" s="13">
        <f t="shared" si="7"/>
        <v>0.07963939611834417</v>
      </c>
      <c r="F62" s="13">
        <f t="shared" si="7"/>
        <v>15.605079618528633</v>
      </c>
      <c r="G62" s="13">
        <f t="shared" si="7"/>
        <v>17.371923958655877</v>
      </c>
      <c r="H62" s="13">
        <f t="shared" si="7"/>
        <v>2.646841506766923</v>
      </c>
      <c r="I62" s="13">
        <f t="shared" si="7"/>
        <v>5.646355156749286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5.646355156749286</v>
      </c>
      <c r="W62" s="13">
        <f t="shared" si="7"/>
        <v>0.08387096774193549</v>
      </c>
      <c r="X62" s="13">
        <f t="shared" si="7"/>
        <v>0</v>
      </c>
      <c r="Y62" s="13">
        <f t="shared" si="7"/>
        <v>0</v>
      </c>
      <c r="Z62" s="14">
        <f t="shared" si="7"/>
        <v>0.07963939611834417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0.0727180443883742</v>
      </c>
      <c r="E63" s="13">
        <f t="shared" si="7"/>
        <v>0.0727180443883742</v>
      </c>
      <c r="F63" s="13">
        <f t="shared" si="7"/>
        <v>20.031682810365435</v>
      </c>
      <c r="G63" s="13">
        <f t="shared" si="7"/>
        <v>19.461357099502532</v>
      </c>
      <c r="H63" s="13">
        <f t="shared" si="7"/>
        <v>17.716180197967784</v>
      </c>
      <c r="I63" s="13">
        <f t="shared" si="7"/>
        <v>19.070036361460637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19.070036361460637</v>
      </c>
      <c r="W63" s="13">
        <f t="shared" si="7"/>
        <v>0.07271285034373347</v>
      </c>
      <c r="X63" s="13">
        <f t="shared" si="7"/>
        <v>0</v>
      </c>
      <c r="Y63" s="13">
        <f t="shared" si="7"/>
        <v>0</v>
      </c>
      <c r="Z63" s="14">
        <f t="shared" si="7"/>
        <v>0.0727180443883742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0.060643520321719234</v>
      </c>
      <c r="E64" s="13">
        <f t="shared" si="7"/>
        <v>0.060643520321719234</v>
      </c>
      <c r="F64" s="13">
        <f t="shared" si="7"/>
        <v>19.25100998502408</v>
      </c>
      <c r="G64" s="13">
        <f t="shared" si="7"/>
        <v>21.63954150279445</v>
      </c>
      <c r="H64" s="13">
        <f t="shared" si="7"/>
        <v>20.402420300855646</v>
      </c>
      <c r="I64" s="13">
        <f t="shared" si="7"/>
        <v>20.431017969624037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20.431017969624037</v>
      </c>
      <c r="W64" s="13">
        <f t="shared" si="7"/>
        <v>0.06062322946175637</v>
      </c>
      <c r="X64" s="13">
        <f t="shared" si="7"/>
        <v>0</v>
      </c>
      <c r="Y64" s="13">
        <f t="shared" si="7"/>
        <v>0</v>
      </c>
      <c r="Z64" s="14">
        <f t="shared" si="7"/>
        <v>0.060643520321719234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0.0936</v>
      </c>
      <c r="E66" s="16">
        <f t="shared" si="7"/>
        <v>0.0936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0.08534080298786181</v>
      </c>
      <c r="X66" s="16">
        <f t="shared" si="7"/>
        <v>0</v>
      </c>
      <c r="Y66" s="16">
        <f t="shared" si="7"/>
        <v>0</v>
      </c>
      <c r="Z66" s="17">
        <f t="shared" si="7"/>
        <v>0.0936</v>
      </c>
    </row>
    <row r="67" spans="1:26" ht="13.5" hidden="1">
      <c r="A67" s="41" t="s">
        <v>285</v>
      </c>
      <c r="B67" s="24"/>
      <c r="C67" s="24"/>
      <c r="D67" s="25">
        <v>142776309</v>
      </c>
      <c r="E67" s="26">
        <v>142776309</v>
      </c>
      <c r="F67" s="26">
        <v>22311162</v>
      </c>
      <c r="G67" s="26">
        <v>10087724</v>
      </c>
      <c r="H67" s="26">
        <v>26214809</v>
      </c>
      <c r="I67" s="26">
        <v>58613695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58613695</v>
      </c>
      <c r="W67" s="26">
        <v>35694078</v>
      </c>
      <c r="X67" s="26"/>
      <c r="Y67" s="25"/>
      <c r="Z67" s="27">
        <v>142776309</v>
      </c>
    </row>
    <row r="68" spans="1:26" ht="13.5" hidden="1">
      <c r="A68" s="37" t="s">
        <v>31</v>
      </c>
      <c r="B68" s="19"/>
      <c r="C68" s="19"/>
      <c r="D68" s="20">
        <v>16086267</v>
      </c>
      <c r="E68" s="21">
        <v>16086267</v>
      </c>
      <c r="F68" s="21">
        <v>13164208</v>
      </c>
      <c r="G68" s="21">
        <v>-50950</v>
      </c>
      <c r="H68" s="21">
        <v>-46207</v>
      </c>
      <c r="I68" s="21">
        <v>13067051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13067051</v>
      </c>
      <c r="W68" s="21">
        <v>4023000</v>
      </c>
      <c r="X68" s="21"/>
      <c r="Y68" s="20"/>
      <c r="Z68" s="23">
        <v>16086267</v>
      </c>
    </row>
    <row r="69" spans="1:26" ht="13.5" hidden="1">
      <c r="A69" s="38" t="s">
        <v>32</v>
      </c>
      <c r="B69" s="19"/>
      <c r="C69" s="19"/>
      <c r="D69" s="20">
        <v>106690042</v>
      </c>
      <c r="E69" s="21">
        <v>106690042</v>
      </c>
      <c r="F69" s="21">
        <v>7493093</v>
      </c>
      <c r="G69" s="21">
        <v>8449022</v>
      </c>
      <c r="H69" s="21">
        <v>24525817</v>
      </c>
      <c r="I69" s="21">
        <v>40467932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40467932</v>
      </c>
      <c r="W69" s="21">
        <v>26672511</v>
      </c>
      <c r="X69" s="21"/>
      <c r="Y69" s="20"/>
      <c r="Z69" s="23">
        <v>106690042</v>
      </c>
    </row>
    <row r="70" spans="1:26" ht="13.5" hidden="1">
      <c r="A70" s="39" t="s">
        <v>103</v>
      </c>
      <c r="B70" s="19"/>
      <c r="C70" s="19"/>
      <c r="D70" s="20">
        <v>34977326</v>
      </c>
      <c r="E70" s="21">
        <v>34977326</v>
      </c>
      <c r="F70" s="21">
        <v>2428014</v>
      </c>
      <c r="G70" s="21">
        <v>3098311</v>
      </c>
      <c r="H70" s="21">
        <v>2778230</v>
      </c>
      <c r="I70" s="21">
        <v>8304555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8304555</v>
      </c>
      <c r="W70" s="21">
        <v>9150000</v>
      </c>
      <c r="X70" s="21"/>
      <c r="Y70" s="20"/>
      <c r="Z70" s="23">
        <v>34977326</v>
      </c>
    </row>
    <row r="71" spans="1:26" ht="13.5" hidden="1">
      <c r="A71" s="39" t="s">
        <v>104</v>
      </c>
      <c r="B71" s="19"/>
      <c r="C71" s="19"/>
      <c r="D71" s="20">
        <v>36319964</v>
      </c>
      <c r="E71" s="21">
        <v>36319964</v>
      </c>
      <c r="F71" s="21">
        <v>2500109</v>
      </c>
      <c r="G71" s="21">
        <v>2783854</v>
      </c>
      <c r="H71" s="21">
        <v>19183166</v>
      </c>
      <c r="I71" s="21">
        <v>24467129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24467129</v>
      </c>
      <c r="W71" s="21">
        <v>7750000</v>
      </c>
      <c r="X71" s="21"/>
      <c r="Y71" s="20"/>
      <c r="Z71" s="23">
        <v>36319964</v>
      </c>
    </row>
    <row r="72" spans="1:26" ht="13.5" hidden="1">
      <c r="A72" s="39" t="s">
        <v>105</v>
      </c>
      <c r="B72" s="19"/>
      <c r="C72" s="19"/>
      <c r="D72" s="20">
        <v>22689004</v>
      </c>
      <c r="E72" s="21">
        <v>22689004</v>
      </c>
      <c r="F72" s="21">
        <v>1637481</v>
      </c>
      <c r="G72" s="21">
        <v>1639305</v>
      </c>
      <c r="H72" s="21">
        <v>1636933</v>
      </c>
      <c r="I72" s="21">
        <v>4913719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4913719</v>
      </c>
      <c r="W72" s="21">
        <v>5673000</v>
      </c>
      <c r="X72" s="21"/>
      <c r="Y72" s="20"/>
      <c r="Z72" s="23">
        <v>22689004</v>
      </c>
    </row>
    <row r="73" spans="1:26" ht="13.5" hidden="1">
      <c r="A73" s="39" t="s">
        <v>106</v>
      </c>
      <c r="B73" s="19"/>
      <c r="C73" s="19"/>
      <c r="D73" s="20">
        <v>12703748</v>
      </c>
      <c r="E73" s="21">
        <v>12703748</v>
      </c>
      <c r="F73" s="21">
        <v>927489</v>
      </c>
      <c r="G73" s="21">
        <v>927552</v>
      </c>
      <c r="H73" s="21">
        <v>927488</v>
      </c>
      <c r="I73" s="21">
        <v>2782529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2782529</v>
      </c>
      <c r="W73" s="21">
        <v>3177000</v>
      </c>
      <c r="X73" s="21"/>
      <c r="Y73" s="20"/>
      <c r="Z73" s="23">
        <v>12703748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20000000</v>
      </c>
      <c r="E75" s="30">
        <v>20000000</v>
      </c>
      <c r="F75" s="30">
        <v>1653861</v>
      </c>
      <c r="G75" s="30">
        <v>1689652</v>
      </c>
      <c r="H75" s="30">
        <v>1735199</v>
      </c>
      <c r="I75" s="30">
        <v>5078712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5078712</v>
      </c>
      <c r="W75" s="30">
        <v>5355000</v>
      </c>
      <c r="X75" s="30"/>
      <c r="Y75" s="29"/>
      <c r="Z75" s="31">
        <v>20000000</v>
      </c>
    </row>
    <row r="76" spans="1:26" ht="13.5" hidden="1">
      <c r="A76" s="42" t="s">
        <v>286</v>
      </c>
      <c r="B76" s="32"/>
      <c r="C76" s="32"/>
      <c r="D76" s="33">
        <v>121411</v>
      </c>
      <c r="E76" s="34">
        <v>121411</v>
      </c>
      <c r="F76" s="34">
        <v>3154756</v>
      </c>
      <c r="G76" s="34">
        <v>3990297</v>
      </c>
      <c r="H76" s="34">
        <v>3854087</v>
      </c>
      <c r="I76" s="34">
        <v>10999140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10999140</v>
      </c>
      <c r="W76" s="34">
        <v>30217</v>
      </c>
      <c r="X76" s="34"/>
      <c r="Y76" s="33"/>
      <c r="Z76" s="35">
        <v>121411</v>
      </c>
    </row>
    <row r="77" spans="1:26" ht="13.5" hidden="1">
      <c r="A77" s="37" t="s">
        <v>31</v>
      </c>
      <c r="B77" s="19"/>
      <c r="C77" s="19"/>
      <c r="D77" s="20">
        <v>15586</v>
      </c>
      <c r="E77" s="21">
        <v>15586</v>
      </c>
      <c r="F77" s="21">
        <v>473936</v>
      </c>
      <c r="G77" s="21">
        <v>598687</v>
      </c>
      <c r="H77" s="21">
        <v>701817</v>
      </c>
      <c r="I77" s="21">
        <v>1774440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1774440</v>
      </c>
      <c r="W77" s="21">
        <v>3895</v>
      </c>
      <c r="X77" s="21"/>
      <c r="Y77" s="20"/>
      <c r="Z77" s="23">
        <v>15586</v>
      </c>
    </row>
    <row r="78" spans="1:26" ht="13.5" hidden="1">
      <c r="A78" s="38" t="s">
        <v>32</v>
      </c>
      <c r="B78" s="19"/>
      <c r="C78" s="19"/>
      <c r="D78" s="20">
        <v>87105</v>
      </c>
      <c r="E78" s="21">
        <v>87105</v>
      </c>
      <c r="F78" s="21">
        <v>2680820</v>
      </c>
      <c r="G78" s="21">
        <v>3391610</v>
      </c>
      <c r="H78" s="21">
        <v>3152270</v>
      </c>
      <c r="I78" s="21">
        <v>9224700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9224700</v>
      </c>
      <c r="W78" s="21">
        <v>21752</v>
      </c>
      <c r="X78" s="21"/>
      <c r="Y78" s="20"/>
      <c r="Z78" s="23">
        <v>87105</v>
      </c>
    </row>
    <row r="79" spans="1:26" ht="13.5" hidden="1">
      <c r="A79" s="39" t="s">
        <v>103</v>
      </c>
      <c r="B79" s="19"/>
      <c r="C79" s="19"/>
      <c r="D79" s="20">
        <v>33977</v>
      </c>
      <c r="E79" s="21">
        <v>33977</v>
      </c>
      <c r="F79" s="21">
        <v>1784110</v>
      </c>
      <c r="G79" s="21">
        <v>2388252</v>
      </c>
      <c r="H79" s="21">
        <v>2165290</v>
      </c>
      <c r="I79" s="21">
        <v>6337652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6337652</v>
      </c>
      <c r="W79" s="21">
        <v>9201</v>
      </c>
      <c r="X79" s="21"/>
      <c r="Y79" s="20"/>
      <c r="Z79" s="23">
        <v>33977</v>
      </c>
    </row>
    <row r="80" spans="1:26" ht="13.5" hidden="1">
      <c r="A80" s="39" t="s">
        <v>104</v>
      </c>
      <c r="B80" s="19"/>
      <c r="C80" s="19"/>
      <c r="D80" s="20">
        <v>28925</v>
      </c>
      <c r="E80" s="21">
        <v>28925</v>
      </c>
      <c r="F80" s="21">
        <v>390144</v>
      </c>
      <c r="G80" s="21">
        <v>483609</v>
      </c>
      <c r="H80" s="21">
        <v>507748</v>
      </c>
      <c r="I80" s="21">
        <v>1381501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1381501</v>
      </c>
      <c r="W80" s="21">
        <v>6500</v>
      </c>
      <c r="X80" s="21"/>
      <c r="Y80" s="20"/>
      <c r="Z80" s="23">
        <v>28925</v>
      </c>
    </row>
    <row r="81" spans="1:26" ht="13.5" hidden="1">
      <c r="A81" s="39" t="s">
        <v>105</v>
      </c>
      <c r="B81" s="19"/>
      <c r="C81" s="19"/>
      <c r="D81" s="20">
        <v>16499</v>
      </c>
      <c r="E81" s="21">
        <v>16499</v>
      </c>
      <c r="F81" s="21">
        <v>328015</v>
      </c>
      <c r="G81" s="21">
        <v>319031</v>
      </c>
      <c r="H81" s="21">
        <v>290002</v>
      </c>
      <c r="I81" s="21">
        <v>937048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937048</v>
      </c>
      <c r="W81" s="21">
        <v>4125</v>
      </c>
      <c r="X81" s="21"/>
      <c r="Y81" s="20"/>
      <c r="Z81" s="23">
        <v>16499</v>
      </c>
    </row>
    <row r="82" spans="1:26" ht="13.5" hidden="1">
      <c r="A82" s="39" t="s">
        <v>106</v>
      </c>
      <c r="B82" s="19"/>
      <c r="C82" s="19"/>
      <c r="D82" s="20">
        <v>7704</v>
      </c>
      <c r="E82" s="21">
        <v>7704</v>
      </c>
      <c r="F82" s="21">
        <v>178551</v>
      </c>
      <c r="G82" s="21">
        <v>200718</v>
      </c>
      <c r="H82" s="21">
        <v>189230</v>
      </c>
      <c r="I82" s="21">
        <v>568499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568499</v>
      </c>
      <c r="W82" s="21">
        <v>1926</v>
      </c>
      <c r="X82" s="21"/>
      <c r="Y82" s="20"/>
      <c r="Z82" s="23">
        <v>7704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18720</v>
      </c>
      <c r="E84" s="30">
        <v>18720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4570</v>
      </c>
      <c r="X84" s="30"/>
      <c r="Y84" s="29"/>
      <c r="Z84" s="31">
        <v>18720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101465287</v>
      </c>
      <c r="F5" s="100">
        <f t="shared" si="0"/>
        <v>101465287</v>
      </c>
      <c r="G5" s="100">
        <f t="shared" si="0"/>
        <v>14986974</v>
      </c>
      <c r="H5" s="100">
        <f t="shared" si="0"/>
        <v>1759875</v>
      </c>
      <c r="I5" s="100">
        <f t="shared" si="0"/>
        <v>1891923</v>
      </c>
      <c r="J5" s="100">
        <f t="shared" si="0"/>
        <v>18638772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18638772</v>
      </c>
      <c r="X5" s="100">
        <f t="shared" si="0"/>
        <v>0</v>
      </c>
      <c r="Y5" s="100">
        <f t="shared" si="0"/>
        <v>18638772</v>
      </c>
      <c r="Z5" s="137">
        <f>+IF(X5&lt;&gt;0,+(Y5/X5)*100,0)</f>
        <v>0</v>
      </c>
      <c r="AA5" s="153">
        <f>SUM(AA6:AA8)</f>
        <v>101465287</v>
      </c>
    </row>
    <row r="6" spans="1:27" ht="13.5">
      <c r="A6" s="138" t="s">
        <v>75</v>
      </c>
      <c r="B6" s="136"/>
      <c r="C6" s="155"/>
      <c r="D6" s="155"/>
      <c r="E6" s="156">
        <v>17936547</v>
      </c>
      <c r="F6" s="60">
        <v>17936547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>
        <v>17936547</v>
      </c>
    </row>
    <row r="7" spans="1:27" ht="13.5">
      <c r="A7" s="138" t="s">
        <v>76</v>
      </c>
      <c r="B7" s="136"/>
      <c r="C7" s="157"/>
      <c r="D7" s="157"/>
      <c r="E7" s="158">
        <v>70260489</v>
      </c>
      <c r="F7" s="159">
        <v>70260489</v>
      </c>
      <c r="G7" s="159">
        <v>14823973</v>
      </c>
      <c r="H7" s="159">
        <v>1668759</v>
      </c>
      <c r="I7" s="159">
        <v>1809360</v>
      </c>
      <c r="J7" s="159">
        <v>18302092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18302092</v>
      </c>
      <c r="X7" s="159"/>
      <c r="Y7" s="159">
        <v>18302092</v>
      </c>
      <c r="Z7" s="141">
        <v>0</v>
      </c>
      <c r="AA7" s="157">
        <v>70260489</v>
      </c>
    </row>
    <row r="8" spans="1:27" ht="13.5">
      <c r="A8" s="138" t="s">
        <v>77</v>
      </c>
      <c r="B8" s="136"/>
      <c r="C8" s="155"/>
      <c r="D8" s="155"/>
      <c r="E8" s="156">
        <v>13268251</v>
      </c>
      <c r="F8" s="60">
        <v>13268251</v>
      </c>
      <c r="G8" s="60">
        <v>163001</v>
      </c>
      <c r="H8" s="60">
        <v>91116</v>
      </c>
      <c r="I8" s="60">
        <v>82563</v>
      </c>
      <c r="J8" s="60">
        <v>336680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336680</v>
      </c>
      <c r="X8" s="60"/>
      <c r="Y8" s="60">
        <v>336680</v>
      </c>
      <c r="Z8" s="140">
        <v>0</v>
      </c>
      <c r="AA8" s="155">
        <v>13268251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11378531</v>
      </c>
      <c r="F9" s="100">
        <f t="shared" si="1"/>
        <v>11378531</v>
      </c>
      <c r="G9" s="100">
        <f t="shared" si="1"/>
        <v>32299</v>
      </c>
      <c r="H9" s="100">
        <f t="shared" si="1"/>
        <v>6332</v>
      </c>
      <c r="I9" s="100">
        <f t="shared" si="1"/>
        <v>27419</v>
      </c>
      <c r="J9" s="100">
        <f t="shared" si="1"/>
        <v>66050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66050</v>
      </c>
      <c r="X9" s="100">
        <f t="shared" si="1"/>
        <v>0</v>
      </c>
      <c r="Y9" s="100">
        <f t="shared" si="1"/>
        <v>66050</v>
      </c>
      <c r="Z9" s="137">
        <f>+IF(X9&lt;&gt;0,+(Y9/X9)*100,0)</f>
        <v>0</v>
      </c>
      <c r="AA9" s="153">
        <f>SUM(AA10:AA14)</f>
        <v>11378531</v>
      </c>
    </row>
    <row r="10" spans="1:27" ht="13.5">
      <c r="A10" s="138" t="s">
        <v>79</v>
      </c>
      <c r="B10" s="136"/>
      <c r="C10" s="155"/>
      <c r="D10" s="155"/>
      <c r="E10" s="156">
        <v>4899365</v>
      </c>
      <c r="F10" s="60">
        <v>4899365</v>
      </c>
      <c r="G10" s="60">
        <v>12649</v>
      </c>
      <c r="H10" s="60">
        <v>5612</v>
      </c>
      <c r="I10" s="60">
        <v>7519</v>
      </c>
      <c r="J10" s="60">
        <v>25780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25780</v>
      </c>
      <c r="X10" s="60"/>
      <c r="Y10" s="60">
        <v>25780</v>
      </c>
      <c r="Z10" s="140">
        <v>0</v>
      </c>
      <c r="AA10" s="155">
        <v>4899365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10700</v>
      </c>
      <c r="H11" s="60">
        <v>720</v>
      </c>
      <c r="I11" s="60">
        <v>19900</v>
      </c>
      <c r="J11" s="60">
        <v>31320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31320</v>
      </c>
      <c r="X11" s="60"/>
      <c r="Y11" s="60">
        <v>31320</v>
      </c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4576499</v>
      </c>
      <c r="F12" s="60">
        <v>4576499</v>
      </c>
      <c r="G12" s="60">
        <v>8950</v>
      </c>
      <c r="H12" s="60"/>
      <c r="I12" s="60"/>
      <c r="J12" s="60">
        <v>8950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8950</v>
      </c>
      <c r="X12" s="60"/>
      <c r="Y12" s="60">
        <v>8950</v>
      </c>
      <c r="Z12" s="140">
        <v>0</v>
      </c>
      <c r="AA12" s="155">
        <v>4576499</v>
      </c>
    </row>
    <row r="13" spans="1:27" ht="13.5">
      <c r="A13" s="138" t="s">
        <v>82</v>
      </c>
      <c r="B13" s="136"/>
      <c r="C13" s="155"/>
      <c r="D13" s="155"/>
      <c r="E13" s="156">
        <v>1902667</v>
      </c>
      <c r="F13" s="60">
        <v>1902667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>
        <v>1902667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2079900</v>
      </c>
      <c r="F15" s="100">
        <f t="shared" si="2"/>
        <v>2079900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2079900</v>
      </c>
    </row>
    <row r="16" spans="1:27" ht="13.5">
      <c r="A16" s="138" t="s">
        <v>85</v>
      </c>
      <c r="B16" s="136"/>
      <c r="C16" s="155"/>
      <c r="D16" s="155"/>
      <c r="E16" s="156">
        <v>1078900</v>
      </c>
      <c r="F16" s="60">
        <v>1078900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1078900</v>
      </c>
    </row>
    <row r="17" spans="1:27" ht="13.5">
      <c r="A17" s="138" t="s">
        <v>86</v>
      </c>
      <c r="B17" s="136"/>
      <c r="C17" s="155"/>
      <c r="D17" s="155"/>
      <c r="E17" s="156">
        <v>1001000</v>
      </c>
      <c r="F17" s="60">
        <v>1001000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1001000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106690042</v>
      </c>
      <c r="F19" s="100">
        <f t="shared" si="3"/>
        <v>106690042</v>
      </c>
      <c r="G19" s="100">
        <f t="shared" si="3"/>
        <v>7504065</v>
      </c>
      <c r="H19" s="100">
        <f t="shared" si="3"/>
        <v>8454134</v>
      </c>
      <c r="I19" s="100">
        <f t="shared" si="3"/>
        <v>24552469</v>
      </c>
      <c r="J19" s="100">
        <f t="shared" si="3"/>
        <v>40510668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40510668</v>
      </c>
      <c r="X19" s="100">
        <f t="shared" si="3"/>
        <v>0</v>
      </c>
      <c r="Y19" s="100">
        <f t="shared" si="3"/>
        <v>40510668</v>
      </c>
      <c r="Z19" s="137">
        <f>+IF(X19&lt;&gt;0,+(Y19/X19)*100,0)</f>
        <v>0</v>
      </c>
      <c r="AA19" s="153">
        <f>SUM(AA20:AA23)</f>
        <v>106690042</v>
      </c>
    </row>
    <row r="20" spans="1:27" ht="13.5">
      <c r="A20" s="138" t="s">
        <v>89</v>
      </c>
      <c r="B20" s="136"/>
      <c r="C20" s="155"/>
      <c r="D20" s="155"/>
      <c r="E20" s="156">
        <v>34977326</v>
      </c>
      <c r="F20" s="60">
        <v>34977326</v>
      </c>
      <c r="G20" s="60">
        <v>2437499</v>
      </c>
      <c r="H20" s="60">
        <v>3101906</v>
      </c>
      <c r="I20" s="60">
        <v>2799825</v>
      </c>
      <c r="J20" s="60">
        <v>8339230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8339230</v>
      </c>
      <c r="X20" s="60"/>
      <c r="Y20" s="60">
        <v>8339230</v>
      </c>
      <c r="Z20" s="140">
        <v>0</v>
      </c>
      <c r="AA20" s="155">
        <v>34977326</v>
      </c>
    </row>
    <row r="21" spans="1:27" ht="13.5">
      <c r="A21" s="138" t="s">
        <v>90</v>
      </c>
      <c r="B21" s="136"/>
      <c r="C21" s="155"/>
      <c r="D21" s="155"/>
      <c r="E21" s="156">
        <v>36319964</v>
      </c>
      <c r="F21" s="60">
        <v>36319964</v>
      </c>
      <c r="G21" s="60">
        <v>2500109</v>
      </c>
      <c r="H21" s="60">
        <v>2783854</v>
      </c>
      <c r="I21" s="60">
        <v>19183166</v>
      </c>
      <c r="J21" s="60">
        <v>24467129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24467129</v>
      </c>
      <c r="X21" s="60"/>
      <c r="Y21" s="60">
        <v>24467129</v>
      </c>
      <c r="Z21" s="140">
        <v>0</v>
      </c>
      <c r="AA21" s="155">
        <v>36319964</v>
      </c>
    </row>
    <row r="22" spans="1:27" ht="13.5">
      <c r="A22" s="138" t="s">
        <v>91</v>
      </c>
      <c r="B22" s="136"/>
      <c r="C22" s="157"/>
      <c r="D22" s="157"/>
      <c r="E22" s="158">
        <v>22689004</v>
      </c>
      <c r="F22" s="159">
        <v>22689004</v>
      </c>
      <c r="G22" s="159">
        <v>1637481</v>
      </c>
      <c r="H22" s="159">
        <v>1639305</v>
      </c>
      <c r="I22" s="159">
        <v>1640633</v>
      </c>
      <c r="J22" s="159">
        <v>4917419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4917419</v>
      </c>
      <c r="X22" s="159"/>
      <c r="Y22" s="159">
        <v>4917419</v>
      </c>
      <c r="Z22" s="141">
        <v>0</v>
      </c>
      <c r="AA22" s="157">
        <v>22689004</v>
      </c>
    </row>
    <row r="23" spans="1:27" ht="13.5">
      <c r="A23" s="138" t="s">
        <v>92</v>
      </c>
      <c r="B23" s="136"/>
      <c r="C23" s="155"/>
      <c r="D23" s="155"/>
      <c r="E23" s="156">
        <v>12703748</v>
      </c>
      <c r="F23" s="60">
        <v>12703748</v>
      </c>
      <c r="G23" s="60">
        <v>928976</v>
      </c>
      <c r="H23" s="60">
        <v>929069</v>
      </c>
      <c r="I23" s="60">
        <v>928845</v>
      </c>
      <c r="J23" s="60">
        <v>2786890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2786890</v>
      </c>
      <c r="X23" s="60"/>
      <c r="Y23" s="60">
        <v>2786890</v>
      </c>
      <c r="Z23" s="140">
        <v>0</v>
      </c>
      <c r="AA23" s="155">
        <v>12703748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221613760</v>
      </c>
      <c r="F25" s="73">
        <f t="shared" si="4"/>
        <v>221613760</v>
      </c>
      <c r="G25" s="73">
        <f t="shared" si="4"/>
        <v>22523338</v>
      </c>
      <c r="H25" s="73">
        <f t="shared" si="4"/>
        <v>10220341</v>
      </c>
      <c r="I25" s="73">
        <f t="shared" si="4"/>
        <v>26471811</v>
      </c>
      <c r="J25" s="73">
        <f t="shared" si="4"/>
        <v>59215490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59215490</v>
      </c>
      <c r="X25" s="73">
        <f t="shared" si="4"/>
        <v>0</v>
      </c>
      <c r="Y25" s="73">
        <f t="shared" si="4"/>
        <v>59215490</v>
      </c>
      <c r="Z25" s="170">
        <f>+IF(X25&lt;&gt;0,+(Y25/X25)*100,0)</f>
        <v>0</v>
      </c>
      <c r="AA25" s="168">
        <f>+AA5+AA9+AA15+AA19+AA24</f>
        <v>221613760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113366383</v>
      </c>
      <c r="F28" s="100">
        <f t="shared" si="5"/>
        <v>113366383</v>
      </c>
      <c r="G28" s="100">
        <f t="shared" si="5"/>
        <v>2951514</v>
      </c>
      <c r="H28" s="100">
        <f t="shared" si="5"/>
        <v>4397477</v>
      </c>
      <c r="I28" s="100">
        <f t="shared" si="5"/>
        <v>5391255</v>
      </c>
      <c r="J28" s="100">
        <f t="shared" si="5"/>
        <v>12740246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12740246</v>
      </c>
      <c r="X28" s="100">
        <f t="shared" si="5"/>
        <v>0</v>
      </c>
      <c r="Y28" s="100">
        <f t="shared" si="5"/>
        <v>12740246</v>
      </c>
      <c r="Z28" s="137">
        <f>+IF(X28&lt;&gt;0,+(Y28/X28)*100,0)</f>
        <v>0</v>
      </c>
      <c r="AA28" s="153">
        <f>SUM(AA29:AA31)</f>
        <v>113366383</v>
      </c>
    </row>
    <row r="29" spans="1:27" ht="13.5">
      <c r="A29" s="138" t="s">
        <v>75</v>
      </c>
      <c r="B29" s="136"/>
      <c r="C29" s="155"/>
      <c r="D29" s="155"/>
      <c r="E29" s="156">
        <v>21484186</v>
      </c>
      <c r="F29" s="60">
        <v>21484186</v>
      </c>
      <c r="G29" s="60">
        <v>1239960</v>
      </c>
      <c r="H29" s="60">
        <v>2343661</v>
      </c>
      <c r="I29" s="60">
        <v>1420274</v>
      </c>
      <c r="J29" s="60">
        <v>5003895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5003895</v>
      </c>
      <c r="X29" s="60"/>
      <c r="Y29" s="60">
        <v>5003895</v>
      </c>
      <c r="Z29" s="140">
        <v>0</v>
      </c>
      <c r="AA29" s="155">
        <v>21484186</v>
      </c>
    </row>
    <row r="30" spans="1:27" ht="13.5">
      <c r="A30" s="138" t="s">
        <v>76</v>
      </c>
      <c r="B30" s="136"/>
      <c r="C30" s="157"/>
      <c r="D30" s="157"/>
      <c r="E30" s="158">
        <v>77783771</v>
      </c>
      <c r="F30" s="159">
        <v>77783771</v>
      </c>
      <c r="G30" s="159">
        <v>1254727</v>
      </c>
      <c r="H30" s="159">
        <v>1199657</v>
      </c>
      <c r="I30" s="159">
        <v>2692291</v>
      </c>
      <c r="J30" s="159">
        <v>5146675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5146675</v>
      </c>
      <c r="X30" s="159"/>
      <c r="Y30" s="159">
        <v>5146675</v>
      </c>
      <c r="Z30" s="141">
        <v>0</v>
      </c>
      <c r="AA30" s="157">
        <v>77783771</v>
      </c>
    </row>
    <row r="31" spans="1:27" ht="13.5">
      <c r="A31" s="138" t="s">
        <v>77</v>
      </c>
      <c r="B31" s="136"/>
      <c r="C31" s="155"/>
      <c r="D31" s="155"/>
      <c r="E31" s="156">
        <v>14098426</v>
      </c>
      <c r="F31" s="60">
        <v>14098426</v>
      </c>
      <c r="G31" s="60">
        <v>456827</v>
      </c>
      <c r="H31" s="60">
        <v>854159</v>
      </c>
      <c r="I31" s="60">
        <v>1278690</v>
      </c>
      <c r="J31" s="60">
        <v>2589676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2589676</v>
      </c>
      <c r="X31" s="60"/>
      <c r="Y31" s="60">
        <v>2589676</v>
      </c>
      <c r="Z31" s="140">
        <v>0</v>
      </c>
      <c r="AA31" s="155">
        <v>14098426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13218294</v>
      </c>
      <c r="F32" s="100">
        <f t="shared" si="6"/>
        <v>13218294</v>
      </c>
      <c r="G32" s="100">
        <f t="shared" si="6"/>
        <v>935976</v>
      </c>
      <c r="H32" s="100">
        <f t="shared" si="6"/>
        <v>1267557</v>
      </c>
      <c r="I32" s="100">
        <f t="shared" si="6"/>
        <v>986149</v>
      </c>
      <c r="J32" s="100">
        <f t="shared" si="6"/>
        <v>3189682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3189682</v>
      </c>
      <c r="X32" s="100">
        <f t="shared" si="6"/>
        <v>0</v>
      </c>
      <c r="Y32" s="100">
        <f t="shared" si="6"/>
        <v>3189682</v>
      </c>
      <c r="Z32" s="137">
        <f>+IF(X32&lt;&gt;0,+(Y32/X32)*100,0)</f>
        <v>0</v>
      </c>
      <c r="AA32" s="153">
        <f>SUM(AA33:AA37)</f>
        <v>13218294</v>
      </c>
    </row>
    <row r="33" spans="1:27" ht="13.5">
      <c r="A33" s="138" t="s">
        <v>79</v>
      </c>
      <c r="B33" s="136"/>
      <c r="C33" s="155"/>
      <c r="D33" s="155"/>
      <c r="E33" s="156">
        <v>3463865</v>
      </c>
      <c r="F33" s="60">
        <v>3463865</v>
      </c>
      <c r="G33" s="60">
        <v>331956</v>
      </c>
      <c r="H33" s="60">
        <v>357846</v>
      </c>
      <c r="I33" s="60">
        <v>238678</v>
      </c>
      <c r="J33" s="60">
        <v>928480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928480</v>
      </c>
      <c r="X33" s="60"/>
      <c r="Y33" s="60">
        <v>928480</v>
      </c>
      <c r="Z33" s="140">
        <v>0</v>
      </c>
      <c r="AA33" s="155">
        <v>3463865</v>
      </c>
    </row>
    <row r="34" spans="1:27" ht="13.5">
      <c r="A34" s="138" t="s">
        <v>80</v>
      </c>
      <c r="B34" s="136"/>
      <c r="C34" s="155"/>
      <c r="D34" s="155"/>
      <c r="E34" s="156">
        <v>3488262</v>
      </c>
      <c r="F34" s="60">
        <v>3488262</v>
      </c>
      <c r="G34" s="60">
        <v>331225</v>
      </c>
      <c r="H34" s="60">
        <v>305165</v>
      </c>
      <c r="I34" s="60">
        <v>337164</v>
      </c>
      <c r="J34" s="60">
        <v>973554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973554</v>
      </c>
      <c r="X34" s="60"/>
      <c r="Y34" s="60">
        <v>973554</v>
      </c>
      <c r="Z34" s="140">
        <v>0</v>
      </c>
      <c r="AA34" s="155">
        <v>3488262</v>
      </c>
    </row>
    <row r="35" spans="1:27" ht="13.5">
      <c r="A35" s="138" t="s">
        <v>81</v>
      </c>
      <c r="B35" s="136"/>
      <c r="C35" s="155"/>
      <c r="D35" s="155"/>
      <c r="E35" s="156">
        <v>4386500</v>
      </c>
      <c r="F35" s="60">
        <v>4386500</v>
      </c>
      <c r="G35" s="60">
        <v>174915</v>
      </c>
      <c r="H35" s="60">
        <v>335937</v>
      </c>
      <c r="I35" s="60">
        <v>302647</v>
      </c>
      <c r="J35" s="60">
        <v>813499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813499</v>
      </c>
      <c r="X35" s="60"/>
      <c r="Y35" s="60">
        <v>813499</v>
      </c>
      <c r="Z35" s="140">
        <v>0</v>
      </c>
      <c r="AA35" s="155">
        <v>4386500</v>
      </c>
    </row>
    <row r="36" spans="1:27" ht="13.5">
      <c r="A36" s="138" t="s">
        <v>82</v>
      </c>
      <c r="B36" s="136"/>
      <c r="C36" s="155"/>
      <c r="D36" s="155"/>
      <c r="E36" s="156">
        <v>1879667</v>
      </c>
      <c r="F36" s="60">
        <v>1879667</v>
      </c>
      <c r="G36" s="60">
        <v>97880</v>
      </c>
      <c r="H36" s="60">
        <v>268609</v>
      </c>
      <c r="I36" s="60">
        <v>107660</v>
      </c>
      <c r="J36" s="60">
        <v>474149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474149</v>
      </c>
      <c r="X36" s="60"/>
      <c r="Y36" s="60">
        <v>474149</v>
      </c>
      <c r="Z36" s="140">
        <v>0</v>
      </c>
      <c r="AA36" s="155">
        <v>1879667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16442821</v>
      </c>
      <c r="F38" s="100">
        <f t="shared" si="7"/>
        <v>16442821</v>
      </c>
      <c r="G38" s="100">
        <f t="shared" si="7"/>
        <v>687850</v>
      </c>
      <c r="H38" s="100">
        <f t="shared" si="7"/>
        <v>754346</v>
      </c>
      <c r="I38" s="100">
        <f t="shared" si="7"/>
        <v>1740959</v>
      </c>
      <c r="J38" s="100">
        <f t="shared" si="7"/>
        <v>3183155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3183155</v>
      </c>
      <c r="X38" s="100">
        <f t="shared" si="7"/>
        <v>0</v>
      </c>
      <c r="Y38" s="100">
        <f t="shared" si="7"/>
        <v>3183155</v>
      </c>
      <c r="Z38" s="137">
        <f>+IF(X38&lt;&gt;0,+(Y38/X38)*100,0)</f>
        <v>0</v>
      </c>
      <c r="AA38" s="153">
        <f>SUM(AA39:AA41)</f>
        <v>16442821</v>
      </c>
    </row>
    <row r="39" spans="1:27" ht="13.5">
      <c r="A39" s="138" t="s">
        <v>85</v>
      </c>
      <c r="B39" s="136"/>
      <c r="C39" s="155"/>
      <c r="D39" s="155"/>
      <c r="E39" s="156">
        <v>4274664</v>
      </c>
      <c r="F39" s="60">
        <v>4274664</v>
      </c>
      <c r="G39" s="60">
        <v>181225</v>
      </c>
      <c r="H39" s="60">
        <v>300883</v>
      </c>
      <c r="I39" s="60">
        <v>205204</v>
      </c>
      <c r="J39" s="60">
        <v>687312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687312</v>
      </c>
      <c r="X39" s="60"/>
      <c r="Y39" s="60">
        <v>687312</v>
      </c>
      <c r="Z39" s="140">
        <v>0</v>
      </c>
      <c r="AA39" s="155">
        <v>4274664</v>
      </c>
    </row>
    <row r="40" spans="1:27" ht="13.5">
      <c r="A40" s="138" t="s">
        <v>86</v>
      </c>
      <c r="B40" s="136"/>
      <c r="C40" s="155"/>
      <c r="D40" s="155"/>
      <c r="E40" s="156">
        <v>12168157</v>
      </c>
      <c r="F40" s="60">
        <v>12168157</v>
      </c>
      <c r="G40" s="60">
        <v>506625</v>
      </c>
      <c r="H40" s="60">
        <v>453463</v>
      </c>
      <c r="I40" s="60">
        <v>1535755</v>
      </c>
      <c r="J40" s="60">
        <v>2495843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2495843</v>
      </c>
      <c r="X40" s="60"/>
      <c r="Y40" s="60">
        <v>2495843</v>
      </c>
      <c r="Z40" s="140">
        <v>0</v>
      </c>
      <c r="AA40" s="155">
        <v>12168157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69808844</v>
      </c>
      <c r="F42" s="100">
        <f t="shared" si="8"/>
        <v>69808844</v>
      </c>
      <c r="G42" s="100">
        <f t="shared" si="8"/>
        <v>7302323</v>
      </c>
      <c r="H42" s="100">
        <f t="shared" si="8"/>
        <v>2798513</v>
      </c>
      <c r="I42" s="100">
        <f t="shared" si="8"/>
        <v>9572329</v>
      </c>
      <c r="J42" s="100">
        <f t="shared" si="8"/>
        <v>19673165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19673165</v>
      </c>
      <c r="X42" s="100">
        <f t="shared" si="8"/>
        <v>0</v>
      </c>
      <c r="Y42" s="100">
        <f t="shared" si="8"/>
        <v>19673165</v>
      </c>
      <c r="Z42" s="137">
        <f>+IF(X42&lt;&gt;0,+(Y42/X42)*100,0)</f>
        <v>0</v>
      </c>
      <c r="AA42" s="153">
        <f>SUM(AA43:AA46)</f>
        <v>69808844</v>
      </c>
    </row>
    <row r="43" spans="1:27" ht="13.5">
      <c r="A43" s="138" t="s">
        <v>89</v>
      </c>
      <c r="B43" s="136"/>
      <c r="C43" s="155"/>
      <c r="D43" s="155"/>
      <c r="E43" s="156">
        <v>36490422</v>
      </c>
      <c r="F43" s="60">
        <v>36490422</v>
      </c>
      <c r="G43" s="60">
        <v>5039041</v>
      </c>
      <c r="H43" s="60">
        <v>210948</v>
      </c>
      <c r="I43" s="60">
        <v>4524848</v>
      </c>
      <c r="J43" s="60">
        <v>9774837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9774837</v>
      </c>
      <c r="X43" s="60"/>
      <c r="Y43" s="60">
        <v>9774837</v>
      </c>
      <c r="Z43" s="140">
        <v>0</v>
      </c>
      <c r="AA43" s="155">
        <v>36490422</v>
      </c>
    </row>
    <row r="44" spans="1:27" ht="13.5">
      <c r="A44" s="138" t="s">
        <v>90</v>
      </c>
      <c r="B44" s="136"/>
      <c r="C44" s="155"/>
      <c r="D44" s="155"/>
      <c r="E44" s="156">
        <v>14421917</v>
      </c>
      <c r="F44" s="60">
        <v>14421917</v>
      </c>
      <c r="G44" s="60">
        <v>791947</v>
      </c>
      <c r="H44" s="60">
        <v>976590</v>
      </c>
      <c r="I44" s="60">
        <v>3298796</v>
      </c>
      <c r="J44" s="60">
        <v>5067333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5067333</v>
      </c>
      <c r="X44" s="60"/>
      <c r="Y44" s="60">
        <v>5067333</v>
      </c>
      <c r="Z44" s="140">
        <v>0</v>
      </c>
      <c r="AA44" s="155">
        <v>14421917</v>
      </c>
    </row>
    <row r="45" spans="1:27" ht="13.5">
      <c r="A45" s="138" t="s">
        <v>91</v>
      </c>
      <c r="B45" s="136"/>
      <c r="C45" s="157"/>
      <c r="D45" s="157"/>
      <c r="E45" s="158">
        <v>9636517</v>
      </c>
      <c r="F45" s="159">
        <v>9636517</v>
      </c>
      <c r="G45" s="159">
        <v>788070</v>
      </c>
      <c r="H45" s="159">
        <v>844530</v>
      </c>
      <c r="I45" s="159">
        <v>1056125</v>
      </c>
      <c r="J45" s="159">
        <v>2688725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2688725</v>
      </c>
      <c r="X45" s="159"/>
      <c r="Y45" s="159">
        <v>2688725</v>
      </c>
      <c r="Z45" s="141">
        <v>0</v>
      </c>
      <c r="AA45" s="157">
        <v>9636517</v>
      </c>
    </row>
    <row r="46" spans="1:27" ht="13.5">
      <c r="A46" s="138" t="s">
        <v>92</v>
      </c>
      <c r="B46" s="136"/>
      <c r="C46" s="155"/>
      <c r="D46" s="155"/>
      <c r="E46" s="156">
        <v>9259988</v>
      </c>
      <c r="F46" s="60">
        <v>9259988</v>
      </c>
      <c r="G46" s="60">
        <v>683265</v>
      </c>
      <c r="H46" s="60">
        <v>766445</v>
      </c>
      <c r="I46" s="60">
        <v>692560</v>
      </c>
      <c r="J46" s="60">
        <v>2142270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2142270</v>
      </c>
      <c r="X46" s="60"/>
      <c r="Y46" s="60">
        <v>2142270</v>
      </c>
      <c r="Z46" s="140">
        <v>0</v>
      </c>
      <c r="AA46" s="155">
        <v>9259988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212836342</v>
      </c>
      <c r="F48" s="73">
        <f t="shared" si="9"/>
        <v>212836342</v>
      </c>
      <c r="G48" s="73">
        <f t="shared" si="9"/>
        <v>11877663</v>
      </c>
      <c r="H48" s="73">
        <f t="shared" si="9"/>
        <v>9217893</v>
      </c>
      <c r="I48" s="73">
        <f t="shared" si="9"/>
        <v>17690692</v>
      </c>
      <c r="J48" s="73">
        <f t="shared" si="9"/>
        <v>38786248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38786248</v>
      </c>
      <c r="X48" s="73">
        <f t="shared" si="9"/>
        <v>0</v>
      </c>
      <c r="Y48" s="73">
        <f t="shared" si="9"/>
        <v>38786248</v>
      </c>
      <c r="Z48" s="170">
        <f>+IF(X48&lt;&gt;0,+(Y48/X48)*100,0)</f>
        <v>0</v>
      </c>
      <c r="AA48" s="168">
        <f>+AA28+AA32+AA38+AA42+AA47</f>
        <v>212836342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8777418</v>
      </c>
      <c r="F49" s="173">
        <f t="shared" si="10"/>
        <v>8777418</v>
      </c>
      <c r="G49" s="173">
        <f t="shared" si="10"/>
        <v>10645675</v>
      </c>
      <c r="H49" s="173">
        <f t="shared" si="10"/>
        <v>1002448</v>
      </c>
      <c r="I49" s="173">
        <f t="shared" si="10"/>
        <v>8781119</v>
      </c>
      <c r="J49" s="173">
        <f t="shared" si="10"/>
        <v>20429242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20429242</v>
      </c>
      <c r="X49" s="173">
        <f>IF(F25=F48,0,X25-X48)</f>
        <v>0</v>
      </c>
      <c r="Y49" s="173">
        <f t="shared" si="10"/>
        <v>20429242</v>
      </c>
      <c r="Z49" s="174">
        <f>+IF(X49&lt;&gt;0,+(Y49/X49)*100,0)</f>
        <v>0</v>
      </c>
      <c r="AA49" s="171">
        <f>+AA25-AA48</f>
        <v>8777418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16086267</v>
      </c>
      <c r="F5" s="60">
        <v>16086267</v>
      </c>
      <c r="G5" s="60">
        <v>13164208</v>
      </c>
      <c r="H5" s="60">
        <v>-50950</v>
      </c>
      <c r="I5" s="60">
        <v>-46207</v>
      </c>
      <c r="J5" s="60">
        <v>13067051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13067051</v>
      </c>
      <c r="X5" s="60">
        <v>4023000</v>
      </c>
      <c r="Y5" s="60">
        <v>9044051</v>
      </c>
      <c r="Z5" s="140">
        <v>224.81</v>
      </c>
      <c r="AA5" s="155">
        <v>16086267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34977326</v>
      </c>
      <c r="F7" s="60">
        <v>34977326</v>
      </c>
      <c r="G7" s="60">
        <v>2428014</v>
      </c>
      <c r="H7" s="60">
        <v>3098311</v>
      </c>
      <c r="I7" s="60">
        <v>2778230</v>
      </c>
      <c r="J7" s="60">
        <v>8304555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8304555</v>
      </c>
      <c r="X7" s="60">
        <v>9150000</v>
      </c>
      <c r="Y7" s="60">
        <v>-845445</v>
      </c>
      <c r="Z7" s="140">
        <v>-9.24</v>
      </c>
      <c r="AA7" s="155">
        <v>34977326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36319964</v>
      </c>
      <c r="F8" s="60">
        <v>36319964</v>
      </c>
      <c r="G8" s="60">
        <v>2500109</v>
      </c>
      <c r="H8" s="60">
        <v>2783854</v>
      </c>
      <c r="I8" s="60">
        <v>19183166</v>
      </c>
      <c r="J8" s="60">
        <v>24467129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24467129</v>
      </c>
      <c r="X8" s="60">
        <v>7750000</v>
      </c>
      <c r="Y8" s="60">
        <v>16717129</v>
      </c>
      <c r="Z8" s="140">
        <v>215.7</v>
      </c>
      <c r="AA8" s="155">
        <v>36319964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22689004</v>
      </c>
      <c r="F9" s="60">
        <v>22689004</v>
      </c>
      <c r="G9" s="60">
        <v>1637481</v>
      </c>
      <c r="H9" s="60">
        <v>1639305</v>
      </c>
      <c r="I9" s="60">
        <v>1636933</v>
      </c>
      <c r="J9" s="60">
        <v>4913719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4913719</v>
      </c>
      <c r="X9" s="60">
        <v>5673000</v>
      </c>
      <c r="Y9" s="60">
        <v>-759281</v>
      </c>
      <c r="Z9" s="140">
        <v>-13.38</v>
      </c>
      <c r="AA9" s="155">
        <v>22689004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12703748</v>
      </c>
      <c r="F10" s="54">
        <v>12703748</v>
      </c>
      <c r="G10" s="54">
        <v>927489</v>
      </c>
      <c r="H10" s="54">
        <v>927552</v>
      </c>
      <c r="I10" s="54">
        <v>927488</v>
      </c>
      <c r="J10" s="54">
        <v>2782529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2782529</v>
      </c>
      <c r="X10" s="54">
        <v>3177000</v>
      </c>
      <c r="Y10" s="54">
        <v>-394471</v>
      </c>
      <c r="Z10" s="184">
        <v>-12.42</v>
      </c>
      <c r="AA10" s="130">
        <v>12703748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1112500</v>
      </c>
      <c r="F12" s="60">
        <v>1112500</v>
      </c>
      <c r="G12" s="60">
        <v>164136</v>
      </c>
      <c r="H12" s="60">
        <v>85961</v>
      </c>
      <c r="I12" s="60">
        <v>84570</v>
      </c>
      <c r="J12" s="60">
        <v>334667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334667</v>
      </c>
      <c r="X12" s="60">
        <v>279000</v>
      </c>
      <c r="Y12" s="60">
        <v>55667</v>
      </c>
      <c r="Z12" s="140">
        <v>19.95</v>
      </c>
      <c r="AA12" s="155">
        <v>1112500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200000</v>
      </c>
      <c r="F13" s="60">
        <v>200000</v>
      </c>
      <c r="G13" s="60">
        <v>953</v>
      </c>
      <c r="H13" s="60">
        <v>4386</v>
      </c>
      <c r="I13" s="60">
        <v>108834</v>
      </c>
      <c r="J13" s="60">
        <v>114173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114173</v>
      </c>
      <c r="X13" s="60">
        <v>49000</v>
      </c>
      <c r="Y13" s="60">
        <v>65173</v>
      </c>
      <c r="Z13" s="140">
        <v>133.01</v>
      </c>
      <c r="AA13" s="155">
        <v>200000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20000000</v>
      </c>
      <c r="F14" s="60">
        <v>20000000</v>
      </c>
      <c r="G14" s="60">
        <v>1653861</v>
      </c>
      <c r="H14" s="60">
        <v>1689652</v>
      </c>
      <c r="I14" s="60">
        <v>1735199</v>
      </c>
      <c r="J14" s="60">
        <v>5078712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5078712</v>
      </c>
      <c r="X14" s="60">
        <v>5355000</v>
      </c>
      <c r="Y14" s="60">
        <v>-276288</v>
      </c>
      <c r="Z14" s="140">
        <v>-5.16</v>
      </c>
      <c r="AA14" s="155">
        <v>20000000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20000</v>
      </c>
      <c r="F15" s="60">
        <v>20000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20000</v>
      </c>
      <c r="Y15" s="60">
        <v>-20000</v>
      </c>
      <c r="Z15" s="140">
        <v>-100</v>
      </c>
      <c r="AA15" s="155">
        <v>20000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150000</v>
      </c>
      <c r="F16" s="60">
        <v>150000</v>
      </c>
      <c r="G16" s="60">
        <v>16400</v>
      </c>
      <c r="H16" s="60">
        <v>0</v>
      </c>
      <c r="I16" s="60">
        <v>0</v>
      </c>
      <c r="J16" s="60">
        <v>16400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16400</v>
      </c>
      <c r="X16" s="60">
        <v>30000</v>
      </c>
      <c r="Y16" s="60">
        <v>-13600</v>
      </c>
      <c r="Z16" s="140">
        <v>-45.33</v>
      </c>
      <c r="AA16" s="155">
        <v>150000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73420353</v>
      </c>
      <c r="F19" s="60">
        <v>73420353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45500000</v>
      </c>
      <c r="Y19" s="60">
        <v>-45500000</v>
      </c>
      <c r="Z19" s="140">
        <v>-100</v>
      </c>
      <c r="AA19" s="155">
        <v>73420353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429098</v>
      </c>
      <c r="F20" s="54">
        <v>429098</v>
      </c>
      <c r="G20" s="54">
        <v>30687</v>
      </c>
      <c r="H20" s="54">
        <v>42270</v>
      </c>
      <c r="I20" s="54">
        <v>63598</v>
      </c>
      <c r="J20" s="54">
        <v>136555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136555</v>
      </c>
      <c r="X20" s="54">
        <v>104000</v>
      </c>
      <c r="Y20" s="54">
        <v>32555</v>
      </c>
      <c r="Z20" s="184">
        <v>31.3</v>
      </c>
      <c r="AA20" s="130">
        <v>429098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218108260</v>
      </c>
      <c r="F22" s="190">
        <f t="shared" si="0"/>
        <v>218108260</v>
      </c>
      <c r="G22" s="190">
        <f t="shared" si="0"/>
        <v>22523338</v>
      </c>
      <c r="H22" s="190">
        <f t="shared" si="0"/>
        <v>10220341</v>
      </c>
      <c r="I22" s="190">
        <f t="shared" si="0"/>
        <v>26471811</v>
      </c>
      <c r="J22" s="190">
        <f t="shared" si="0"/>
        <v>59215490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59215490</v>
      </c>
      <c r="X22" s="190">
        <f t="shared" si="0"/>
        <v>81110000</v>
      </c>
      <c r="Y22" s="190">
        <f t="shared" si="0"/>
        <v>-21894510</v>
      </c>
      <c r="Z22" s="191">
        <f>+IF(X22&lt;&gt;0,+(Y22/X22)*100,0)</f>
        <v>-26.993601282209344</v>
      </c>
      <c r="AA22" s="188">
        <f>SUM(AA5:AA21)</f>
        <v>218108260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71968275</v>
      </c>
      <c r="F25" s="60">
        <v>71968275</v>
      </c>
      <c r="G25" s="60">
        <v>5628765</v>
      </c>
      <c r="H25" s="60">
        <v>5436335</v>
      </c>
      <c r="I25" s="60">
        <v>5465380</v>
      </c>
      <c r="J25" s="60">
        <v>16530480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16530480</v>
      </c>
      <c r="X25" s="60">
        <v>16500000</v>
      </c>
      <c r="Y25" s="60">
        <v>30480</v>
      </c>
      <c r="Z25" s="140">
        <v>0.18</v>
      </c>
      <c r="AA25" s="155">
        <v>71968275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5714645</v>
      </c>
      <c r="F26" s="60">
        <v>5714645</v>
      </c>
      <c r="G26" s="60">
        <v>349955</v>
      </c>
      <c r="H26" s="60">
        <v>387441</v>
      </c>
      <c r="I26" s="60">
        <v>341291</v>
      </c>
      <c r="J26" s="60">
        <v>1078687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1078687</v>
      </c>
      <c r="X26" s="60">
        <v>1428000</v>
      </c>
      <c r="Y26" s="60">
        <v>-349313</v>
      </c>
      <c r="Z26" s="140">
        <v>-24.46</v>
      </c>
      <c r="AA26" s="155">
        <v>5714645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20090000</v>
      </c>
      <c r="F27" s="60">
        <v>20090000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20090000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11991000</v>
      </c>
      <c r="F28" s="60">
        <v>11991000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11991000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512000</v>
      </c>
      <c r="F29" s="60">
        <v>512000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194000</v>
      </c>
      <c r="Y29" s="60">
        <v>-194000</v>
      </c>
      <c r="Z29" s="140">
        <v>-100</v>
      </c>
      <c r="AA29" s="155">
        <v>512000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33646500</v>
      </c>
      <c r="F30" s="60">
        <v>33646500</v>
      </c>
      <c r="G30" s="60">
        <v>4823662</v>
      </c>
      <c r="H30" s="60">
        <v>57932</v>
      </c>
      <c r="I30" s="60">
        <v>6669698</v>
      </c>
      <c r="J30" s="60">
        <v>11551292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11551292</v>
      </c>
      <c r="X30" s="60">
        <v>8500000</v>
      </c>
      <c r="Y30" s="60">
        <v>3051292</v>
      </c>
      <c r="Z30" s="140">
        <v>35.9</v>
      </c>
      <c r="AA30" s="155">
        <v>33646500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8400458</v>
      </c>
      <c r="F31" s="60">
        <v>8400458</v>
      </c>
      <c r="G31" s="60">
        <v>156684</v>
      </c>
      <c r="H31" s="60">
        <v>430933</v>
      </c>
      <c r="I31" s="60">
        <v>794904</v>
      </c>
      <c r="J31" s="60">
        <v>1382521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1382521</v>
      </c>
      <c r="X31" s="60">
        <v>1890000</v>
      </c>
      <c r="Y31" s="60">
        <v>-507479</v>
      </c>
      <c r="Z31" s="140">
        <v>-26.85</v>
      </c>
      <c r="AA31" s="155">
        <v>8400458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104060</v>
      </c>
      <c r="H32" s="60">
        <v>307310</v>
      </c>
      <c r="I32" s="60">
        <v>1374361</v>
      </c>
      <c r="J32" s="60">
        <v>1785731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1785731</v>
      </c>
      <c r="X32" s="60">
        <v>0</v>
      </c>
      <c r="Y32" s="60">
        <v>1785731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112721</v>
      </c>
      <c r="H33" s="60">
        <v>170427</v>
      </c>
      <c r="I33" s="60">
        <v>184654</v>
      </c>
      <c r="J33" s="60">
        <v>467802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467802</v>
      </c>
      <c r="X33" s="60">
        <v>0</v>
      </c>
      <c r="Y33" s="60">
        <v>467802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60513464</v>
      </c>
      <c r="F34" s="60">
        <v>60513464</v>
      </c>
      <c r="G34" s="60">
        <v>701816</v>
      </c>
      <c r="H34" s="60">
        <v>2427515</v>
      </c>
      <c r="I34" s="60">
        <v>2860404</v>
      </c>
      <c r="J34" s="60">
        <v>5989735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5989735</v>
      </c>
      <c r="X34" s="60">
        <v>17442000</v>
      </c>
      <c r="Y34" s="60">
        <v>-11452265</v>
      </c>
      <c r="Z34" s="140">
        <v>-65.66</v>
      </c>
      <c r="AA34" s="155">
        <v>60513464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212836342</v>
      </c>
      <c r="F36" s="190">
        <f t="shared" si="1"/>
        <v>212836342</v>
      </c>
      <c r="G36" s="190">
        <f t="shared" si="1"/>
        <v>11877663</v>
      </c>
      <c r="H36" s="190">
        <f t="shared" si="1"/>
        <v>9217893</v>
      </c>
      <c r="I36" s="190">
        <f t="shared" si="1"/>
        <v>17690692</v>
      </c>
      <c r="J36" s="190">
        <f t="shared" si="1"/>
        <v>38786248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38786248</v>
      </c>
      <c r="X36" s="190">
        <f t="shared" si="1"/>
        <v>45954000</v>
      </c>
      <c r="Y36" s="190">
        <f t="shared" si="1"/>
        <v>-7167752</v>
      </c>
      <c r="Z36" s="191">
        <f>+IF(X36&lt;&gt;0,+(Y36/X36)*100,0)</f>
        <v>-15.59766723244984</v>
      </c>
      <c r="AA36" s="188">
        <f>SUM(AA25:AA35)</f>
        <v>212836342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5271918</v>
      </c>
      <c r="F38" s="106">
        <f t="shared" si="2"/>
        <v>5271918</v>
      </c>
      <c r="G38" s="106">
        <f t="shared" si="2"/>
        <v>10645675</v>
      </c>
      <c r="H38" s="106">
        <f t="shared" si="2"/>
        <v>1002448</v>
      </c>
      <c r="I38" s="106">
        <f t="shared" si="2"/>
        <v>8781119</v>
      </c>
      <c r="J38" s="106">
        <f t="shared" si="2"/>
        <v>20429242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20429242</v>
      </c>
      <c r="X38" s="106">
        <f>IF(F22=F36,0,X22-X36)</f>
        <v>35156000</v>
      </c>
      <c r="Y38" s="106">
        <f t="shared" si="2"/>
        <v>-14726758</v>
      </c>
      <c r="Z38" s="201">
        <f>+IF(X38&lt;&gt;0,+(Y38/X38)*100,0)</f>
        <v>-41.889742860393675</v>
      </c>
      <c r="AA38" s="199">
        <f>+AA22-AA36</f>
        <v>5271918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15218000</v>
      </c>
      <c r="Y39" s="60">
        <v>-15218000</v>
      </c>
      <c r="Z39" s="140">
        <v>-100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3505500</v>
      </c>
      <c r="F41" s="60">
        <v>3505500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3505500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8777418</v>
      </c>
      <c r="F42" s="88">
        <f t="shared" si="3"/>
        <v>8777418</v>
      </c>
      <c r="G42" s="88">
        <f t="shared" si="3"/>
        <v>10645675</v>
      </c>
      <c r="H42" s="88">
        <f t="shared" si="3"/>
        <v>1002448</v>
      </c>
      <c r="I42" s="88">
        <f t="shared" si="3"/>
        <v>8781119</v>
      </c>
      <c r="J42" s="88">
        <f t="shared" si="3"/>
        <v>20429242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20429242</v>
      </c>
      <c r="X42" s="88">
        <f t="shared" si="3"/>
        <v>50374000</v>
      </c>
      <c r="Y42" s="88">
        <f t="shared" si="3"/>
        <v>-29944758</v>
      </c>
      <c r="Z42" s="208">
        <f>+IF(X42&lt;&gt;0,+(Y42/X42)*100,0)</f>
        <v>-59.44486838448406</v>
      </c>
      <c r="AA42" s="206">
        <f>SUM(AA38:AA41)</f>
        <v>8777418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8777418</v>
      </c>
      <c r="F44" s="77">
        <f t="shared" si="4"/>
        <v>8777418</v>
      </c>
      <c r="G44" s="77">
        <f t="shared" si="4"/>
        <v>10645675</v>
      </c>
      <c r="H44" s="77">
        <f t="shared" si="4"/>
        <v>1002448</v>
      </c>
      <c r="I44" s="77">
        <f t="shared" si="4"/>
        <v>8781119</v>
      </c>
      <c r="J44" s="77">
        <f t="shared" si="4"/>
        <v>20429242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20429242</v>
      </c>
      <c r="X44" s="77">
        <f t="shared" si="4"/>
        <v>50374000</v>
      </c>
      <c r="Y44" s="77">
        <f t="shared" si="4"/>
        <v>-29944758</v>
      </c>
      <c r="Z44" s="212">
        <f>+IF(X44&lt;&gt;0,+(Y44/X44)*100,0)</f>
        <v>-59.44486838448406</v>
      </c>
      <c r="AA44" s="210">
        <f>+AA42-AA43</f>
        <v>8777418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8777418</v>
      </c>
      <c r="F46" s="88">
        <f t="shared" si="5"/>
        <v>8777418</v>
      </c>
      <c r="G46" s="88">
        <f t="shared" si="5"/>
        <v>10645675</v>
      </c>
      <c r="H46" s="88">
        <f t="shared" si="5"/>
        <v>1002448</v>
      </c>
      <c r="I46" s="88">
        <f t="shared" si="5"/>
        <v>8781119</v>
      </c>
      <c r="J46" s="88">
        <f t="shared" si="5"/>
        <v>20429242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20429242</v>
      </c>
      <c r="X46" s="88">
        <f t="shared" si="5"/>
        <v>50374000</v>
      </c>
      <c r="Y46" s="88">
        <f t="shared" si="5"/>
        <v>-29944758</v>
      </c>
      <c r="Z46" s="208">
        <f>+IF(X46&lt;&gt;0,+(Y46/X46)*100,0)</f>
        <v>-59.44486838448406</v>
      </c>
      <c r="AA46" s="206">
        <f>SUM(AA44:AA45)</f>
        <v>8777418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8777418</v>
      </c>
      <c r="F48" s="219">
        <f t="shared" si="6"/>
        <v>8777418</v>
      </c>
      <c r="G48" s="219">
        <f t="shared" si="6"/>
        <v>10645675</v>
      </c>
      <c r="H48" s="220">
        <f t="shared" si="6"/>
        <v>1002448</v>
      </c>
      <c r="I48" s="220">
        <f t="shared" si="6"/>
        <v>8781119</v>
      </c>
      <c r="J48" s="220">
        <f t="shared" si="6"/>
        <v>20429242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20429242</v>
      </c>
      <c r="X48" s="220">
        <f t="shared" si="6"/>
        <v>50374000</v>
      </c>
      <c r="Y48" s="220">
        <f t="shared" si="6"/>
        <v>-29944758</v>
      </c>
      <c r="Z48" s="221">
        <f>+IF(X48&lt;&gt;0,+(Y48/X48)*100,0)</f>
        <v>-59.44486838448406</v>
      </c>
      <c r="AA48" s="222">
        <f>SUM(AA46:AA47)</f>
        <v>8777418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2823000</v>
      </c>
      <c r="F5" s="100">
        <f t="shared" si="0"/>
        <v>2823000</v>
      </c>
      <c r="G5" s="100">
        <f t="shared" si="0"/>
        <v>0</v>
      </c>
      <c r="H5" s="100">
        <f t="shared" si="0"/>
        <v>17343</v>
      </c>
      <c r="I5" s="100">
        <f t="shared" si="0"/>
        <v>2384</v>
      </c>
      <c r="J5" s="100">
        <f t="shared" si="0"/>
        <v>19727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19727</v>
      </c>
      <c r="X5" s="100">
        <f t="shared" si="0"/>
        <v>0</v>
      </c>
      <c r="Y5" s="100">
        <f t="shared" si="0"/>
        <v>19727</v>
      </c>
      <c r="Z5" s="137">
        <f>+IF(X5&lt;&gt;0,+(Y5/X5)*100,0)</f>
        <v>0</v>
      </c>
      <c r="AA5" s="153">
        <f>SUM(AA6:AA8)</f>
        <v>2823000</v>
      </c>
    </row>
    <row r="6" spans="1:27" ht="13.5">
      <c r="A6" s="138" t="s">
        <v>75</v>
      </c>
      <c r="B6" s="136"/>
      <c r="C6" s="155"/>
      <c r="D6" s="155"/>
      <c r="E6" s="156">
        <v>623000</v>
      </c>
      <c r="F6" s="60">
        <v>623000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623000</v>
      </c>
    </row>
    <row r="7" spans="1:27" ht="13.5">
      <c r="A7" s="138" t="s">
        <v>76</v>
      </c>
      <c r="B7" s="136"/>
      <c r="C7" s="157"/>
      <c r="D7" s="157"/>
      <c r="E7" s="158">
        <v>200000</v>
      </c>
      <c r="F7" s="159">
        <v>200000</v>
      </c>
      <c r="G7" s="159"/>
      <c r="H7" s="159">
        <v>17343</v>
      </c>
      <c r="I7" s="159">
        <v>2384</v>
      </c>
      <c r="J7" s="159">
        <v>19727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19727</v>
      </c>
      <c r="X7" s="159"/>
      <c r="Y7" s="159">
        <v>19727</v>
      </c>
      <c r="Z7" s="141"/>
      <c r="AA7" s="225">
        <v>200000</v>
      </c>
    </row>
    <row r="8" spans="1:27" ht="13.5">
      <c r="A8" s="138" t="s">
        <v>77</v>
      </c>
      <c r="B8" s="136"/>
      <c r="C8" s="155"/>
      <c r="D8" s="155"/>
      <c r="E8" s="156">
        <v>2000000</v>
      </c>
      <c r="F8" s="60">
        <v>2000000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2000000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8816902</v>
      </c>
      <c r="F9" s="100">
        <f t="shared" si="1"/>
        <v>8816902</v>
      </c>
      <c r="G9" s="100">
        <f t="shared" si="1"/>
        <v>0</v>
      </c>
      <c r="H9" s="100">
        <f t="shared" si="1"/>
        <v>0</v>
      </c>
      <c r="I9" s="100">
        <f t="shared" si="1"/>
        <v>1094865</v>
      </c>
      <c r="J9" s="100">
        <f t="shared" si="1"/>
        <v>1094865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1094865</v>
      </c>
      <c r="X9" s="100">
        <f t="shared" si="1"/>
        <v>0</v>
      </c>
      <c r="Y9" s="100">
        <f t="shared" si="1"/>
        <v>1094865</v>
      </c>
      <c r="Z9" s="137">
        <f>+IF(X9&lt;&gt;0,+(Y9/X9)*100,0)</f>
        <v>0</v>
      </c>
      <c r="AA9" s="102">
        <f>SUM(AA10:AA14)</f>
        <v>8816902</v>
      </c>
    </row>
    <row r="10" spans="1:27" ht="13.5">
      <c r="A10" s="138" t="s">
        <v>79</v>
      </c>
      <c r="B10" s="136"/>
      <c r="C10" s="155"/>
      <c r="D10" s="155"/>
      <c r="E10" s="156">
        <v>8306902</v>
      </c>
      <c r="F10" s="60">
        <v>8306902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8306902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>
        <v>1094865</v>
      </c>
      <c r="J11" s="60">
        <v>1094865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1094865</v>
      </c>
      <c r="X11" s="60"/>
      <c r="Y11" s="60">
        <v>1094865</v>
      </c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510000</v>
      </c>
      <c r="F12" s="60">
        <v>510000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510000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34595298</v>
      </c>
      <c r="F15" s="100">
        <f t="shared" si="2"/>
        <v>34595298</v>
      </c>
      <c r="G15" s="100">
        <f t="shared" si="2"/>
        <v>0</v>
      </c>
      <c r="H15" s="100">
        <f t="shared" si="2"/>
        <v>414439</v>
      </c>
      <c r="I15" s="100">
        <f t="shared" si="2"/>
        <v>593839</v>
      </c>
      <c r="J15" s="100">
        <f t="shared" si="2"/>
        <v>1008278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1008278</v>
      </c>
      <c r="X15" s="100">
        <f t="shared" si="2"/>
        <v>0</v>
      </c>
      <c r="Y15" s="100">
        <f t="shared" si="2"/>
        <v>1008278</v>
      </c>
      <c r="Z15" s="137">
        <f>+IF(X15&lt;&gt;0,+(Y15/X15)*100,0)</f>
        <v>0</v>
      </c>
      <c r="AA15" s="102">
        <f>SUM(AA16:AA18)</f>
        <v>34595298</v>
      </c>
    </row>
    <row r="16" spans="1:27" ht="13.5">
      <c r="A16" s="138" t="s">
        <v>85</v>
      </c>
      <c r="B16" s="136"/>
      <c r="C16" s="155"/>
      <c r="D16" s="155"/>
      <c r="E16" s="156">
        <v>364000</v>
      </c>
      <c r="F16" s="60">
        <v>364000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364000</v>
      </c>
    </row>
    <row r="17" spans="1:27" ht="13.5">
      <c r="A17" s="138" t="s">
        <v>86</v>
      </c>
      <c r="B17" s="136"/>
      <c r="C17" s="155"/>
      <c r="D17" s="155"/>
      <c r="E17" s="156">
        <v>34231298</v>
      </c>
      <c r="F17" s="60">
        <v>34231298</v>
      </c>
      <c r="G17" s="60"/>
      <c r="H17" s="60">
        <v>414439</v>
      </c>
      <c r="I17" s="60">
        <v>593839</v>
      </c>
      <c r="J17" s="60">
        <v>1008278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1008278</v>
      </c>
      <c r="X17" s="60"/>
      <c r="Y17" s="60">
        <v>1008278</v>
      </c>
      <c r="Z17" s="140"/>
      <c r="AA17" s="62">
        <v>34231298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28200000</v>
      </c>
      <c r="F19" s="100">
        <f t="shared" si="3"/>
        <v>28200000</v>
      </c>
      <c r="G19" s="100">
        <f t="shared" si="3"/>
        <v>670</v>
      </c>
      <c r="H19" s="100">
        <f t="shared" si="3"/>
        <v>1609227</v>
      </c>
      <c r="I19" s="100">
        <f t="shared" si="3"/>
        <v>0</v>
      </c>
      <c r="J19" s="100">
        <f t="shared" si="3"/>
        <v>1609897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1609897</v>
      </c>
      <c r="X19" s="100">
        <f t="shared" si="3"/>
        <v>0</v>
      </c>
      <c r="Y19" s="100">
        <f t="shared" si="3"/>
        <v>1609897</v>
      </c>
      <c r="Z19" s="137">
        <f>+IF(X19&lt;&gt;0,+(Y19/X19)*100,0)</f>
        <v>0</v>
      </c>
      <c r="AA19" s="102">
        <f>SUM(AA20:AA23)</f>
        <v>28200000</v>
      </c>
    </row>
    <row r="20" spans="1:27" ht="13.5">
      <c r="A20" s="138" t="s">
        <v>89</v>
      </c>
      <c r="B20" s="136"/>
      <c r="C20" s="155"/>
      <c r="D20" s="155"/>
      <c r="E20" s="156">
        <v>11000000</v>
      </c>
      <c r="F20" s="60">
        <v>11000000</v>
      </c>
      <c r="G20" s="60"/>
      <c r="H20" s="60">
        <v>1458178</v>
      </c>
      <c r="I20" s="60"/>
      <c r="J20" s="60">
        <v>1458178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1458178</v>
      </c>
      <c r="X20" s="60"/>
      <c r="Y20" s="60">
        <v>1458178</v>
      </c>
      <c r="Z20" s="140"/>
      <c r="AA20" s="62">
        <v>11000000</v>
      </c>
    </row>
    <row r="21" spans="1:27" ht="13.5">
      <c r="A21" s="138" t="s">
        <v>90</v>
      </c>
      <c r="B21" s="136"/>
      <c r="C21" s="155"/>
      <c r="D21" s="155"/>
      <c r="E21" s="156">
        <v>14400000</v>
      </c>
      <c r="F21" s="60">
        <v>14400000</v>
      </c>
      <c r="G21" s="60">
        <v>670</v>
      </c>
      <c r="H21" s="60">
        <v>18549</v>
      </c>
      <c r="I21" s="60"/>
      <c r="J21" s="60">
        <v>19219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19219</v>
      </c>
      <c r="X21" s="60"/>
      <c r="Y21" s="60">
        <v>19219</v>
      </c>
      <c r="Z21" s="140"/>
      <c r="AA21" s="62">
        <v>14400000</v>
      </c>
    </row>
    <row r="22" spans="1:27" ht="13.5">
      <c r="A22" s="138" t="s">
        <v>91</v>
      </c>
      <c r="B22" s="136"/>
      <c r="C22" s="157"/>
      <c r="D22" s="157"/>
      <c r="E22" s="158">
        <v>800000</v>
      </c>
      <c r="F22" s="159">
        <v>800000</v>
      </c>
      <c r="G22" s="159"/>
      <c r="H22" s="159">
        <v>132500</v>
      </c>
      <c r="I22" s="159"/>
      <c r="J22" s="159">
        <v>132500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132500</v>
      </c>
      <c r="X22" s="159"/>
      <c r="Y22" s="159">
        <v>132500</v>
      </c>
      <c r="Z22" s="141"/>
      <c r="AA22" s="225">
        <v>800000</v>
      </c>
    </row>
    <row r="23" spans="1:27" ht="13.5">
      <c r="A23" s="138" t="s">
        <v>92</v>
      </c>
      <c r="B23" s="136"/>
      <c r="C23" s="155"/>
      <c r="D23" s="155"/>
      <c r="E23" s="156">
        <v>2000000</v>
      </c>
      <c r="F23" s="60">
        <v>2000000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2000000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74435200</v>
      </c>
      <c r="F25" s="219">
        <f t="shared" si="4"/>
        <v>74435200</v>
      </c>
      <c r="G25" s="219">
        <f t="shared" si="4"/>
        <v>670</v>
      </c>
      <c r="H25" s="219">
        <f t="shared" si="4"/>
        <v>2041009</v>
      </c>
      <c r="I25" s="219">
        <f t="shared" si="4"/>
        <v>1691088</v>
      </c>
      <c r="J25" s="219">
        <f t="shared" si="4"/>
        <v>3732767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3732767</v>
      </c>
      <c r="X25" s="219">
        <f t="shared" si="4"/>
        <v>0</v>
      </c>
      <c r="Y25" s="219">
        <f t="shared" si="4"/>
        <v>3732767</v>
      </c>
      <c r="Z25" s="231">
        <f>+IF(X25&lt;&gt;0,+(Y25/X25)*100,0)</f>
        <v>0</v>
      </c>
      <c r="AA25" s="232">
        <f>+AA5+AA9+AA15+AA19+AA24</f>
        <v>74435200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64998200</v>
      </c>
      <c r="F28" s="60">
        <v>64998200</v>
      </c>
      <c r="G28" s="60"/>
      <c r="H28" s="60">
        <v>2000517</v>
      </c>
      <c r="I28" s="60">
        <v>1659704</v>
      </c>
      <c r="J28" s="60">
        <v>3660221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3660221</v>
      </c>
      <c r="X28" s="60"/>
      <c r="Y28" s="60">
        <v>3660221</v>
      </c>
      <c r="Z28" s="140"/>
      <c r="AA28" s="155">
        <v>64998200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64998200</v>
      </c>
      <c r="F32" s="77">
        <f t="shared" si="5"/>
        <v>64998200</v>
      </c>
      <c r="G32" s="77">
        <f t="shared" si="5"/>
        <v>0</v>
      </c>
      <c r="H32" s="77">
        <f t="shared" si="5"/>
        <v>2000517</v>
      </c>
      <c r="I32" s="77">
        <f t="shared" si="5"/>
        <v>1659704</v>
      </c>
      <c r="J32" s="77">
        <f t="shared" si="5"/>
        <v>3660221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3660221</v>
      </c>
      <c r="X32" s="77">
        <f t="shared" si="5"/>
        <v>0</v>
      </c>
      <c r="Y32" s="77">
        <f t="shared" si="5"/>
        <v>3660221</v>
      </c>
      <c r="Z32" s="212">
        <f>+IF(X32&lt;&gt;0,+(Y32/X32)*100,0)</f>
        <v>0</v>
      </c>
      <c r="AA32" s="79">
        <f>SUM(AA28:AA31)</f>
        <v>64998200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9437000</v>
      </c>
      <c r="F35" s="60">
        <v>9437000</v>
      </c>
      <c r="G35" s="60">
        <v>670</v>
      </c>
      <c r="H35" s="60">
        <v>40492</v>
      </c>
      <c r="I35" s="60">
        <v>31384</v>
      </c>
      <c r="J35" s="60">
        <v>72546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72546</v>
      </c>
      <c r="X35" s="60"/>
      <c r="Y35" s="60">
        <v>72546</v>
      </c>
      <c r="Z35" s="140"/>
      <c r="AA35" s="62">
        <v>9437000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74435200</v>
      </c>
      <c r="F36" s="220">
        <f t="shared" si="6"/>
        <v>74435200</v>
      </c>
      <c r="G36" s="220">
        <f t="shared" si="6"/>
        <v>670</v>
      </c>
      <c r="H36" s="220">
        <f t="shared" si="6"/>
        <v>2041009</v>
      </c>
      <c r="I36" s="220">
        <f t="shared" si="6"/>
        <v>1691088</v>
      </c>
      <c r="J36" s="220">
        <f t="shared" si="6"/>
        <v>3732767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3732767</v>
      </c>
      <c r="X36" s="220">
        <f t="shared" si="6"/>
        <v>0</v>
      </c>
      <c r="Y36" s="220">
        <f t="shared" si="6"/>
        <v>3732767</v>
      </c>
      <c r="Z36" s="221">
        <f>+IF(X36&lt;&gt;0,+(Y36/X36)*100,0)</f>
        <v>0</v>
      </c>
      <c r="AA36" s="239">
        <f>SUM(AA32:AA35)</f>
        <v>74435200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100</v>
      </c>
      <c r="F6" s="60">
        <v>100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25</v>
      </c>
      <c r="Y6" s="60">
        <v>-25</v>
      </c>
      <c r="Z6" s="140">
        <v>-100</v>
      </c>
      <c r="AA6" s="62">
        <v>100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>
        <v>55434</v>
      </c>
      <c r="F8" s="60">
        <v>55434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13859</v>
      </c>
      <c r="Y8" s="60">
        <v>-13859</v>
      </c>
      <c r="Z8" s="140">
        <v>-100</v>
      </c>
      <c r="AA8" s="62">
        <v>55434</v>
      </c>
    </row>
    <row r="9" spans="1:27" ht="13.5">
      <c r="A9" s="249" t="s">
        <v>146</v>
      </c>
      <c r="B9" s="182"/>
      <c r="C9" s="155"/>
      <c r="D9" s="155"/>
      <c r="E9" s="59">
        <v>5000</v>
      </c>
      <c r="F9" s="60">
        <v>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1250</v>
      </c>
      <c r="Y9" s="60">
        <v>-1250</v>
      </c>
      <c r="Z9" s="140">
        <v>-100</v>
      </c>
      <c r="AA9" s="62">
        <v>5000</v>
      </c>
    </row>
    <row r="10" spans="1:27" ht="13.5">
      <c r="A10" s="249" t="s">
        <v>147</v>
      </c>
      <c r="B10" s="182"/>
      <c r="C10" s="155"/>
      <c r="D10" s="155"/>
      <c r="E10" s="59">
        <v>5</v>
      </c>
      <c r="F10" s="60">
        <v>5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</v>
      </c>
      <c r="Y10" s="159">
        <v>-1</v>
      </c>
      <c r="Z10" s="141">
        <v>-100</v>
      </c>
      <c r="AA10" s="225">
        <v>5</v>
      </c>
    </row>
    <row r="11" spans="1:27" ht="13.5">
      <c r="A11" s="249" t="s">
        <v>148</v>
      </c>
      <c r="B11" s="182"/>
      <c r="C11" s="155"/>
      <c r="D11" s="155"/>
      <c r="E11" s="59">
        <v>500</v>
      </c>
      <c r="F11" s="60">
        <v>500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125</v>
      </c>
      <c r="Y11" s="60">
        <v>-125</v>
      </c>
      <c r="Z11" s="140">
        <v>-100</v>
      </c>
      <c r="AA11" s="62">
        <v>500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61039</v>
      </c>
      <c r="F12" s="73">
        <f t="shared" si="0"/>
        <v>61039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15260</v>
      </c>
      <c r="Y12" s="73">
        <f t="shared" si="0"/>
        <v>-15260</v>
      </c>
      <c r="Z12" s="170">
        <f>+IF(X12&lt;&gt;0,+(Y12/X12)*100,0)</f>
        <v>-100</v>
      </c>
      <c r="AA12" s="74">
        <f>SUM(AA6:AA11)</f>
        <v>61039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250</v>
      </c>
      <c r="F15" s="60">
        <v>250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63</v>
      </c>
      <c r="Y15" s="60">
        <v>-63</v>
      </c>
      <c r="Z15" s="140">
        <v>-100</v>
      </c>
      <c r="AA15" s="62">
        <v>250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29995</v>
      </c>
      <c r="F17" s="60">
        <v>29995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7499</v>
      </c>
      <c r="Y17" s="60">
        <v>-7499</v>
      </c>
      <c r="Z17" s="140">
        <v>-100</v>
      </c>
      <c r="AA17" s="62">
        <v>29995</v>
      </c>
    </row>
    <row r="18" spans="1:27" ht="13.5">
      <c r="A18" s="249" t="s">
        <v>153</v>
      </c>
      <c r="B18" s="182"/>
      <c r="C18" s="155"/>
      <c r="D18" s="155"/>
      <c r="E18" s="59">
        <v>1000</v>
      </c>
      <c r="F18" s="60">
        <v>1000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250</v>
      </c>
      <c r="Y18" s="60">
        <v>-250</v>
      </c>
      <c r="Z18" s="140">
        <v>-100</v>
      </c>
      <c r="AA18" s="62">
        <v>1000</v>
      </c>
    </row>
    <row r="19" spans="1:27" ht="13.5">
      <c r="A19" s="249" t="s">
        <v>154</v>
      </c>
      <c r="B19" s="182"/>
      <c r="C19" s="155"/>
      <c r="D19" s="155"/>
      <c r="E19" s="59">
        <v>780704</v>
      </c>
      <c r="F19" s="60">
        <v>780704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195176</v>
      </c>
      <c r="Y19" s="60">
        <v>-195176</v>
      </c>
      <c r="Z19" s="140">
        <v>-100</v>
      </c>
      <c r="AA19" s="62">
        <v>780704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20</v>
      </c>
      <c r="F22" s="60">
        <v>20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</v>
      </c>
      <c r="Y22" s="60">
        <v>-5</v>
      </c>
      <c r="Z22" s="140">
        <v>-100</v>
      </c>
      <c r="AA22" s="62">
        <v>20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811969</v>
      </c>
      <c r="F24" s="77">
        <f t="shared" si="1"/>
        <v>811969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202993</v>
      </c>
      <c r="Y24" s="77">
        <f t="shared" si="1"/>
        <v>-202993</v>
      </c>
      <c r="Z24" s="212">
        <f>+IF(X24&lt;&gt;0,+(Y24/X24)*100,0)</f>
        <v>-100</v>
      </c>
      <c r="AA24" s="79">
        <f>SUM(AA15:AA23)</f>
        <v>811969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873008</v>
      </c>
      <c r="F25" s="73">
        <f t="shared" si="2"/>
        <v>873008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218253</v>
      </c>
      <c r="Y25" s="73">
        <f t="shared" si="2"/>
        <v>-218253</v>
      </c>
      <c r="Z25" s="170">
        <f>+IF(X25&lt;&gt;0,+(Y25/X25)*100,0)</f>
        <v>-100</v>
      </c>
      <c r="AA25" s="74">
        <f>+AA12+AA24</f>
        <v>873008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1300</v>
      </c>
      <c r="F30" s="60">
        <v>1300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325</v>
      </c>
      <c r="Y30" s="60">
        <v>-325</v>
      </c>
      <c r="Z30" s="140">
        <v>-100</v>
      </c>
      <c r="AA30" s="62">
        <v>1300</v>
      </c>
    </row>
    <row r="31" spans="1:27" ht="13.5">
      <c r="A31" s="249" t="s">
        <v>163</v>
      </c>
      <c r="B31" s="182"/>
      <c r="C31" s="155"/>
      <c r="D31" s="155"/>
      <c r="E31" s="59">
        <v>1160</v>
      </c>
      <c r="F31" s="60">
        <v>1160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290</v>
      </c>
      <c r="Y31" s="60">
        <v>-290</v>
      </c>
      <c r="Z31" s="140">
        <v>-100</v>
      </c>
      <c r="AA31" s="62">
        <v>1160</v>
      </c>
    </row>
    <row r="32" spans="1:27" ht="13.5">
      <c r="A32" s="249" t="s">
        <v>164</v>
      </c>
      <c r="B32" s="182"/>
      <c r="C32" s="155"/>
      <c r="D32" s="155"/>
      <c r="E32" s="59">
        <v>500</v>
      </c>
      <c r="F32" s="60">
        <v>500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125</v>
      </c>
      <c r="Y32" s="60">
        <v>-125</v>
      </c>
      <c r="Z32" s="140">
        <v>-100</v>
      </c>
      <c r="AA32" s="62">
        <v>500</v>
      </c>
    </row>
    <row r="33" spans="1:27" ht="13.5">
      <c r="A33" s="249" t="s">
        <v>165</v>
      </c>
      <c r="B33" s="182"/>
      <c r="C33" s="155"/>
      <c r="D33" s="155"/>
      <c r="E33" s="59">
        <v>35960</v>
      </c>
      <c r="F33" s="60">
        <v>35960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8990</v>
      </c>
      <c r="Y33" s="60">
        <v>-8990</v>
      </c>
      <c r="Z33" s="140">
        <v>-100</v>
      </c>
      <c r="AA33" s="62">
        <v>35960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38920</v>
      </c>
      <c r="F34" s="73">
        <f t="shared" si="3"/>
        <v>38920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9730</v>
      </c>
      <c r="Y34" s="73">
        <f t="shared" si="3"/>
        <v>-9730</v>
      </c>
      <c r="Z34" s="170">
        <f>+IF(X34&lt;&gt;0,+(Y34/X34)*100,0)</f>
        <v>-100</v>
      </c>
      <c r="AA34" s="74">
        <f>SUM(AA29:AA33)</f>
        <v>38920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4152</v>
      </c>
      <c r="F37" s="60">
        <v>4152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1038</v>
      </c>
      <c r="Y37" s="60">
        <v>-1038</v>
      </c>
      <c r="Z37" s="140">
        <v>-100</v>
      </c>
      <c r="AA37" s="62">
        <v>4152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4152</v>
      </c>
      <c r="F39" s="77">
        <f t="shared" si="4"/>
        <v>4152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1038</v>
      </c>
      <c r="Y39" s="77">
        <f t="shared" si="4"/>
        <v>-1038</v>
      </c>
      <c r="Z39" s="212">
        <f>+IF(X39&lt;&gt;0,+(Y39/X39)*100,0)</f>
        <v>-100</v>
      </c>
      <c r="AA39" s="79">
        <f>SUM(AA37:AA38)</f>
        <v>4152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43072</v>
      </c>
      <c r="F40" s="73">
        <f t="shared" si="5"/>
        <v>43072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10768</v>
      </c>
      <c r="Y40" s="73">
        <f t="shared" si="5"/>
        <v>-10768</v>
      </c>
      <c r="Z40" s="170">
        <f>+IF(X40&lt;&gt;0,+(Y40/X40)*100,0)</f>
        <v>-100</v>
      </c>
      <c r="AA40" s="74">
        <f>+AA34+AA39</f>
        <v>43072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829936</v>
      </c>
      <c r="F42" s="259">
        <f t="shared" si="6"/>
        <v>829936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207485</v>
      </c>
      <c r="Y42" s="259">
        <f t="shared" si="6"/>
        <v>-207485</v>
      </c>
      <c r="Z42" s="260">
        <f>+IF(X42&lt;&gt;0,+(Y42/X42)*100,0)</f>
        <v>-100</v>
      </c>
      <c r="AA42" s="261">
        <f>+AA25-AA40</f>
        <v>829936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829936</v>
      </c>
      <c r="F45" s="60">
        <v>829936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207484</v>
      </c>
      <c r="Y45" s="60">
        <v>-207484</v>
      </c>
      <c r="Z45" s="139">
        <v>-100</v>
      </c>
      <c r="AA45" s="62">
        <v>829936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829936</v>
      </c>
      <c r="F48" s="219">
        <f t="shared" si="7"/>
        <v>829936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207484</v>
      </c>
      <c r="Y48" s="219">
        <f t="shared" si="7"/>
        <v>-207484</v>
      </c>
      <c r="Z48" s="265">
        <f>+IF(X48&lt;&gt;0,+(Y48/X48)*100,0)</f>
        <v>-100</v>
      </c>
      <c r="AA48" s="232">
        <f>SUM(AA45:AA47)</f>
        <v>829936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104445</v>
      </c>
      <c r="F6" s="60">
        <v>104445</v>
      </c>
      <c r="G6" s="60">
        <v>6848461</v>
      </c>
      <c r="H6" s="60">
        <v>4304899</v>
      </c>
      <c r="I6" s="60">
        <v>11115809</v>
      </c>
      <c r="J6" s="60">
        <v>22269169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22269169</v>
      </c>
      <c r="X6" s="60">
        <v>26088</v>
      </c>
      <c r="Y6" s="60">
        <v>22243081</v>
      </c>
      <c r="Z6" s="140">
        <v>85261.73</v>
      </c>
      <c r="AA6" s="62">
        <v>104445</v>
      </c>
    </row>
    <row r="7" spans="1:27" ht="13.5">
      <c r="A7" s="249" t="s">
        <v>178</v>
      </c>
      <c r="B7" s="182"/>
      <c r="C7" s="155"/>
      <c r="D7" s="155"/>
      <c r="E7" s="59">
        <v>71600</v>
      </c>
      <c r="F7" s="60">
        <v>71600</v>
      </c>
      <c r="G7" s="60">
        <v>28485000</v>
      </c>
      <c r="H7" s="60">
        <v>1334000</v>
      </c>
      <c r="I7" s="60"/>
      <c r="J7" s="60">
        <v>29819000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29819000</v>
      </c>
      <c r="X7" s="60">
        <v>26320</v>
      </c>
      <c r="Y7" s="60">
        <v>29792680</v>
      </c>
      <c r="Z7" s="140">
        <v>113194.07</v>
      </c>
      <c r="AA7" s="62">
        <v>71600</v>
      </c>
    </row>
    <row r="8" spans="1:27" ht="13.5">
      <c r="A8" s="249" t="s">
        <v>179</v>
      </c>
      <c r="B8" s="182"/>
      <c r="C8" s="155"/>
      <c r="D8" s="155"/>
      <c r="E8" s="59">
        <v>33711</v>
      </c>
      <c r="F8" s="60">
        <v>33711</v>
      </c>
      <c r="G8" s="60">
        <v>5350000</v>
      </c>
      <c r="H8" s="60"/>
      <c r="I8" s="60">
        <v>2000000</v>
      </c>
      <c r="J8" s="60">
        <v>7350000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7350000</v>
      </c>
      <c r="X8" s="60">
        <v>11237</v>
      </c>
      <c r="Y8" s="60">
        <v>7338763</v>
      </c>
      <c r="Z8" s="140">
        <v>65308.92</v>
      </c>
      <c r="AA8" s="62">
        <v>33711</v>
      </c>
    </row>
    <row r="9" spans="1:27" ht="13.5">
      <c r="A9" s="249" t="s">
        <v>180</v>
      </c>
      <c r="B9" s="182"/>
      <c r="C9" s="155"/>
      <c r="D9" s="155"/>
      <c r="E9" s="59">
        <v>18920</v>
      </c>
      <c r="F9" s="60">
        <v>18920</v>
      </c>
      <c r="G9" s="60">
        <v>953</v>
      </c>
      <c r="H9" s="60">
        <v>4386</v>
      </c>
      <c r="I9" s="60">
        <v>108834</v>
      </c>
      <c r="J9" s="60">
        <v>114173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114173</v>
      </c>
      <c r="X9" s="60">
        <v>4621</v>
      </c>
      <c r="Y9" s="60">
        <v>109552</v>
      </c>
      <c r="Z9" s="140">
        <v>2370.74</v>
      </c>
      <c r="AA9" s="62">
        <v>18920</v>
      </c>
    </row>
    <row r="10" spans="1:27" ht="13.5">
      <c r="A10" s="249" t="s">
        <v>181</v>
      </c>
      <c r="B10" s="182"/>
      <c r="C10" s="155"/>
      <c r="D10" s="155"/>
      <c r="E10" s="59">
        <v>20</v>
      </c>
      <c r="F10" s="60">
        <v>20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20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-192234</v>
      </c>
      <c r="F12" s="60">
        <v>-192234</v>
      </c>
      <c r="G12" s="60">
        <v>-25453102</v>
      </c>
      <c r="H12" s="60">
        <v>-9004875</v>
      </c>
      <c r="I12" s="60">
        <v>-16745529</v>
      </c>
      <c r="J12" s="60">
        <v>-51203506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-51203506</v>
      </c>
      <c r="X12" s="60">
        <v>-48745</v>
      </c>
      <c r="Y12" s="60">
        <v>-51154761</v>
      </c>
      <c r="Z12" s="140">
        <v>104943.61</v>
      </c>
      <c r="AA12" s="62">
        <v>-192234</v>
      </c>
    </row>
    <row r="13" spans="1:27" ht="13.5">
      <c r="A13" s="249" t="s">
        <v>40</v>
      </c>
      <c r="B13" s="182"/>
      <c r="C13" s="155"/>
      <c r="D13" s="155"/>
      <c r="E13" s="59">
        <v>-512</v>
      </c>
      <c r="F13" s="60">
        <v>-512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-128</v>
      </c>
      <c r="Y13" s="60">
        <v>128</v>
      </c>
      <c r="Z13" s="140">
        <v>-100</v>
      </c>
      <c r="AA13" s="62">
        <v>-512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35950</v>
      </c>
      <c r="F15" s="73">
        <f t="shared" si="0"/>
        <v>35950</v>
      </c>
      <c r="G15" s="73">
        <f t="shared" si="0"/>
        <v>15231312</v>
      </c>
      <c r="H15" s="73">
        <f t="shared" si="0"/>
        <v>-3361590</v>
      </c>
      <c r="I15" s="73">
        <f t="shared" si="0"/>
        <v>-3520886</v>
      </c>
      <c r="J15" s="73">
        <f t="shared" si="0"/>
        <v>8348836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8348836</v>
      </c>
      <c r="X15" s="73">
        <f t="shared" si="0"/>
        <v>19393</v>
      </c>
      <c r="Y15" s="73">
        <f t="shared" si="0"/>
        <v>8329443</v>
      </c>
      <c r="Z15" s="170">
        <f>+IF(X15&lt;&gt;0,+(Y15/X15)*100,0)</f>
        <v>42950.770896715316</v>
      </c>
      <c r="AA15" s="74">
        <f>SUM(AA6:AA14)</f>
        <v>35950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>
        <v>-15871501</v>
      </c>
      <c r="H21" s="159"/>
      <c r="I21" s="159">
        <v>5310585</v>
      </c>
      <c r="J21" s="60">
        <v>-10560916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-10560916</v>
      </c>
      <c r="X21" s="60"/>
      <c r="Y21" s="159">
        <v>-10560916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>
        <v>5896603</v>
      </c>
      <c r="I22" s="60"/>
      <c r="J22" s="60">
        <v>5896603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5896603</v>
      </c>
      <c r="X22" s="60"/>
      <c r="Y22" s="60">
        <v>5896603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-37215</v>
      </c>
      <c r="F24" s="60">
        <v>-37215</v>
      </c>
      <c r="G24" s="60">
        <v>-670</v>
      </c>
      <c r="H24" s="60">
        <v>-2041009</v>
      </c>
      <c r="I24" s="60">
        <v>-1691088</v>
      </c>
      <c r="J24" s="60">
        <v>-3732767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-3732767</v>
      </c>
      <c r="X24" s="60">
        <v>-8820</v>
      </c>
      <c r="Y24" s="60">
        <v>-3723947</v>
      </c>
      <c r="Z24" s="140">
        <v>42221.62</v>
      </c>
      <c r="AA24" s="62">
        <v>-37215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-37215</v>
      </c>
      <c r="F25" s="73">
        <f t="shared" si="1"/>
        <v>-37215</v>
      </c>
      <c r="G25" s="73">
        <f t="shared" si="1"/>
        <v>-15872171</v>
      </c>
      <c r="H25" s="73">
        <f t="shared" si="1"/>
        <v>3855594</v>
      </c>
      <c r="I25" s="73">
        <f t="shared" si="1"/>
        <v>3619497</v>
      </c>
      <c r="J25" s="73">
        <f t="shared" si="1"/>
        <v>-8397080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-8397080</v>
      </c>
      <c r="X25" s="73">
        <f t="shared" si="1"/>
        <v>-8820</v>
      </c>
      <c r="Y25" s="73">
        <f t="shared" si="1"/>
        <v>-8388260</v>
      </c>
      <c r="Z25" s="170">
        <f>+IF(X25&lt;&gt;0,+(Y25/X25)*100,0)</f>
        <v>95104.98866213152</v>
      </c>
      <c r="AA25" s="74">
        <f>SUM(AA19:AA24)</f>
        <v>-37215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-1343</v>
      </c>
      <c r="F33" s="60">
        <v>-1343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-338</v>
      </c>
      <c r="Y33" s="60">
        <v>338</v>
      </c>
      <c r="Z33" s="140">
        <v>-100</v>
      </c>
      <c r="AA33" s="62">
        <v>-1343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-1343</v>
      </c>
      <c r="F34" s="73">
        <f t="shared" si="2"/>
        <v>-1343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-338</v>
      </c>
      <c r="Y34" s="73">
        <f t="shared" si="2"/>
        <v>338</v>
      </c>
      <c r="Z34" s="170">
        <f>+IF(X34&lt;&gt;0,+(Y34/X34)*100,0)</f>
        <v>-100</v>
      </c>
      <c r="AA34" s="74">
        <f>SUM(AA29:AA33)</f>
        <v>-1343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-2608</v>
      </c>
      <c r="F36" s="100">
        <f t="shared" si="3"/>
        <v>-2608</v>
      </c>
      <c r="G36" s="100">
        <f t="shared" si="3"/>
        <v>-640859</v>
      </c>
      <c r="H36" s="100">
        <f t="shared" si="3"/>
        <v>494004</v>
      </c>
      <c r="I36" s="100">
        <f t="shared" si="3"/>
        <v>98611</v>
      </c>
      <c r="J36" s="100">
        <f t="shared" si="3"/>
        <v>-48244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-48244</v>
      </c>
      <c r="X36" s="100">
        <f t="shared" si="3"/>
        <v>10235</v>
      </c>
      <c r="Y36" s="100">
        <f t="shared" si="3"/>
        <v>-58479</v>
      </c>
      <c r="Z36" s="137">
        <f>+IF(X36&lt;&gt;0,+(Y36/X36)*100,0)</f>
        <v>-571.3629702002931</v>
      </c>
      <c r="AA36" s="102">
        <f>+AA15+AA25+AA34</f>
        <v>-2608</v>
      </c>
    </row>
    <row r="37" spans="1:27" ht="13.5">
      <c r="A37" s="249" t="s">
        <v>199</v>
      </c>
      <c r="B37" s="182"/>
      <c r="C37" s="153"/>
      <c r="D37" s="153"/>
      <c r="E37" s="99">
        <v>193</v>
      </c>
      <c r="F37" s="100">
        <v>193</v>
      </c>
      <c r="G37" s="100">
        <v>608863</v>
      </c>
      <c r="H37" s="100">
        <v>-31996</v>
      </c>
      <c r="I37" s="100">
        <v>462008</v>
      </c>
      <c r="J37" s="100">
        <v>608863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608863</v>
      </c>
      <c r="X37" s="100">
        <v>193</v>
      </c>
      <c r="Y37" s="100">
        <v>608670</v>
      </c>
      <c r="Z37" s="137">
        <v>315373.06</v>
      </c>
      <c r="AA37" s="102">
        <v>193</v>
      </c>
    </row>
    <row r="38" spans="1:27" ht="13.5">
      <c r="A38" s="269" t="s">
        <v>200</v>
      </c>
      <c r="B38" s="256"/>
      <c r="C38" s="257"/>
      <c r="D38" s="257"/>
      <c r="E38" s="258">
        <v>-2415</v>
      </c>
      <c r="F38" s="259">
        <v>-2415</v>
      </c>
      <c r="G38" s="259">
        <v>-31996</v>
      </c>
      <c r="H38" s="259">
        <v>462008</v>
      </c>
      <c r="I38" s="259">
        <v>560619</v>
      </c>
      <c r="J38" s="259">
        <v>560619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560619</v>
      </c>
      <c r="X38" s="259">
        <v>10428</v>
      </c>
      <c r="Y38" s="259">
        <v>550191</v>
      </c>
      <c r="Z38" s="260">
        <v>5276.09</v>
      </c>
      <c r="AA38" s="261">
        <v>-2415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62671749</v>
      </c>
      <c r="F5" s="106">
        <f t="shared" si="0"/>
        <v>62671749</v>
      </c>
      <c r="G5" s="106">
        <f t="shared" si="0"/>
        <v>670</v>
      </c>
      <c r="H5" s="106">
        <f t="shared" si="0"/>
        <v>2041009</v>
      </c>
      <c r="I5" s="106">
        <f t="shared" si="0"/>
        <v>1691088</v>
      </c>
      <c r="J5" s="106">
        <f t="shared" si="0"/>
        <v>3732767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3732767</v>
      </c>
      <c r="X5" s="106">
        <f t="shared" si="0"/>
        <v>15667938</v>
      </c>
      <c r="Y5" s="106">
        <f t="shared" si="0"/>
        <v>-11935171</v>
      </c>
      <c r="Z5" s="201">
        <f>+IF(X5&lt;&gt;0,+(Y5/X5)*100,0)</f>
        <v>-76.17576097122671</v>
      </c>
      <c r="AA5" s="199">
        <f>SUM(AA11:AA18)</f>
        <v>62671749</v>
      </c>
    </row>
    <row r="6" spans="1:27" ht="13.5">
      <c r="A6" s="291" t="s">
        <v>204</v>
      </c>
      <c r="B6" s="142"/>
      <c r="C6" s="62"/>
      <c r="D6" s="156"/>
      <c r="E6" s="60">
        <v>33131298</v>
      </c>
      <c r="F6" s="60">
        <v>33131298</v>
      </c>
      <c r="G6" s="60"/>
      <c r="H6" s="60">
        <v>409839</v>
      </c>
      <c r="I6" s="60">
        <v>593839</v>
      </c>
      <c r="J6" s="60">
        <v>1003678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1003678</v>
      </c>
      <c r="X6" s="60">
        <v>8282825</v>
      </c>
      <c r="Y6" s="60">
        <v>-7279147</v>
      </c>
      <c r="Z6" s="140">
        <v>-87.88</v>
      </c>
      <c r="AA6" s="155">
        <v>33131298</v>
      </c>
    </row>
    <row r="7" spans="1:27" ht="13.5">
      <c r="A7" s="291" t="s">
        <v>205</v>
      </c>
      <c r="B7" s="142"/>
      <c r="C7" s="62"/>
      <c r="D7" s="156"/>
      <c r="E7" s="60">
        <v>6000000</v>
      </c>
      <c r="F7" s="60">
        <v>6000000</v>
      </c>
      <c r="G7" s="60"/>
      <c r="H7" s="60">
        <v>1458178</v>
      </c>
      <c r="I7" s="60"/>
      <c r="J7" s="60">
        <v>1458178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1458178</v>
      </c>
      <c r="X7" s="60">
        <v>1500000</v>
      </c>
      <c r="Y7" s="60">
        <v>-41822</v>
      </c>
      <c r="Z7" s="140">
        <v>-2.79</v>
      </c>
      <c r="AA7" s="155">
        <v>6000000</v>
      </c>
    </row>
    <row r="8" spans="1:27" ht="13.5">
      <c r="A8" s="291" t="s">
        <v>206</v>
      </c>
      <c r="B8" s="142"/>
      <c r="C8" s="62"/>
      <c r="D8" s="156"/>
      <c r="E8" s="60">
        <v>14000000</v>
      </c>
      <c r="F8" s="60">
        <v>14000000</v>
      </c>
      <c r="G8" s="60">
        <v>670</v>
      </c>
      <c r="H8" s="60">
        <v>18549</v>
      </c>
      <c r="I8" s="60"/>
      <c r="J8" s="60">
        <v>19219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19219</v>
      </c>
      <c r="X8" s="60">
        <v>3500000</v>
      </c>
      <c r="Y8" s="60">
        <v>-3480781</v>
      </c>
      <c r="Z8" s="140">
        <v>-99.45</v>
      </c>
      <c r="AA8" s="155">
        <v>14000000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>
        <v>132500</v>
      </c>
      <c r="I9" s="60"/>
      <c r="J9" s="60">
        <v>132500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132500</v>
      </c>
      <c r="X9" s="60"/>
      <c r="Y9" s="60">
        <v>132500</v>
      </c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53131298</v>
      </c>
      <c r="F11" s="295">
        <f t="shared" si="1"/>
        <v>53131298</v>
      </c>
      <c r="G11" s="295">
        <f t="shared" si="1"/>
        <v>670</v>
      </c>
      <c r="H11" s="295">
        <f t="shared" si="1"/>
        <v>2019066</v>
      </c>
      <c r="I11" s="295">
        <f t="shared" si="1"/>
        <v>593839</v>
      </c>
      <c r="J11" s="295">
        <f t="shared" si="1"/>
        <v>2613575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2613575</v>
      </c>
      <c r="X11" s="295">
        <f t="shared" si="1"/>
        <v>13282825</v>
      </c>
      <c r="Y11" s="295">
        <f t="shared" si="1"/>
        <v>-10669250</v>
      </c>
      <c r="Z11" s="296">
        <f>+IF(X11&lt;&gt;0,+(Y11/X11)*100,0)</f>
        <v>-80.32365103056014</v>
      </c>
      <c r="AA11" s="297">
        <f>SUM(AA6:AA10)</f>
        <v>53131298</v>
      </c>
    </row>
    <row r="12" spans="1:27" ht="13.5">
      <c r="A12" s="298" t="s">
        <v>210</v>
      </c>
      <c r="B12" s="136"/>
      <c r="C12" s="62"/>
      <c r="D12" s="156"/>
      <c r="E12" s="60">
        <v>4173451</v>
      </c>
      <c r="F12" s="60">
        <v>4173451</v>
      </c>
      <c r="G12" s="60"/>
      <c r="H12" s="60"/>
      <c r="I12" s="60">
        <v>1094865</v>
      </c>
      <c r="J12" s="60">
        <v>1094865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1094865</v>
      </c>
      <c r="X12" s="60">
        <v>1043363</v>
      </c>
      <c r="Y12" s="60">
        <v>51502</v>
      </c>
      <c r="Z12" s="140">
        <v>4.94</v>
      </c>
      <c r="AA12" s="155">
        <v>4173451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5347000</v>
      </c>
      <c r="F15" s="60">
        <v>5347000</v>
      </c>
      <c r="G15" s="60"/>
      <c r="H15" s="60">
        <v>21943</v>
      </c>
      <c r="I15" s="60">
        <v>2384</v>
      </c>
      <c r="J15" s="60">
        <v>24327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24327</v>
      </c>
      <c r="X15" s="60">
        <v>1336750</v>
      </c>
      <c r="Y15" s="60">
        <v>-1312423</v>
      </c>
      <c r="Z15" s="140">
        <v>-98.18</v>
      </c>
      <c r="AA15" s="155">
        <v>5347000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20000</v>
      </c>
      <c r="F18" s="82">
        <v>20000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5000</v>
      </c>
      <c r="Y18" s="82">
        <v>-5000</v>
      </c>
      <c r="Z18" s="270">
        <v>-100</v>
      </c>
      <c r="AA18" s="278">
        <v>20000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11763451</v>
      </c>
      <c r="F20" s="100">
        <f t="shared" si="2"/>
        <v>11763451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2940863</v>
      </c>
      <c r="Y20" s="100">
        <f t="shared" si="2"/>
        <v>-2940863</v>
      </c>
      <c r="Z20" s="137">
        <f>+IF(X20&lt;&gt;0,+(Y20/X20)*100,0)</f>
        <v>-100</v>
      </c>
      <c r="AA20" s="153">
        <f>SUM(AA26:AA33)</f>
        <v>11763451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>
        <v>4000000</v>
      </c>
      <c r="F22" s="60">
        <v>4000000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1000000</v>
      </c>
      <c r="Y22" s="60">
        <v>-1000000</v>
      </c>
      <c r="Z22" s="140">
        <v>-100</v>
      </c>
      <c r="AA22" s="155">
        <v>4000000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4000000</v>
      </c>
      <c r="F26" s="295">
        <f t="shared" si="3"/>
        <v>4000000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1000000</v>
      </c>
      <c r="Y26" s="295">
        <f t="shared" si="3"/>
        <v>-1000000</v>
      </c>
      <c r="Z26" s="296">
        <f>+IF(X26&lt;&gt;0,+(Y26/X26)*100,0)</f>
        <v>-100</v>
      </c>
      <c r="AA26" s="297">
        <f>SUM(AA21:AA25)</f>
        <v>4000000</v>
      </c>
    </row>
    <row r="27" spans="1:27" ht="13.5">
      <c r="A27" s="298" t="s">
        <v>210</v>
      </c>
      <c r="B27" s="147"/>
      <c r="C27" s="62"/>
      <c r="D27" s="156"/>
      <c r="E27" s="60">
        <v>4133451</v>
      </c>
      <c r="F27" s="60">
        <v>4133451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1033363</v>
      </c>
      <c r="Y27" s="60">
        <v>-1033363</v>
      </c>
      <c r="Z27" s="140">
        <v>-100</v>
      </c>
      <c r="AA27" s="155">
        <v>4133451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3630000</v>
      </c>
      <c r="F30" s="60">
        <v>3630000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907500</v>
      </c>
      <c r="Y30" s="60">
        <v>-907500</v>
      </c>
      <c r="Z30" s="140">
        <v>-100</v>
      </c>
      <c r="AA30" s="155">
        <v>3630000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33131298</v>
      </c>
      <c r="F36" s="60">
        <f t="shared" si="4"/>
        <v>33131298</v>
      </c>
      <c r="G36" s="60">
        <f t="shared" si="4"/>
        <v>0</v>
      </c>
      <c r="H36" s="60">
        <f t="shared" si="4"/>
        <v>409839</v>
      </c>
      <c r="I36" s="60">
        <f t="shared" si="4"/>
        <v>593839</v>
      </c>
      <c r="J36" s="60">
        <f t="shared" si="4"/>
        <v>1003678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1003678</v>
      </c>
      <c r="X36" s="60">
        <f t="shared" si="4"/>
        <v>8282825</v>
      </c>
      <c r="Y36" s="60">
        <f t="shared" si="4"/>
        <v>-7279147</v>
      </c>
      <c r="Z36" s="140">
        <f aca="true" t="shared" si="5" ref="Z36:Z49">+IF(X36&lt;&gt;0,+(Y36/X36)*100,0)</f>
        <v>-87.88241934364181</v>
      </c>
      <c r="AA36" s="155">
        <f>AA6+AA21</f>
        <v>33131298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10000000</v>
      </c>
      <c r="F37" s="60">
        <f t="shared" si="4"/>
        <v>10000000</v>
      </c>
      <c r="G37" s="60">
        <f t="shared" si="4"/>
        <v>0</v>
      </c>
      <c r="H37" s="60">
        <f t="shared" si="4"/>
        <v>1458178</v>
      </c>
      <c r="I37" s="60">
        <f t="shared" si="4"/>
        <v>0</v>
      </c>
      <c r="J37" s="60">
        <f t="shared" si="4"/>
        <v>1458178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1458178</v>
      </c>
      <c r="X37" s="60">
        <f t="shared" si="4"/>
        <v>2500000</v>
      </c>
      <c r="Y37" s="60">
        <f t="shared" si="4"/>
        <v>-1041822</v>
      </c>
      <c r="Z37" s="140">
        <f t="shared" si="5"/>
        <v>-41.67288</v>
      </c>
      <c r="AA37" s="155">
        <f>AA7+AA22</f>
        <v>10000000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14000000</v>
      </c>
      <c r="F38" s="60">
        <f t="shared" si="4"/>
        <v>14000000</v>
      </c>
      <c r="G38" s="60">
        <f t="shared" si="4"/>
        <v>670</v>
      </c>
      <c r="H38" s="60">
        <f t="shared" si="4"/>
        <v>18549</v>
      </c>
      <c r="I38" s="60">
        <f t="shared" si="4"/>
        <v>0</v>
      </c>
      <c r="J38" s="60">
        <f t="shared" si="4"/>
        <v>19219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19219</v>
      </c>
      <c r="X38" s="60">
        <f t="shared" si="4"/>
        <v>3500000</v>
      </c>
      <c r="Y38" s="60">
        <f t="shared" si="4"/>
        <v>-3480781</v>
      </c>
      <c r="Z38" s="140">
        <f t="shared" si="5"/>
        <v>-99.45088571428572</v>
      </c>
      <c r="AA38" s="155">
        <f>AA8+AA23</f>
        <v>14000000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132500</v>
      </c>
      <c r="I39" s="60">
        <f t="shared" si="4"/>
        <v>0</v>
      </c>
      <c r="J39" s="60">
        <f t="shared" si="4"/>
        <v>132500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132500</v>
      </c>
      <c r="X39" s="60">
        <f t="shared" si="4"/>
        <v>0</v>
      </c>
      <c r="Y39" s="60">
        <f t="shared" si="4"/>
        <v>132500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57131298</v>
      </c>
      <c r="F41" s="295">
        <f t="shared" si="6"/>
        <v>57131298</v>
      </c>
      <c r="G41" s="295">
        <f t="shared" si="6"/>
        <v>670</v>
      </c>
      <c r="H41" s="295">
        <f t="shared" si="6"/>
        <v>2019066</v>
      </c>
      <c r="I41" s="295">
        <f t="shared" si="6"/>
        <v>593839</v>
      </c>
      <c r="J41" s="295">
        <f t="shared" si="6"/>
        <v>2613575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2613575</v>
      </c>
      <c r="X41" s="295">
        <f t="shared" si="6"/>
        <v>14282825</v>
      </c>
      <c r="Y41" s="295">
        <f t="shared" si="6"/>
        <v>-11669250</v>
      </c>
      <c r="Z41" s="296">
        <f t="shared" si="5"/>
        <v>-81.70127408268321</v>
      </c>
      <c r="AA41" s="297">
        <f>SUM(AA36:AA40)</f>
        <v>57131298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8306902</v>
      </c>
      <c r="F42" s="54">
        <f t="shared" si="7"/>
        <v>8306902</v>
      </c>
      <c r="G42" s="54">
        <f t="shared" si="7"/>
        <v>0</v>
      </c>
      <c r="H42" s="54">
        <f t="shared" si="7"/>
        <v>0</v>
      </c>
      <c r="I42" s="54">
        <f t="shared" si="7"/>
        <v>1094865</v>
      </c>
      <c r="J42" s="54">
        <f t="shared" si="7"/>
        <v>1094865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1094865</v>
      </c>
      <c r="X42" s="54">
        <f t="shared" si="7"/>
        <v>2076726</v>
      </c>
      <c r="Y42" s="54">
        <f t="shared" si="7"/>
        <v>-981861</v>
      </c>
      <c r="Z42" s="184">
        <f t="shared" si="5"/>
        <v>-47.279275166776934</v>
      </c>
      <c r="AA42" s="130">
        <f aca="true" t="shared" si="8" ref="AA42:AA48">AA12+AA27</f>
        <v>8306902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8977000</v>
      </c>
      <c r="F45" s="54">
        <f t="shared" si="7"/>
        <v>8977000</v>
      </c>
      <c r="G45" s="54">
        <f t="shared" si="7"/>
        <v>0</v>
      </c>
      <c r="H45" s="54">
        <f t="shared" si="7"/>
        <v>21943</v>
      </c>
      <c r="I45" s="54">
        <f t="shared" si="7"/>
        <v>2384</v>
      </c>
      <c r="J45" s="54">
        <f t="shared" si="7"/>
        <v>24327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24327</v>
      </c>
      <c r="X45" s="54">
        <f t="shared" si="7"/>
        <v>2244250</v>
      </c>
      <c r="Y45" s="54">
        <f t="shared" si="7"/>
        <v>-2219923</v>
      </c>
      <c r="Z45" s="184">
        <f t="shared" si="5"/>
        <v>-98.91602985407152</v>
      </c>
      <c r="AA45" s="130">
        <f t="shared" si="8"/>
        <v>8977000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20000</v>
      </c>
      <c r="F48" s="54">
        <f t="shared" si="7"/>
        <v>20000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5000</v>
      </c>
      <c r="Y48" s="54">
        <f t="shared" si="7"/>
        <v>-5000</v>
      </c>
      <c r="Z48" s="184">
        <f t="shared" si="5"/>
        <v>-100</v>
      </c>
      <c r="AA48" s="130">
        <f t="shared" si="8"/>
        <v>20000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74435200</v>
      </c>
      <c r="F49" s="220">
        <f t="shared" si="9"/>
        <v>74435200</v>
      </c>
      <c r="G49" s="220">
        <f t="shared" si="9"/>
        <v>670</v>
      </c>
      <c r="H49" s="220">
        <f t="shared" si="9"/>
        <v>2041009</v>
      </c>
      <c r="I49" s="220">
        <f t="shared" si="9"/>
        <v>1691088</v>
      </c>
      <c r="J49" s="220">
        <f t="shared" si="9"/>
        <v>3732767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3732767</v>
      </c>
      <c r="X49" s="220">
        <f t="shared" si="9"/>
        <v>18608801</v>
      </c>
      <c r="Y49" s="220">
        <f t="shared" si="9"/>
        <v>-14876034</v>
      </c>
      <c r="Z49" s="221">
        <f t="shared" si="5"/>
        <v>-79.94085164326277</v>
      </c>
      <c r="AA49" s="222">
        <f>SUM(AA41:AA48)</f>
        <v>74435200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364190</v>
      </c>
      <c r="H65" s="60">
        <v>348385</v>
      </c>
      <c r="I65" s="60">
        <v>486608</v>
      </c>
      <c r="J65" s="60">
        <v>1199183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1199183</v>
      </c>
      <c r="X65" s="60"/>
      <c r="Y65" s="60">
        <v>1199183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156685</v>
      </c>
      <c r="H66" s="275">
        <v>430935</v>
      </c>
      <c r="I66" s="275">
        <v>794904</v>
      </c>
      <c r="J66" s="275">
        <v>1382524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1382524</v>
      </c>
      <c r="X66" s="275"/>
      <c r="Y66" s="275">
        <v>1382524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8400458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8400458</v>
      </c>
      <c r="F69" s="220">
        <f t="shared" si="12"/>
        <v>0</v>
      </c>
      <c r="G69" s="220">
        <f t="shared" si="12"/>
        <v>520875</v>
      </c>
      <c r="H69" s="220">
        <f t="shared" si="12"/>
        <v>779320</v>
      </c>
      <c r="I69" s="220">
        <f t="shared" si="12"/>
        <v>1281512</v>
      </c>
      <c r="J69" s="220">
        <f t="shared" si="12"/>
        <v>2581707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2581707</v>
      </c>
      <c r="X69" s="220">
        <f t="shared" si="12"/>
        <v>0</v>
      </c>
      <c r="Y69" s="220">
        <f t="shared" si="12"/>
        <v>2581707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53131298</v>
      </c>
      <c r="F5" s="358">
        <f t="shared" si="0"/>
        <v>53131298</v>
      </c>
      <c r="G5" s="358">
        <f t="shared" si="0"/>
        <v>670</v>
      </c>
      <c r="H5" s="356">
        <f t="shared" si="0"/>
        <v>2019066</v>
      </c>
      <c r="I5" s="356">
        <f t="shared" si="0"/>
        <v>593839</v>
      </c>
      <c r="J5" s="358">
        <f t="shared" si="0"/>
        <v>2613575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2613575</v>
      </c>
      <c r="X5" s="356">
        <f t="shared" si="0"/>
        <v>13282825</v>
      </c>
      <c r="Y5" s="358">
        <f t="shared" si="0"/>
        <v>-10669250</v>
      </c>
      <c r="Z5" s="359">
        <f>+IF(X5&lt;&gt;0,+(Y5/X5)*100,0)</f>
        <v>-80.32365103056014</v>
      </c>
      <c r="AA5" s="360">
        <f>+AA6+AA8+AA11+AA13+AA15</f>
        <v>53131298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33131298</v>
      </c>
      <c r="F6" s="59">
        <f t="shared" si="1"/>
        <v>33131298</v>
      </c>
      <c r="G6" s="59">
        <f t="shared" si="1"/>
        <v>0</v>
      </c>
      <c r="H6" s="60">
        <f t="shared" si="1"/>
        <v>409839</v>
      </c>
      <c r="I6" s="60">
        <f t="shared" si="1"/>
        <v>593839</v>
      </c>
      <c r="J6" s="59">
        <f t="shared" si="1"/>
        <v>1003678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1003678</v>
      </c>
      <c r="X6" s="60">
        <f t="shared" si="1"/>
        <v>8282825</v>
      </c>
      <c r="Y6" s="59">
        <f t="shared" si="1"/>
        <v>-7279147</v>
      </c>
      <c r="Z6" s="61">
        <f>+IF(X6&lt;&gt;0,+(Y6/X6)*100,0)</f>
        <v>-87.88241934364181</v>
      </c>
      <c r="AA6" s="62">
        <f t="shared" si="1"/>
        <v>33131298</v>
      </c>
    </row>
    <row r="7" spans="1:27" ht="13.5">
      <c r="A7" s="291" t="s">
        <v>228</v>
      </c>
      <c r="B7" s="142"/>
      <c r="C7" s="60"/>
      <c r="D7" s="340"/>
      <c r="E7" s="60">
        <v>33131298</v>
      </c>
      <c r="F7" s="59">
        <v>33131298</v>
      </c>
      <c r="G7" s="59"/>
      <c r="H7" s="60">
        <v>409839</v>
      </c>
      <c r="I7" s="60">
        <v>593839</v>
      </c>
      <c r="J7" s="59">
        <v>1003678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1003678</v>
      </c>
      <c r="X7" s="60">
        <v>8282825</v>
      </c>
      <c r="Y7" s="59">
        <v>-7279147</v>
      </c>
      <c r="Z7" s="61">
        <v>-87.88</v>
      </c>
      <c r="AA7" s="62">
        <v>33131298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6000000</v>
      </c>
      <c r="F8" s="59">
        <f t="shared" si="2"/>
        <v>6000000</v>
      </c>
      <c r="G8" s="59">
        <f t="shared" si="2"/>
        <v>0</v>
      </c>
      <c r="H8" s="60">
        <f t="shared" si="2"/>
        <v>1458178</v>
      </c>
      <c r="I8" s="60">
        <f t="shared" si="2"/>
        <v>0</v>
      </c>
      <c r="J8" s="59">
        <f t="shared" si="2"/>
        <v>1458178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1458178</v>
      </c>
      <c r="X8" s="60">
        <f t="shared" si="2"/>
        <v>1500000</v>
      </c>
      <c r="Y8" s="59">
        <f t="shared" si="2"/>
        <v>-41822</v>
      </c>
      <c r="Z8" s="61">
        <f>+IF(X8&lt;&gt;0,+(Y8/X8)*100,0)</f>
        <v>-2.7881333333333336</v>
      </c>
      <c r="AA8" s="62">
        <f>SUM(AA9:AA10)</f>
        <v>6000000</v>
      </c>
    </row>
    <row r="9" spans="1:27" ht="13.5">
      <c r="A9" s="291" t="s">
        <v>229</v>
      </c>
      <c r="B9" s="142"/>
      <c r="C9" s="60"/>
      <c r="D9" s="340"/>
      <c r="E9" s="60">
        <v>6000000</v>
      </c>
      <c r="F9" s="59">
        <v>6000000</v>
      </c>
      <c r="G9" s="59"/>
      <c r="H9" s="60">
        <v>1458178</v>
      </c>
      <c r="I9" s="60"/>
      <c r="J9" s="59">
        <v>1458178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1458178</v>
      </c>
      <c r="X9" s="60">
        <v>1500000</v>
      </c>
      <c r="Y9" s="59">
        <v>-41822</v>
      </c>
      <c r="Z9" s="61">
        <v>-2.79</v>
      </c>
      <c r="AA9" s="62">
        <v>6000000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14000000</v>
      </c>
      <c r="F11" s="364">
        <f t="shared" si="3"/>
        <v>14000000</v>
      </c>
      <c r="G11" s="364">
        <f t="shared" si="3"/>
        <v>670</v>
      </c>
      <c r="H11" s="362">
        <f t="shared" si="3"/>
        <v>18549</v>
      </c>
      <c r="I11" s="362">
        <f t="shared" si="3"/>
        <v>0</v>
      </c>
      <c r="J11" s="364">
        <f t="shared" si="3"/>
        <v>19219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19219</v>
      </c>
      <c r="X11" s="362">
        <f t="shared" si="3"/>
        <v>3500000</v>
      </c>
      <c r="Y11" s="364">
        <f t="shared" si="3"/>
        <v>-3480781</v>
      </c>
      <c r="Z11" s="365">
        <f>+IF(X11&lt;&gt;0,+(Y11/X11)*100,0)</f>
        <v>-99.45088571428572</v>
      </c>
      <c r="AA11" s="366">
        <f t="shared" si="3"/>
        <v>14000000</v>
      </c>
    </row>
    <row r="12" spans="1:27" ht="13.5">
      <c r="A12" s="291" t="s">
        <v>231</v>
      </c>
      <c r="B12" s="136"/>
      <c r="C12" s="60"/>
      <c r="D12" s="340"/>
      <c r="E12" s="60">
        <v>14000000</v>
      </c>
      <c r="F12" s="59">
        <v>14000000</v>
      </c>
      <c r="G12" s="59">
        <v>670</v>
      </c>
      <c r="H12" s="60">
        <v>18549</v>
      </c>
      <c r="I12" s="60"/>
      <c r="J12" s="59">
        <v>19219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19219</v>
      </c>
      <c r="X12" s="60">
        <v>3500000</v>
      </c>
      <c r="Y12" s="59">
        <v>-3480781</v>
      </c>
      <c r="Z12" s="61">
        <v>-99.45</v>
      </c>
      <c r="AA12" s="62">
        <v>14000000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132500</v>
      </c>
      <c r="I13" s="275">
        <f t="shared" si="4"/>
        <v>0</v>
      </c>
      <c r="J13" s="342">
        <f t="shared" si="4"/>
        <v>132500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132500</v>
      </c>
      <c r="X13" s="275">
        <f t="shared" si="4"/>
        <v>0</v>
      </c>
      <c r="Y13" s="342">
        <f t="shared" si="4"/>
        <v>132500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>
        <v>132500</v>
      </c>
      <c r="I14" s="60"/>
      <c r="J14" s="59">
        <v>132500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132500</v>
      </c>
      <c r="X14" s="60"/>
      <c r="Y14" s="59">
        <v>132500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4173451</v>
      </c>
      <c r="F22" s="345">
        <f t="shared" si="6"/>
        <v>4173451</v>
      </c>
      <c r="G22" s="345">
        <f t="shared" si="6"/>
        <v>0</v>
      </c>
      <c r="H22" s="343">
        <f t="shared" si="6"/>
        <v>0</v>
      </c>
      <c r="I22" s="343">
        <f t="shared" si="6"/>
        <v>1094865</v>
      </c>
      <c r="J22" s="345">
        <f t="shared" si="6"/>
        <v>1094865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1094865</v>
      </c>
      <c r="X22" s="343">
        <f t="shared" si="6"/>
        <v>1043363</v>
      </c>
      <c r="Y22" s="345">
        <f t="shared" si="6"/>
        <v>51502</v>
      </c>
      <c r="Z22" s="336">
        <f>+IF(X22&lt;&gt;0,+(Y22/X22)*100,0)</f>
        <v>4.936153572630044</v>
      </c>
      <c r="AA22" s="350">
        <f>SUM(AA23:AA32)</f>
        <v>4173451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>
        <v>1094865</v>
      </c>
      <c r="J24" s="59">
        <v>1094865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1094865</v>
      </c>
      <c r="X24" s="60"/>
      <c r="Y24" s="59">
        <v>1094865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4133451</v>
      </c>
      <c r="F25" s="59">
        <v>4133451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1033363</v>
      </c>
      <c r="Y25" s="59">
        <v>-1033363</v>
      </c>
      <c r="Z25" s="61">
        <v>-100</v>
      </c>
      <c r="AA25" s="62">
        <v>4133451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40000</v>
      </c>
      <c r="F28" s="342">
        <v>40000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10000</v>
      </c>
      <c r="Y28" s="342">
        <v>-10000</v>
      </c>
      <c r="Z28" s="335">
        <v>-100</v>
      </c>
      <c r="AA28" s="273">
        <v>40000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5347000</v>
      </c>
      <c r="F40" s="345">
        <f t="shared" si="9"/>
        <v>5347000</v>
      </c>
      <c r="G40" s="345">
        <f t="shared" si="9"/>
        <v>0</v>
      </c>
      <c r="H40" s="343">
        <f t="shared" si="9"/>
        <v>21943</v>
      </c>
      <c r="I40" s="343">
        <f t="shared" si="9"/>
        <v>2384</v>
      </c>
      <c r="J40" s="345">
        <f t="shared" si="9"/>
        <v>24327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24327</v>
      </c>
      <c r="X40" s="343">
        <f t="shared" si="9"/>
        <v>1336750</v>
      </c>
      <c r="Y40" s="345">
        <f t="shared" si="9"/>
        <v>-1312423</v>
      </c>
      <c r="Z40" s="336">
        <f>+IF(X40&lt;&gt;0,+(Y40/X40)*100,0)</f>
        <v>-98.18013839536188</v>
      </c>
      <c r="AA40" s="350">
        <f>SUM(AA41:AA49)</f>
        <v>5347000</v>
      </c>
    </row>
    <row r="41" spans="1:27" ht="13.5">
      <c r="A41" s="361" t="s">
        <v>247</v>
      </c>
      <c r="B41" s="142"/>
      <c r="C41" s="362"/>
      <c r="D41" s="363"/>
      <c r="E41" s="362">
        <v>2050000</v>
      </c>
      <c r="F41" s="364">
        <v>2050000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512500</v>
      </c>
      <c r="Y41" s="364">
        <v>-512500</v>
      </c>
      <c r="Z41" s="365">
        <v>-100</v>
      </c>
      <c r="AA41" s="366">
        <v>2050000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1000000</v>
      </c>
      <c r="F42" s="53">
        <f t="shared" si="10"/>
        <v>1000000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250000</v>
      </c>
      <c r="Y42" s="53">
        <f t="shared" si="10"/>
        <v>-250000</v>
      </c>
      <c r="Z42" s="94">
        <f>+IF(X42&lt;&gt;0,+(Y42/X42)*100,0)</f>
        <v>-100</v>
      </c>
      <c r="AA42" s="95">
        <f>+AA62</f>
        <v>1000000</v>
      </c>
    </row>
    <row r="43" spans="1:27" ht="13.5">
      <c r="A43" s="361" t="s">
        <v>249</v>
      </c>
      <c r="B43" s="136"/>
      <c r="C43" s="275"/>
      <c r="D43" s="369"/>
      <c r="E43" s="305">
        <v>140000</v>
      </c>
      <c r="F43" s="370">
        <v>140000</v>
      </c>
      <c r="G43" s="370"/>
      <c r="H43" s="305"/>
      <c r="I43" s="305">
        <v>2384</v>
      </c>
      <c r="J43" s="370">
        <v>2384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2384</v>
      </c>
      <c r="X43" s="305">
        <v>35000</v>
      </c>
      <c r="Y43" s="370">
        <v>-32616</v>
      </c>
      <c r="Z43" s="371">
        <v>-93.19</v>
      </c>
      <c r="AA43" s="303">
        <v>140000</v>
      </c>
    </row>
    <row r="44" spans="1:27" ht="13.5">
      <c r="A44" s="361" t="s">
        <v>250</v>
      </c>
      <c r="B44" s="136"/>
      <c r="C44" s="60"/>
      <c r="D44" s="368"/>
      <c r="E44" s="54">
        <v>2007000</v>
      </c>
      <c r="F44" s="53">
        <v>2007000</v>
      </c>
      <c r="G44" s="53"/>
      <c r="H44" s="54">
        <v>21943</v>
      </c>
      <c r="I44" s="54"/>
      <c r="J44" s="53">
        <v>21943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21943</v>
      </c>
      <c r="X44" s="54">
        <v>501750</v>
      </c>
      <c r="Y44" s="53">
        <v>-479807</v>
      </c>
      <c r="Z44" s="94">
        <v>-95.63</v>
      </c>
      <c r="AA44" s="95">
        <v>2007000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150000</v>
      </c>
      <c r="F49" s="53">
        <v>150000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37500</v>
      </c>
      <c r="Y49" s="53">
        <v>-37500</v>
      </c>
      <c r="Z49" s="94">
        <v>-100</v>
      </c>
      <c r="AA49" s="95">
        <v>150000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20000</v>
      </c>
      <c r="F57" s="345">
        <f t="shared" si="13"/>
        <v>20000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5000</v>
      </c>
      <c r="Y57" s="345">
        <f t="shared" si="13"/>
        <v>-5000</v>
      </c>
      <c r="Z57" s="336">
        <f>+IF(X57&lt;&gt;0,+(Y57/X57)*100,0)</f>
        <v>-100</v>
      </c>
      <c r="AA57" s="350">
        <f t="shared" si="13"/>
        <v>20000</v>
      </c>
    </row>
    <row r="58" spans="1:27" ht="13.5">
      <c r="A58" s="361" t="s">
        <v>216</v>
      </c>
      <c r="B58" s="136"/>
      <c r="C58" s="60"/>
      <c r="D58" s="340"/>
      <c r="E58" s="60">
        <v>20000</v>
      </c>
      <c r="F58" s="59">
        <v>20000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5000</v>
      </c>
      <c r="Y58" s="59">
        <v>-5000</v>
      </c>
      <c r="Z58" s="61">
        <v>-100</v>
      </c>
      <c r="AA58" s="62">
        <v>20000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62671749</v>
      </c>
      <c r="F60" s="264">
        <f t="shared" si="14"/>
        <v>62671749</v>
      </c>
      <c r="G60" s="264">
        <f t="shared" si="14"/>
        <v>670</v>
      </c>
      <c r="H60" s="219">
        <f t="shared" si="14"/>
        <v>2041009</v>
      </c>
      <c r="I60" s="219">
        <f t="shared" si="14"/>
        <v>1691088</v>
      </c>
      <c r="J60" s="264">
        <f t="shared" si="14"/>
        <v>3732767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3732767</v>
      </c>
      <c r="X60" s="219">
        <f t="shared" si="14"/>
        <v>15667938</v>
      </c>
      <c r="Y60" s="264">
        <f t="shared" si="14"/>
        <v>-11935171</v>
      </c>
      <c r="Z60" s="337">
        <f>+IF(X60&lt;&gt;0,+(Y60/X60)*100,0)</f>
        <v>-76.17576097122671</v>
      </c>
      <c r="AA60" s="232">
        <f>+AA57+AA54+AA51+AA40+AA37+AA34+AA22+AA5</f>
        <v>62671749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1000000</v>
      </c>
      <c r="F62" s="349">
        <f t="shared" si="15"/>
        <v>1000000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250000</v>
      </c>
      <c r="Y62" s="349">
        <f t="shared" si="15"/>
        <v>-250000</v>
      </c>
      <c r="Z62" s="338">
        <f>+IF(X62&lt;&gt;0,+(Y62/X62)*100,0)</f>
        <v>-100</v>
      </c>
      <c r="AA62" s="351">
        <f>SUM(AA63:AA66)</f>
        <v>1000000</v>
      </c>
    </row>
    <row r="63" spans="1:27" ht="13.5">
      <c r="A63" s="361" t="s">
        <v>258</v>
      </c>
      <c r="B63" s="136"/>
      <c r="C63" s="60"/>
      <c r="D63" s="340"/>
      <c r="E63" s="60">
        <v>1000000</v>
      </c>
      <c r="F63" s="59">
        <v>1000000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250000</v>
      </c>
      <c r="Y63" s="59">
        <v>-250000</v>
      </c>
      <c r="Z63" s="61">
        <v>-100</v>
      </c>
      <c r="AA63" s="62">
        <v>1000000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4000000</v>
      </c>
      <c r="F5" s="358">
        <f t="shared" si="0"/>
        <v>4000000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1000000</v>
      </c>
      <c r="Y5" s="358">
        <f t="shared" si="0"/>
        <v>-1000000</v>
      </c>
      <c r="Z5" s="359">
        <f>+IF(X5&lt;&gt;0,+(Y5/X5)*100,0)</f>
        <v>-100</v>
      </c>
      <c r="AA5" s="360">
        <f>+AA6+AA8+AA11+AA13+AA15</f>
        <v>4000000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4000000</v>
      </c>
      <c r="F8" s="59">
        <f t="shared" si="2"/>
        <v>4000000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1000000</v>
      </c>
      <c r="Y8" s="59">
        <f t="shared" si="2"/>
        <v>-1000000</v>
      </c>
      <c r="Z8" s="61">
        <f>+IF(X8&lt;&gt;0,+(Y8/X8)*100,0)</f>
        <v>-100</v>
      </c>
      <c r="AA8" s="62">
        <f>SUM(AA9:AA10)</f>
        <v>4000000</v>
      </c>
    </row>
    <row r="9" spans="1:27" ht="13.5">
      <c r="A9" s="291" t="s">
        <v>229</v>
      </c>
      <c r="B9" s="142"/>
      <c r="C9" s="60"/>
      <c r="D9" s="340"/>
      <c r="E9" s="60">
        <v>4000000</v>
      </c>
      <c r="F9" s="59">
        <v>4000000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1000000</v>
      </c>
      <c r="Y9" s="59">
        <v>-1000000</v>
      </c>
      <c r="Z9" s="61">
        <v>-100</v>
      </c>
      <c r="AA9" s="62">
        <v>4000000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4133451</v>
      </c>
      <c r="F22" s="345">
        <f t="shared" si="6"/>
        <v>4133451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1033363</v>
      </c>
      <c r="Y22" s="345">
        <f t="shared" si="6"/>
        <v>-1033363</v>
      </c>
      <c r="Z22" s="336">
        <f>+IF(X22&lt;&gt;0,+(Y22/X22)*100,0)</f>
        <v>-100</v>
      </c>
      <c r="AA22" s="350">
        <f>SUM(AA23:AA32)</f>
        <v>4133451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4133451</v>
      </c>
      <c r="F25" s="59">
        <v>4133451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1033363</v>
      </c>
      <c r="Y25" s="59">
        <v>-1033363</v>
      </c>
      <c r="Z25" s="61">
        <v>-100</v>
      </c>
      <c r="AA25" s="62">
        <v>4133451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3630000</v>
      </c>
      <c r="F40" s="345">
        <f t="shared" si="9"/>
        <v>3630000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907500</v>
      </c>
      <c r="Y40" s="345">
        <f t="shared" si="9"/>
        <v>-907500</v>
      </c>
      <c r="Z40" s="336">
        <f>+IF(X40&lt;&gt;0,+(Y40/X40)*100,0)</f>
        <v>-100</v>
      </c>
      <c r="AA40" s="350">
        <f>SUM(AA41:AA49)</f>
        <v>3630000</v>
      </c>
    </row>
    <row r="41" spans="1:27" ht="13.5">
      <c r="A41" s="361" t="s">
        <v>247</v>
      </c>
      <c r="B41" s="142"/>
      <c r="C41" s="362"/>
      <c r="D41" s="363"/>
      <c r="E41" s="362">
        <v>1750000</v>
      </c>
      <c r="F41" s="364">
        <v>1750000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437500</v>
      </c>
      <c r="Y41" s="364">
        <v>-437500</v>
      </c>
      <c r="Z41" s="365">
        <v>-100</v>
      </c>
      <c r="AA41" s="366">
        <v>1750000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1000000</v>
      </c>
      <c r="F42" s="53">
        <f t="shared" si="10"/>
        <v>1000000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250000</v>
      </c>
      <c r="Y42" s="53">
        <f t="shared" si="10"/>
        <v>-250000</v>
      </c>
      <c r="Z42" s="94">
        <f>+IF(X42&lt;&gt;0,+(Y42/X42)*100,0)</f>
        <v>-100</v>
      </c>
      <c r="AA42" s="95">
        <f>+AA62</f>
        <v>1000000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730000</v>
      </c>
      <c r="F44" s="53">
        <v>730000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182500</v>
      </c>
      <c r="Y44" s="53">
        <v>-182500</v>
      </c>
      <c r="Z44" s="94">
        <v>-100</v>
      </c>
      <c r="AA44" s="95">
        <v>730000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150000</v>
      </c>
      <c r="F49" s="53">
        <v>150000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37500</v>
      </c>
      <c r="Y49" s="53">
        <v>-37500</v>
      </c>
      <c r="Z49" s="94">
        <v>-100</v>
      </c>
      <c r="AA49" s="95">
        <v>150000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11763451</v>
      </c>
      <c r="F60" s="264">
        <f t="shared" si="14"/>
        <v>11763451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2940863</v>
      </c>
      <c r="Y60" s="264">
        <f t="shared" si="14"/>
        <v>-2940863</v>
      </c>
      <c r="Z60" s="337">
        <f>+IF(X60&lt;&gt;0,+(Y60/X60)*100,0)</f>
        <v>-100</v>
      </c>
      <c r="AA60" s="232">
        <f>+AA57+AA54+AA51+AA40+AA37+AA34+AA22+AA5</f>
        <v>11763451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1000000</v>
      </c>
      <c r="F62" s="349">
        <f t="shared" si="15"/>
        <v>1000000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250000</v>
      </c>
      <c r="Y62" s="349">
        <f t="shared" si="15"/>
        <v>-250000</v>
      </c>
      <c r="Z62" s="338">
        <f>+IF(X62&lt;&gt;0,+(Y62/X62)*100,0)</f>
        <v>-100</v>
      </c>
      <c r="AA62" s="351">
        <f>SUM(AA63:AA66)</f>
        <v>1000000</v>
      </c>
    </row>
    <row r="63" spans="1:27" ht="13.5">
      <c r="A63" s="361" t="s">
        <v>258</v>
      </c>
      <c r="B63" s="136"/>
      <c r="C63" s="60"/>
      <c r="D63" s="340"/>
      <c r="E63" s="60">
        <v>1000000</v>
      </c>
      <c r="F63" s="59">
        <v>1000000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250000</v>
      </c>
      <c r="Y63" s="59">
        <v>-250000</v>
      </c>
      <c r="Z63" s="61">
        <v>-100</v>
      </c>
      <c r="AA63" s="62">
        <v>1000000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2014-11-14T15:51:15Z</dcterms:created>
  <dcterms:modified xsi:type="dcterms:W3CDTF">2014-11-14T15:51:19Z</dcterms:modified>
  <cp:category/>
  <cp:version/>
  <cp:contentType/>
  <cp:contentStatus/>
</cp:coreProperties>
</file>