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<sst xmlns="http://schemas.openxmlformats.org/spreadsheetml/2006/main" count="855" uniqueCount="302">
  <si>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Moqhaka(FS201)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</si>
  <si>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</si>
  <si>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</si>
  <si>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</si>
  <si>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</si>
  <si>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</si>
  <si>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</si>
  <si>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</si>
  <si>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</si>
  <si>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</si>
  <si>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</si>
  <si>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</si>
  <si>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</si>
  <si>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</si>
  <si>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</si>
  <si>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</si>
  <si>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</si>
  <si>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</si>
  <si>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</si>
  <si>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</si>
  <si>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</si>
  <si>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</si>
  <si>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</si>
  <si>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</si>
  <si>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</si>
  <si>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</si>
  <si>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</si>
  <si>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</si>
  <si>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</si>
  <si>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</si>
  <si>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</si>
  <si>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</si>
  <si>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</si>
  <si>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</si>
  <si>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</si>
  <si>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</si>
  <si>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</si>
  <si>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</si>
  <si>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</si>
  <si>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</si>
  <si>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</si>
  <si>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</si>
  <si>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</si>
  <si>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</si>
  <si>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</si>
  <si>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</si>
  <si>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</si>
  <si>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</si>
  <si>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</si>
  <si>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</si>
  <si>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</si>
  <si>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</si>
  <si>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</si>
  <si>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</si>
  <si>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</si>
  <si>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</si>
  <si>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</si>
  <si>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</si>
  <si>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</si>
  <si>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</si>
  <si>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</si>
  <si>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</si>
  <si>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</si>
  <si>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</si>
  <si>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</si>
  <si>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</si>
  <si>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</si>
  <si>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</si>
  <si>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</si>
  <si>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</si>
  <si>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Moqhaka(FS201)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</si>
  <si>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</si>
  <si>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</si>
  <si>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</si>
  <si>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</si>
  <si>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</si>
  <si>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</si>
  <si>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</si>
  <si>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</si>
  <si>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</si>
  <si>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</si>
  <si>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</si>
  <si>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</si>
  <si>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</si>
  <si>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</si>
  <si>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</si>
  <si>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</si>
  <si>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</si>
  <si>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</si>
  <si>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</si>
  <si>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</si>
  <si>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</si>
  <si>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</si>
  <si>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</si>
  <si>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</si>
  <si>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</si>
  <si>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</si>
  <si>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</si>
  <si>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</si>
  <si>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</si>
  <si>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Moqhaka(FS201)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</si>
  <si>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</si>
  <si>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</si>
  <si>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</si>
  <si>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</si>
  <si>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</si>
  <si>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</si>
  <si>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</si>
  <si>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</si>
  <si>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</si>
  <si>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</si>
  <si>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</si>
  <si>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</si>
  <si>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</si>
  <si>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</si>
  <si>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</si>
  <si>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</si>
  <si>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</si>
  <si>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</si>
  <si>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</si>
  <si>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</si>
  <si>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</si>
  <si>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</si>
  <si>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</si>
  <si>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</si>
  <si>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</si>
  <si>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</si>
  <si>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</si>
  <si>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</si>
  <si>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Moqhaka(FS201)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</si>
  <si>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</si>
  <si>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</si>
  <si>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</si>
  <si>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</si>
  <si>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</si>
  <si>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</si>
  <si>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</si>
  <si>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</si>
  <si>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</si>
  <si>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</si>
  <si>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Moqhaka(FS201)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</si>
  <si>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</si>
  <si>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</si>
  <si>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</si>
  <si>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</si>
  <si>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</si>
  <si>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</si>
  <si>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</si>
  <si>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</si>
  <si>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</si>
  <si>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</si>
  <si>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</si>
  <si>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</si>
  <si>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</si>
  <si>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</si>
  <si>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</si>
  <si>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</si>
  <si>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</si>
  <si>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</si>
  <si>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</si>
  <si>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</si>
  <si>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</si>
  <si>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</si>
  <si>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</si>
  <si>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</si>
  <si>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</si>
  <si>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</si>
  <si>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</si>
  <si>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</si>
  <si>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</si>
  <si>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</si>
  <si>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</si>
  <si>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</si>
  <si>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</si>
  <si>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Moqhaka(FS201)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</si>
  <si>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</si>
  <si>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</si>
  <si>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</si>
  <si>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</si>
  <si>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</si>
  <si>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</si>
  <si>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</si>
  <si>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</si>
  <si>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</si>
  <si>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</si>
  <si>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</si>
  <si>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</si>
  <si>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</si>
  <si>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</si>
  <si>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</si>
  <si>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</si>
  <si>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</si>
  <si>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</si>
  <si>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</si>
  <si>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</si>
  <si>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</si>
  <si>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</si>
  <si>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</si>
  <si>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</si>
  <si>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</si>
  <si>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</si>
  <si>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Moqhaka(FS201)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</si>
  <si>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</si>
  <si>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</si>
  <si>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</si>
  <si>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</si>
  <si>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</si>
  <si>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</si>
  <si>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</si>
  <si>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</si>
  <si>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</si>
  <si>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</si>
  <si>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</si>
  <si>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</si>
  <si>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</si>
  <si>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</si>
  <si>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</si>
  <si>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</si>
  <si>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</si>
  <si>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</si>
  <si>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</si>
  <si>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</si>
  <si>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</si>
  <si>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</si>
  <si>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</si>
  <si>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</si>
  <si>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Moqhaka(FS201)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</si>
  <si>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</si>
  <si>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</si>
  <si>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</si>
  <si>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</si>
  <si>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</si>
  <si>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</si>
  <si>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</si>
  <si>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</si>
  <si>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</si>
  <si>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</si>
  <si>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</si>
  <si>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</si>
  <si>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</si>
  <si>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</si>
  <si>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</si>
  <si>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</si>
  <si>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</si>
  <si>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</si>
  <si>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</si>
  <si>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</si>
  <si>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</si>
  <si>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</si>
  <si>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</si>
  <si>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</si>
  <si>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</si>
  <si>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</si>
  <si>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</si>
  <si>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</si>
  <si>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</si>
  <si>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</si>
  <si>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</si>
  <si>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</si>
  <si>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</si>
  <si>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</si>
  <si>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</si>
  <si>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Moqhaka(FS201)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</si>
  <si>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</si>
  <si>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</si>
  <si>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Free State: Moqhaka(FS201)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</si>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</sst>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51192830</v>
      </c>
      <c r="E5" s="60">
        <v>51192830</v>
      </c>
      <c r="F5" s="60">
        <v>8721678</v>
      </c>
      <c r="G5" s="60">
        <v>2538617</v>
      </c>
      <c r="H5" s="60">
        <v>3589416</v>
      </c>
      <c r="I5" s="60">
        <v>14849711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14849711</v>
      </c>
      <c r="W5" s="60">
        <v>11836771</v>
      </c>
      <c r="X5" s="60">
        <v>3012940</v>
      </c>
      <c r="Y5" s="61">
        <v>25.45</v>
      </c>
      <c r="Z5" s="62">
        <v>51192830</v>
      </c>
    </row>
    <row r="6" spans="1:26" ht="13.5">
      <c r="A6" s="58" t="s">
        <v>32</v>
      </c>
      <c r="B6" s="19">
        <v>0</v>
      </c>
      <c r="C6" s="19">
        <v>0</v>
      </c>
      <c r="D6" s="59">
        <v>378929419</v>
      </c>
      <c r="E6" s="60">
        <v>378929419</v>
      </c>
      <c r="F6" s="60">
        <v>27939282</v>
      </c>
      <c r="G6" s="60">
        <v>33042231</v>
      </c>
      <c r="H6" s="60">
        <v>31885352</v>
      </c>
      <c r="I6" s="60">
        <v>92866865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92866865</v>
      </c>
      <c r="W6" s="60">
        <v>96587000</v>
      </c>
      <c r="X6" s="60">
        <v>-3720135</v>
      </c>
      <c r="Y6" s="61">
        <v>-3.85</v>
      </c>
      <c r="Z6" s="62">
        <v>378929419</v>
      </c>
    </row>
    <row r="7" spans="1:26" ht="13.5">
      <c r="A7" s="58" t="s">
        <v>33</v>
      </c>
      <c r="B7" s="19">
        <v>0</v>
      </c>
      <c r="C7" s="19">
        <v>0</v>
      </c>
      <c r="D7" s="59">
        <v>530000</v>
      </c>
      <c r="E7" s="60">
        <v>530000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112928</v>
      </c>
      <c r="X7" s="60">
        <v>-112928</v>
      </c>
      <c r="Y7" s="61">
        <v>-100</v>
      </c>
      <c r="Z7" s="62">
        <v>530000</v>
      </c>
    </row>
    <row r="8" spans="1:26" ht="13.5">
      <c r="A8" s="58" t="s">
        <v>34</v>
      </c>
      <c r="B8" s="19">
        <v>0</v>
      </c>
      <c r="C8" s="19">
        <v>0</v>
      </c>
      <c r="D8" s="59">
        <v>705000</v>
      </c>
      <c r="E8" s="60">
        <v>705000</v>
      </c>
      <c r="F8" s="60">
        <v>66220000</v>
      </c>
      <c r="G8" s="60">
        <v>0</v>
      </c>
      <c r="H8" s="60">
        <v>0</v>
      </c>
      <c r="I8" s="60">
        <v>66220000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66220000</v>
      </c>
      <c r="W8" s="60">
        <v>69728000</v>
      </c>
      <c r="X8" s="60">
        <v>-3508000</v>
      </c>
      <c r="Y8" s="61">
        <v>-5.03</v>
      </c>
      <c r="Z8" s="62">
        <v>705000</v>
      </c>
    </row>
    <row r="9" spans="1:26" ht="13.5">
      <c r="A9" s="58" t="s">
        <v>35</v>
      </c>
      <c r="B9" s="19">
        <v>0</v>
      </c>
      <c r="C9" s="19">
        <v>0</v>
      </c>
      <c r="D9" s="59">
        <v>16212933</v>
      </c>
      <c r="E9" s="60">
        <v>16212933</v>
      </c>
      <c r="F9" s="60">
        <v>1851903</v>
      </c>
      <c r="G9" s="60">
        <v>1305343</v>
      </c>
      <c r="H9" s="60">
        <v>1393560</v>
      </c>
      <c r="I9" s="60">
        <v>4550806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4550806</v>
      </c>
      <c r="W9" s="60">
        <v>5189000</v>
      </c>
      <c r="X9" s="60">
        <v>-638194</v>
      </c>
      <c r="Y9" s="61">
        <v>-12.3</v>
      </c>
      <c r="Z9" s="62">
        <v>16212933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447570182</v>
      </c>
      <c r="E10" s="66">
        <f t="shared" si="0"/>
        <v>447570182</v>
      </c>
      <c r="F10" s="66">
        <f t="shared" si="0"/>
        <v>104732863</v>
      </c>
      <c r="G10" s="66">
        <f t="shared" si="0"/>
        <v>36886191</v>
      </c>
      <c r="H10" s="66">
        <f t="shared" si="0"/>
        <v>36868328</v>
      </c>
      <c r="I10" s="66">
        <f t="shared" si="0"/>
        <v>178487382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178487382</v>
      </c>
      <c r="W10" s="66">
        <f t="shared" si="0"/>
        <v>183453699</v>
      </c>
      <c r="X10" s="66">
        <f t="shared" si="0"/>
        <v>-4966317</v>
      </c>
      <c r="Y10" s="67">
        <f>+IF(W10&lt;&gt;0,(X10/W10)*100,0)</f>
        <v>-2.7071228473839604</v>
      </c>
      <c r="Z10" s="68">
        <f t="shared" si="0"/>
        <v>447570182</v>
      </c>
    </row>
    <row r="11" spans="1:26" ht="13.5">
      <c r="A11" s="58" t="s">
        <v>37</v>
      </c>
      <c r="B11" s="19">
        <v>0</v>
      </c>
      <c r="C11" s="19">
        <v>0</v>
      </c>
      <c r="D11" s="59">
        <v>187362817</v>
      </c>
      <c r="E11" s="60">
        <v>187362817</v>
      </c>
      <c r="F11" s="60">
        <v>13576501</v>
      </c>
      <c r="G11" s="60">
        <v>13478698</v>
      </c>
      <c r="H11" s="60">
        <v>13465085</v>
      </c>
      <c r="I11" s="60">
        <v>40520284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40520284</v>
      </c>
      <c r="W11" s="60">
        <v>54030000</v>
      </c>
      <c r="X11" s="60">
        <v>-13509716</v>
      </c>
      <c r="Y11" s="61">
        <v>-25</v>
      </c>
      <c r="Z11" s="62">
        <v>187362817</v>
      </c>
    </row>
    <row r="12" spans="1:26" ht="13.5">
      <c r="A12" s="58" t="s">
        <v>38</v>
      </c>
      <c r="B12" s="19">
        <v>0</v>
      </c>
      <c r="C12" s="19">
        <v>0</v>
      </c>
      <c r="D12" s="59">
        <v>17412000</v>
      </c>
      <c r="E12" s="60">
        <v>17412000</v>
      </c>
      <c r="F12" s="60">
        <v>1355620</v>
      </c>
      <c r="G12" s="60">
        <v>1356812</v>
      </c>
      <c r="H12" s="60">
        <v>1376518</v>
      </c>
      <c r="I12" s="60">
        <v>4088950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4088950</v>
      </c>
      <c r="W12" s="60">
        <v>3960000</v>
      </c>
      <c r="X12" s="60">
        <v>128950</v>
      </c>
      <c r="Y12" s="61">
        <v>3.26</v>
      </c>
      <c r="Z12" s="62">
        <v>17412000</v>
      </c>
    </row>
    <row r="13" spans="1:26" ht="13.5">
      <c r="A13" s="58" t="s">
        <v>278</v>
      </c>
      <c r="B13" s="19">
        <v>0</v>
      </c>
      <c r="C13" s="19">
        <v>0</v>
      </c>
      <c r="D13" s="59">
        <v>24000000</v>
      </c>
      <c r="E13" s="60">
        <v>24000000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6000000</v>
      </c>
      <c r="X13" s="60">
        <v>-6000000</v>
      </c>
      <c r="Y13" s="61">
        <v>-100</v>
      </c>
      <c r="Z13" s="62">
        <v>24000000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238824916</v>
      </c>
      <c r="E15" s="60">
        <v>238824916</v>
      </c>
      <c r="F15" s="60">
        <v>426417</v>
      </c>
      <c r="G15" s="60">
        <v>27797676</v>
      </c>
      <c r="H15" s="60">
        <v>23981425</v>
      </c>
      <c r="I15" s="60">
        <v>52205518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52205518</v>
      </c>
      <c r="W15" s="60">
        <v>48000000</v>
      </c>
      <c r="X15" s="60">
        <v>4205518</v>
      </c>
      <c r="Y15" s="61">
        <v>8.76</v>
      </c>
      <c r="Z15" s="62">
        <v>238824916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105856734</v>
      </c>
      <c r="E17" s="60">
        <v>105856734</v>
      </c>
      <c r="F17" s="60">
        <v>5175913</v>
      </c>
      <c r="G17" s="60">
        <v>926713</v>
      </c>
      <c r="H17" s="60">
        <v>7206260</v>
      </c>
      <c r="I17" s="60">
        <v>13308886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13308886</v>
      </c>
      <c r="W17" s="60">
        <v>29256000</v>
      </c>
      <c r="X17" s="60">
        <v>-15947114</v>
      </c>
      <c r="Y17" s="61">
        <v>-54.51</v>
      </c>
      <c r="Z17" s="62">
        <v>105856734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573456467</v>
      </c>
      <c r="E18" s="73">
        <f t="shared" si="1"/>
        <v>573456467</v>
      </c>
      <c r="F18" s="73">
        <f t="shared" si="1"/>
        <v>20534451</v>
      </c>
      <c r="G18" s="73">
        <f t="shared" si="1"/>
        <v>43559899</v>
      </c>
      <c r="H18" s="73">
        <f t="shared" si="1"/>
        <v>46029288</v>
      </c>
      <c r="I18" s="73">
        <f t="shared" si="1"/>
        <v>110123638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110123638</v>
      </c>
      <c r="W18" s="73">
        <f t="shared" si="1"/>
        <v>141246000</v>
      </c>
      <c r="X18" s="73">
        <f t="shared" si="1"/>
        <v>-31122362</v>
      </c>
      <c r="Y18" s="67">
        <f>+IF(W18&lt;&gt;0,(X18/W18)*100,0)</f>
        <v>-22.034154595528367</v>
      </c>
      <c r="Z18" s="74">
        <f t="shared" si="1"/>
        <v>573456467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-125886285</v>
      </c>
      <c r="E19" s="77">
        <f t="shared" si="2"/>
        <v>-125886285</v>
      </c>
      <c r="F19" s="77">
        <f t="shared" si="2"/>
        <v>84198412</v>
      </c>
      <c r="G19" s="77">
        <f t="shared" si="2"/>
        <v>-6673708</v>
      </c>
      <c r="H19" s="77">
        <f t="shared" si="2"/>
        <v>-9160960</v>
      </c>
      <c r="I19" s="77">
        <f t="shared" si="2"/>
        <v>68363744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68363744</v>
      </c>
      <c r="W19" s="77">
        <f>IF(E10=E18,0,W10-W18)</f>
        <v>42207699</v>
      </c>
      <c r="X19" s="77">
        <f t="shared" si="2"/>
        <v>26156045</v>
      </c>
      <c r="Y19" s="78">
        <f>+IF(W19&lt;&gt;0,(X19/W19)*100,0)</f>
        <v>61.969843463866624</v>
      </c>
      <c r="Z19" s="79">
        <f t="shared" si="2"/>
        <v>-125886285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-125886285</v>
      </c>
      <c r="E22" s="88">
        <f t="shared" si="3"/>
        <v>-125886285</v>
      </c>
      <c r="F22" s="88">
        <f t="shared" si="3"/>
        <v>84198412</v>
      </c>
      <c r="G22" s="88">
        <f t="shared" si="3"/>
        <v>-6673708</v>
      </c>
      <c r="H22" s="88">
        <f t="shared" si="3"/>
        <v>-9160960</v>
      </c>
      <c r="I22" s="88">
        <f t="shared" si="3"/>
        <v>68363744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68363744</v>
      </c>
      <c r="W22" s="88">
        <f t="shared" si="3"/>
        <v>42207699</v>
      </c>
      <c r="X22" s="88">
        <f t="shared" si="3"/>
        <v>26156045</v>
      </c>
      <c r="Y22" s="89">
        <f>+IF(W22&lt;&gt;0,(X22/W22)*100,0)</f>
        <v>61.969843463866624</v>
      </c>
      <c r="Z22" s="90">
        <f t="shared" si="3"/>
        <v>-125886285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-125886285</v>
      </c>
      <c r="E24" s="77">
        <f t="shared" si="4"/>
        <v>-125886285</v>
      </c>
      <c r="F24" s="77">
        <f t="shared" si="4"/>
        <v>84198412</v>
      </c>
      <c r="G24" s="77">
        <f t="shared" si="4"/>
        <v>-6673708</v>
      </c>
      <c r="H24" s="77">
        <f t="shared" si="4"/>
        <v>-9160960</v>
      </c>
      <c r="I24" s="77">
        <f t="shared" si="4"/>
        <v>68363744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68363744</v>
      </c>
      <c r="W24" s="77">
        <f t="shared" si="4"/>
        <v>42207699</v>
      </c>
      <c r="X24" s="77">
        <f t="shared" si="4"/>
        <v>26156045</v>
      </c>
      <c r="Y24" s="78">
        <f>+IF(W24&lt;&gt;0,(X24/W24)*100,0)</f>
        <v>61.969843463866624</v>
      </c>
      <c r="Z24" s="79">
        <f t="shared" si="4"/>
        <v>-125886285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22162000</v>
      </c>
      <c r="X27" s="100">
        <v>-22162000</v>
      </c>
      <c r="Y27" s="101">
        <v>-100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0</v>
      </c>
      <c r="X32" s="100">
        <f t="shared" si="5"/>
        <v>0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132881000</v>
      </c>
      <c r="E35" s="60">
        <v>132881000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33220250</v>
      </c>
      <c r="X35" s="60">
        <v>-33220250</v>
      </c>
      <c r="Y35" s="61">
        <v>-100</v>
      </c>
      <c r="Z35" s="62">
        <v>132881000</v>
      </c>
    </row>
    <row r="36" spans="1:26" ht="13.5">
      <c r="A36" s="58" t="s">
        <v>57</v>
      </c>
      <c r="B36" s="19">
        <v>0</v>
      </c>
      <c r="C36" s="19">
        <v>0</v>
      </c>
      <c r="D36" s="59">
        <v>3053273000</v>
      </c>
      <c r="E36" s="60">
        <v>3053273000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763318250</v>
      </c>
      <c r="X36" s="60">
        <v>-763318250</v>
      </c>
      <c r="Y36" s="61">
        <v>-100</v>
      </c>
      <c r="Z36" s="62">
        <v>3053273000</v>
      </c>
    </row>
    <row r="37" spans="1:26" ht="13.5">
      <c r="A37" s="58" t="s">
        <v>58</v>
      </c>
      <c r="B37" s="19">
        <v>0</v>
      </c>
      <c r="C37" s="19">
        <v>0</v>
      </c>
      <c r="D37" s="59">
        <v>3100691000</v>
      </c>
      <c r="E37" s="60">
        <v>3100691000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775172750</v>
      </c>
      <c r="X37" s="60">
        <v>-775172750</v>
      </c>
      <c r="Y37" s="61">
        <v>-100</v>
      </c>
      <c r="Z37" s="62">
        <v>3100691000</v>
      </c>
    </row>
    <row r="38" spans="1:26" ht="13.5">
      <c r="A38" s="58" t="s">
        <v>59</v>
      </c>
      <c r="B38" s="19">
        <v>0</v>
      </c>
      <c r="C38" s="19">
        <v>0</v>
      </c>
      <c r="D38" s="59">
        <v>85463000</v>
      </c>
      <c r="E38" s="60">
        <v>85463000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21365750</v>
      </c>
      <c r="X38" s="60">
        <v>-21365750</v>
      </c>
      <c r="Y38" s="61">
        <v>-100</v>
      </c>
      <c r="Z38" s="62">
        <v>85463000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96594000</v>
      </c>
      <c r="E42" s="60">
        <v>96594000</v>
      </c>
      <c r="F42" s="60">
        <v>50763388</v>
      </c>
      <c r="G42" s="60">
        <v>-23790242</v>
      </c>
      <c r="H42" s="60">
        <v>-15134528</v>
      </c>
      <c r="I42" s="60">
        <v>11838618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11838618</v>
      </c>
      <c r="W42" s="60">
        <v>68914000</v>
      </c>
      <c r="X42" s="60">
        <v>-57075382</v>
      </c>
      <c r="Y42" s="61">
        <v>-82.82</v>
      </c>
      <c r="Z42" s="62">
        <v>96594000</v>
      </c>
    </row>
    <row r="43" spans="1:26" ht="13.5">
      <c r="A43" s="58" t="s">
        <v>63</v>
      </c>
      <c r="B43" s="19">
        <v>0</v>
      </c>
      <c r="C43" s="19">
        <v>0</v>
      </c>
      <c r="D43" s="59">
        <v>-101399000</v>
      </c>
      <c r="E43" s="60">
        <v>-101399000</v>
      </c>
      <c r="F43" s="60">
        <v>-5929197</v>
      </c>
      <c r="G43" s="60">
        <v>-766992</v>
      </c>
      <c r="H43" s="60">
        <v>-2410839</v>
      </c>
      <c r="I43" s="60">
        <v>-9107028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-9107028</v>
      </c>
      <c r="W43" s="60">
        <v>-22162000</v>
      </c>
      <c r="X43" s="60">
        <v>13054972</v>
      </c>
      <c r="Y43" s="61">
        <v>-58.91</v>
      </c>
      <c r="Z43" s="62">
        <v>-101399000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-35000000</v>
      </c>
      <c r="G44" s="60">
        <v>16000000</v>
      </c>
      <c r="H44" s="60">
        <v>15000000</v>
      </c>
      <c r="I44" s="60">
        <v>-4000000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-4000000</v>
      </c>
      <c r="W44" s="60">
        <v>0</v>
      </c>
      <c r="X44" s="60">
        <v>-4000000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-4805000</v>
      </c>
      <c r="E45" s="100">
        <v>-4805000</v>
      </c>
      <c r="F45" s="100">
        <v>16510928</v>
      </c>
      <c r="G45" s="100">
        <v>7953694</v>
      </c>
      <c r="H45" s="100">
        <v>5408327</v>
      </c>
      <c r="I45" s="100">
        <v>5408327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5408327</v>
      </c>
      <c r="W45" s="100">
        <v>46752000</v>
      </c>
      <c r="X45" s="100">
        <v>-41343673</v>
      </c>
      <c r="Y45" s="101">
        <v>-88.43</v>
      </c>
      <c r="Z45" s="102">
        <v>-4805000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23965911</v>
      </c>
      <c r="C51" s="52">
        <v>0</v>
      </c>
      <c r="D51" s="129">
        <v>1898471</v>
      </c>
      <c r="E51" s="54">
        <v>748578</v>
      </c>
      <c r="F51" s="54">
        <v>0</v>
      </c>
      <c r="G51" s="54">
        <v>0</v>
      </c>
      <c r="H51" s="54">
        <v>0</v>
      </c>
      <c r="I51" s="54">
        <v>75881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37169410</v>
      </c>
      <c r="Z51" s="130">
        <v>63858251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80.51188364685727</v>
      </c>
      <c r="E58" s="7">
        <f t="shared" si="6"/>
        <v>80.51188364685727</v>
      </c>
      <c r="F58" s="7">
        <f t="shared" si="6"/>
        <v>69.94861822466821</v>
      </c>
      <c r="G58" s="7">
        <f t="shared" si="6"/>
        <v>61.47167195439119</v>
      </c>
      <c r="H58" s="7">
        <f t="shared" si="6"/>
        <v>91.53617562961107</v>
      </c>
      <c r="I58" s="7">
        <f t="shared" si="6"/>
        <v>74.26025809542452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74.26025809542452</v>
      </c>
      <c r="W58" s="7">
        <f t="shared" si="6"/>
        <v>80.51280374807598</v>
      </c>
      <c r="X58" s="7">
        <f t="shared" si="6"/>
        <v>0</v>
      </c>
      <c r="Y58" s="7">
        <f t="shared" si="6"/>
        <v>0</v>
      </c>
      <c r="Z58" s="8">
        <f t="shared" si="6"/>
        <v>80.51188364685727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80.00339109988644</v>
      </c>
      <c r="E59" s="10">
        <f t="shared" si="7"/>
        <v>80.00339109988644</v>
      </c>
      <c r="F59" s="10">
        <f t="shared" si="7"/>
        <v>26.545912380622173</v>
      </c>
      <c r="G59" s="10">
        <f t="shared" si="7"/>
        <v>134.61928286149504</v>
      </c>
      <c r="H59" s="10">
        <f t="shared" si="7"/>
        <v>177.1223229628441</v>
      </c>
      <c r="I59" s="10">
        <f t="shared" si="7"/>
        <v>81.41824443586815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81.41824443586815</v>
      </c>
      <c r="W59" s="10">
        <f t="shared" si="7"/>
        <v>86.50163123034145</v>
      </c>
      <c r="X59" s="10">
        <f t="shared" si="7"/>
        <v>0</v>
      </c>
      <c r="Y59" s="10">
        <f t="shared" si="7"/>
        <v>0</v>
      </c>
      <c r="Z59" s="11">
        <f t="shared" si="7"/>
        <v>80.00339109988644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80.11096124473777</v>
      </c>
      <c r="E60" s="13">
        <f t="shared" si="7"/>
        <v>80.11096124473777</v>
      </c>
      <c r="F60" s="13">
        <f t="shared" si="7"/>
        <v>84.24323860577377</v>
      </c>
      <c r="G60" s="13">
        <f t="shared" si="7"/>
        <v>56.678660711499774</v>
      </c>
      <c r="H60" s="13">
        <f t="shared" si="7"/>
        <v>83.01063761190404</v>
      </c>
      <c r="I60" s="13">
        <f t="shared" si="7"/>
        <v>74.01249519944493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74.01249519944493</v>
      </c>
      <c r="W60" s="13">
        <f t="shared" si="7"/>
        <v>80.11096018766808</v>
      </c>
      <c r="X60" s="13">
        <f t="shared" si="7"/>
        <v>0</v>
      </c>
      <c r="Y60" s="13">
        <f t="shared" si="7"/>
        <v>0</v>
      </c>
      <c r="Z60" s="14">
        <f t="shared" si="7"/>
        <v>80.11096124473777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79.96858926008468</v>
      </c>
      <c r="E61" s="13">
        <f t="shared" si="7"/>
        <v>79.96858926008468</v>
      </c>
      <c r="F61" s="13">
        <f t="shared" si="7"/>
        <v>95.31791829970147</v>
      </c>
      <c r="G61" s="13">
        <f t="shared" si="7"/>
        <v>60.79627462123415</v>
      </c>
      <c r="H61" s="13">
        <f t="shared" si="7"/>
        <v>97.59432375245242</v>
      </c>
      <c r="I61" s="13">
        <f t="shared" si="7"/>
        <v>83.259579092748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83.259579092748</v>
      </c>
      <c r="W61" s="13">
        <f t="shared" si="7"/>
        <v>78.76416876574307</v>
      </c>
      <c r="X61" s="13">
        <f t="shared" si="7"/>
        <v>0</v>
      </c>
      <c r="Y61" s="13">
        <f t="shared" si="7"/>
        <v>0</v>
      </c>
      <c r="Z61" s="14">
        <f t="shared" si="7"/>
        <v>79.96858926008468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79.99795595900196</v>
      </c>
      <c r="E62" s="13">
        <f t="shared" si="7"/>
        <v>79.99795595900196</v>
      </c>
      <c r="F62" s="13">
        <f t="shared" si="7"/>
        <v>55.82737678092796</v>
      </c>
      <c r="G62" s="13">
        <f t="shared" si="7"/>
        <v>34.47639036093596</v>
      </c>
      <c r="H62" s="13">
        <f t="shared" si="7"/>
        <v>49.927147043895594</v>
      </c>
      <c r="I62" s="13">
        <f t="shared" si="7"/>
        <v>46.873215259742494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46.873215259742494</v>
      </c>
      <c r="W62" s="13">
        <f t="shared" si="7"/>
        <v>77.59264196214343</v>
      </c>
      <c r="X62" s="13">
        <f t="shared" si="7"/>
        <v>0</v>
      </c>
      <c r="Y62" s="13">
        <f t="shared" si="7"/>
        <v>0</v>
      </c>
      <c r="Z62" s="14">
        <f t="shared" si="7"/>
        <v>79.99795595900196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79.99722231866949</v>
      </c>
      <c r="E63" s="13">
        <f t="shared" si="7"/>
        <v>79.99722231866949</v>
      </c>
      <c r="F63" s="13">
        <f t="shared" si="7"/>
        <v>55.40946549091596</v>
      </c>
      <c r="G63" s="13">
        <f t="shared" si="7"/>
        <v>47.43120888730836</v>
      </c>
      <c r="H63" s="13">
        <f t="shared" si="7"/>
        <v>57.745252859476736</v>
      </c>
      <c r="I63" s="13">
        <f t="shared" si="7"/>
        <v>53.525016498591825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53.525016498591825</v>
      </c>
      <c r="W63" s="13">
        <f t="shared" si="7"/>
        <v>80</v>
      </c>
      <c r="X63" s="13">
        <f t="shared" si="7"/>
        <v>0</v>
      </c>
      <c r="Y63" s="13">
        <f t="shared" si="7"/>
        <v>0</v>
      </c>
      <c r="Z63" s="14">
        <f t="shared" si="7"/>
        <v>79.99722231866949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82.97152282724102</v>
      </c>
      <c r="E64" s="13">
        <f t="shared" si="7"/>
        <v>82.97152282724102</v>
      </c>
      <c r="F64" s="13">
        <f t="shared" si="7"/>
        <v>51.905719056065294</v>
      </c>
      <c r="G64" s="13">
        <f t="shared" si="7"/>
        <v>49.79268360377097</v>
      </c>
      <c r="H64" s="13">
        <f t="shared" si="7"/>
        <v>59.40293180081926</v>
      </c>
      <c r="I64" s="13">
        <f t="shared" si="7"/>
        <v>53.69355796759419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53.69355796759419</v>
      </c>
      <c r="W64" s="13">
        <f t="shared" si="7"/>
        <v>78.83359603692863</v>
      </c>
      <c r="X64" s="13">
        <f t="shared" si="7"/>
        <v>0</v>
      </c>
      <c r="Y64" s="13">
        <f t="shared" si="7"/>
        <v>0</v>
      </c>
      <c r="Z64" s="14">
        <f t="shared" si="7"/>
        <v>82.97152282724102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125</v>
      </c>
      <c r="E66" s="16">
        <f t="shared" si="7"/>
        <v>125</v>
      </c>
      <c r="F66" s="16">
        <f t="shared" si="7"/>
        <v>28.01984860009417</v>
      </c>
      <c r="G66" s="16">
        <f t="shared" si="7"/>
        <v>8.127384406324314</v>
      </c>
      <c r="H66" s="16">
        <f t="shared" si="7"/>
        <v>23.129700411624523</v>
      </c>
      <c r="I66" s="16">
        <f t="shared" si="7"/>
        <v>19.68718056247215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19.68718056247215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125</v>
      </c>
    </row>
    <row r="67" spans="1:26" ht="13.5" hidden="1">
      <c r="A67" s="41" t="s">
        <v>285</v>
      </c>
      <c r="B67" s="24"/>
      <c r="C67" s="24"/>
      <c r="D67" s="25">
        <v>434122249</v>
      </c>
      <c r="E67" s="26">
        <v>434122249</v>
      </c>
      <c r="F67" s="26">
        <v>37157922</v>
      </c>
      <c r="G67" s="26">
        <v>36093030</v>
      </c>
      <c r="H67" s="26">
        <v>35991744</v>
      </c>
      <c r="I67" s="26">
        <v>109242696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109242696</v>
      </c>
      <c r="W67" s="26">
        <v>108530564</v>
      </c>
      <c r="X67" s="26"/>
      <c r="Y67" s="25"/>
      <c r="Z67" s="27">
        <v>434122249</v>
      </c>
    </row>
    <row r="68" spans="1:26" ht="13.5" hidden="1">
      <c r="A68" s="37" t="s">
        <v>31</v>
      </c>
      <c r="B68" s="19"/>
      <c r="C68" s="19"/>
      <c r="D68" s="20">
        <v>51192830</v>
      </c>
      <c r="E68" s="21">
        <v>51192830</v>
      </c>
      <c r="F68" s="21">
        <v>8721678</v>
      </c>
      <c r="G68" s="21">
        <v>2538617</v>
      </c>
      <c r="H68" s="21">
        <v>3589416</v>
      </c>
      <c r="I68" s="21">
        <v>14849711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14849711</v>
      </c>
      <c r="W68" s="21">
        <v>11836771</v>
      </c>
      <c r="X68" s="21"/>
      <c r="Y68" s="20"/>
      <c r="Z68" s="23">
        <v>51192830</v>
      </c>
    </row>
    <row r="69" spans="1:26" ht="13.5" hidden="1">
      <c r="A69" s="38" t="s">
        <v>32</v>
      </c>
      <c r="B69" s="19"/>
      <c r="C69" s="19"/>
      <c r="D69" s="20">
        <v>378929419</v>
      </c>
      <c r="E69" s="21">
        <v>378929419</v>
      </c>
      <c r="F69" s="21">
        <v>27939282</v>
      </c>
      <c r="G69" s="21">
        <v>33042231</v>
      </c>
      <c r="H69" s="21">
        <v>31885352</v>
      </c>
      <c r="I69" s="21">
        <v>92866865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92866865</v>
      </c>
      <c r="W69" s="21">
        <v>94732356</v>
      </c>
      <c r="X69" s="21"/>
      <c r="Y69" s="20"/>
      <c r="Z69" s="23">
        <v>378929419</v>
      </c>
    </row>
    <row r="70" spans="1:26" ht="13.5" hidden="1">
      <c r="A70" s="39" t="s">
        <v>103</v>
      </c>
      <c r="B70" s="19"/>
      <c r="C70" s="19"/>
      <c r="D70" s="20">
        <v>250253258</v>
      </c>
      <c r="E70" s="21">
        <v>250253258</v>
      </c>
      <c r="F70" s="21">
        <v>18486542</v>
      </c>
      <c r="G70" s="21">
        <v>23475519</v>
      </c>
      <c r="H70" s="21">
        <v>21236565</v>
      </c>
      <c r="I70" s="21">
        <v>63198626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63198626</v>
      </c>
      <c r="W70" s="21">
        <v>63520000</v>
      </c>
      <c r="X70" s="21"/>
      <c r="Y70" s="20"/>
      <c r="Z70" s="23">
        <v>250253258</v>
      </c>
    </row>
    <row r="71" spans="1:26" ht="13.5" hidden="1">
      <c r="A71" s="39" t="s">
        <v>104</v>
      </c>
      <c r="B71" s="19"/>
      <c r="C71" s="19"/>
      <c r="D71" s="20">
        <v>87317231</v>
      </c>
      <c r="E71" s="21">
        <v>87317231</v>
      </c>
      <c r="F71" s="21">
        <v>5900365</v>
      </c>
      <c r="G71" s="21">
        <v>6012036</v>
      </c>
      <c r="H71" s="21">
        <v>7104722</v>
      </c>
      <c r="I71" s="21">
        <v>19017123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19017123</v>
      </c>
      <c r="W71" s="21">
        <v>22506000</v>
      </c>
      <c r="X71" s="21"/>
      <c r="Y71" s="20"/>
      <c r="Z71" s="23">
        <v>87317231</v>
      </c>
    </row>
    <row r="72" spans="1:26" ht="13.5" hidden="1">
      <c r="A72" s="39" t="s">
        <v>105</v>
      </c>
      <c r="B72" s="19"/>
      <c r="C72" s="19"/>
      <c r="D72" s="20">
        <v>24480850</v>
      </c>
      <c r="E72" s="21">
        <v>24480850</v>
      </c>
      <c r="F72" s="21">
        <v>2130497</v>
      </c>
      <c r="G72" s="21">
        <v>2131489</v>
      </c>
      <c r="H72" s="21">
        <v>2126438</v>
      </c>
      <c r="I72" s="21">
        <v>6388424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6388424</v>
      </c>
      <c r="W72" s="21">
        <v>6120000</v>
      </c>
      <c r="X72" s="21"/>
      <c r="Y72" s="20"/>
      <c r="Z72" s="23">
        <v>24480850</v>
      </c>
    </row>
    <row r="73" spans="1:26" ht="13.5" hidden="1">
      <c r="A73" s="39" t="s">
        <v>106</v>
      </c>
      <c r="B73" s="19"/>
      <c r="C73" s="19"/>
      <c r="D73" s="20">
        <v>16878080</v>
      </c>
      <c r="E73" s="21">
        <v>16878080</v>
      </c>
      <c r="F73" s="21">
        <v>1421878</v>
      </c>
      <c r="G73" s="21">
        <v>1423187</v>
      </c>
      <c r="H73" s="21">
        <v>1417627</v>
      </c>
      <c r="I73" s="21">
        <v>4262692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4262692</v>
      </c>
      <c r="W73" s="21">
        <v>4441000</v>
      </c>
      <c r="X73" s="21"/>
      <c r="Y73" s="20"/>
      <c r="Z73" s="23">
        <v>16878080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4000000</v>
      </c>
      <c r="E75" s="30">
        <v>4000000</v>
      </c>
      <c r="F75" s="30">
        <v>496962</v>
      </c>
      <c r="G75" s="30">
        <v>512182</v>
      </c>
      <c r="H75" s="30">
        <v>516976</v>
      </c>
      <c r="I75" s="30">
        <v>1526120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1526120</v>
      </c>
      <c r="W75" s="30">
        <v>1251000</v>
      </c>
      <c r="X75" s="30"/>
      <c r="Y75" s="29"/>
      <c r="Z75" s="31">
        <v>4000000</v>
      </c>
    </row>
    <row r="76" spans="1:26" ht="13.5" hidden="1">
      <c r="A76" s="42" t="s">
        <v>286</v>
      </c>
      <c r="B76" s="32"/>
      <c r="C76" s="32"/>
      <c r="D76" s="33">
        <v>349520000</v>
      </c>
      <c r="E76" s="34">
        <v>349520000</v>
      </c>
      <c r="F76" s="34">
        <v>25991453</v>
      </c>
      <c r="G76" s="34">
        <v>22186989</v>
      </c>
      <c r="H76" s="34">
        <v>32945466</v>
      </c>
      <c r="I76" s="34">
        <v>81123908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81123908</v>
      </c>
      <c r="W76" s="34">
        <v>87381000</v>
      </c>
      <c r="X76" s="34"/>
      <c r="Y76" s="33"/>
      <c r="Z76" s="35">
        <v>349520000</v>
      </c>
    </row>
    <row r="77" spans="1:26" ht="13.5" hidden="1">
      <c r="A77" s="37" t="s">
        <v>31</v>
      </c>
      <c r="B77" s="19"/>
      <c r="C77" s="19"/>
      <c r="D77" s="20">
        <v>40956000</v>
      </c>
      <c r="E77" s="21">
        <v>40956000</v>
      </c>
      <c r="F77" s="21">
        <v>2315249</v>
      </c>
      <c r="G77" s="21">
        <v>3417468</v>
      </c>
      <c r="H77" s="21">
        <v>6357657</v>
      </c>
      <c r="I77" s="21">
        <v>12090374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12090374</v>
      </c>
      <c r="W77" s="21">
        <v>10239000</v>
      </c>
      <c r="X77" s="21"/>
      <c r="Y77" s="20"/>
      <c r="Z77" s="23">
        <v>40956000</v>
      </c>
    </row>
    <row r="78" spans="1:26" ht="13.5" hidden="1">
      <c r="A78" s="38" t="s">
        <v>32</v>
      </c>
      <c r="B78" s="19"/>
      <c r="C78" s="19"/>
      <c r="D78" s="20">
        <v>303564000</v>
      </c>
      <c r="E78" s="21">
        <v>303564000</v>
      </c>
      <c r="F78" s="21">
        <v>23536956</v>
      </c>
      <c r="G78" s="21">
        <v>18727894</v>
      </c>
      <c r="H78" s="21">
        <v>26468234</v>
      </c>
      <c r="I78" s="21">
        <v>68733084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68733084</v>
      </c>
      <c r="W78" s="21">
        <v>75891000</v>
      </c>
      <c r="X78" s="21"/>
      <c r="Y78" s="20"/>
      <c r="Z78" s="23">
        <v>303564000</v>
      </c>
    </row>
    <row r="79" spans="1:26" ht="13.5" hidden="1">
      <c r="A79" s="39" t="s">
        <v>103</v>
      </c>
      <c r="B79" s="19"/>
      <c r="C79" s="19"/>
      <c r="D79" s="20">
        <v>200124000</v>
      </c>
      <c r="E79" s="21">
        <v>200124000</v>
      </c>
      <c r="F79" s="21">
        <v>17620987</v>
      </c>
      <c r="G79" s="21">
        <v>14272241</v>
      </c>
      <c r="H79" s="21">
        <v>20725682</v>
      </c>
      <c r="I79" s="21">
        <v>52618910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52618910</v>
      </c>
      <c r="W79" s="21">
        <v>50031000</v>
      </c>
      <c r="X79" s="21"/>
      <c r="Y79" s="20"/>
      <c r="Z79" s="23">
        <v>200124000</v>
      </c>
    </row>
    <row r="80" spans="1:26" ht="13.5" hidden="1">
      <c r="A80" s="39" t="s">
        <v>104</v>
      </c>
      <c r="B80" s="19"/>
      <c r="C80" s="19"/>
      <c r="D80" s="20">
        <v>69852000</v>
      </c>
      <c r="E80" s="21">
        <v>69852000</v>
      </c>
      <c r="F80" s="21">
        <v>3294019</v>
      </c>
      <c r="G80" s="21">
        <v>2072733</v>
      </c>
      <c r="H80" s="21">
        <v>3547185</v>
      </c>
      <c r="I80" s="21">
        <v>8913937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8913937</v>
      </c>
      <c r="W80" s="21">
        <v>17463000</v>
      </c>
      <c r="X80" s="21"/>
      <c r="Y80" s="20"/>
      <c r="Z80" s="23">
        <v>69852000</v>
      </c>
    </row>
    <row r="81" spans="1:26" ht="13.5" hidden="1">
      <c r="A81" s="39" t="s">
        <v>105</v>
      </c>
      <c r="B81" s="19"/>
      <c r="C81" s="19"/>
      <c r="D81" s="20">
        <v>19584000</v>
      </c>
      <c r="E81" s="21">
        <v>19584000</v>
      </c>
      <c r="F81" s="21">
        <v>1180497</v>
      </c>
      <c r="G81" s="21">
        <v>1010991</v>
      </c>
      <c r="H81" s="21">
        <v>1227917</v>
      </c>
      <c r="I81" s="21">
        <v>3419405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3419405</v>
      </c>
      <c r="W81" s="21">
        <v>4896000</v>
      </c>
      <c r="X81" s="21"/>
      <c r="Y81" s="20"/>
      <c r="Z81" s="23">
        <v>19584000</v>
      </c>
    </row>
    <row r="82" spans="1:26" ht="13.5" hidden="1">
      <c r="A82" s="39" t="s">
        <v>106</v>
      </c>
      <c r="B82" s="19"/>
      <c r="C82" s="19"/>
      <c r="D82" s="20">
        <v>14004000</v>
      </c>
      <c r="E82" s="21">
        <v>14004000</v>
      </c>
      <c r="F82" s="21">
        <v>738036</v>
      </c>
      <c r="G82" s="21">
        <v>708643</v>
      </c>
      <c r="H82" s="21">
        <v>842112</v>
      </c>
      <c r="I82" s="21">
        <v>2288791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2288791</v>
      </c>
      <c r="W82" s="21">
        <v>3501000</v>
      </c>
      <c r="X82" s="21"/>
      <c r="Y82" s="20"/>
      <c r="Z82" s="23">
        <v>14004000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703417</v>
      </c>
      <c r="G83" s="21">
        <v>663286</v>
      </c>
      <c r="H83" s="21">
        <v>125338</v>
      </c>
      <c r="I83" s="21">
        <v>1492041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1492041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5000000</v>
      </c>
      <c r="E84" s="30">
        <v>5000000</v>
      </c>
      <c r="F84" s="30">
        <v>139248</v>
      </c>
      <c r="G84" s="30">
        <v>41627</v>
      </c>
      <c r="H84" s="30">
        <v>119575</v>
      </c>
      <c r="I84" s="30">
        <v>300450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300450</v>
      </c>
      <c r="W84" s="30">
        <v>1251000</v>
      </c>
      <c r="X84" s="30"/>
      <c r="Y84" s="29"/>
      <c r="Z84" s="31">
        <v>5000000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59490212</v>
      </c>
      <c r="F5" s="100">
        <f t="shared" si="0"/>
        <v>59490212</v>
      </c>
      <c r="G5" s="100">
        <f t="shared" si="0"/>
        <v>9428390</v>
      </c>
      <c r="H5" s="100">
        <f t="shared" si="0"/>
        <v>3333005</v>
      </c>
      <c r="I5" s="100">
        <f t="shared" si="0"/>
        <v>4253981</v>
      </c>
      <c r="J5" s="100">
        <f t="shared" si="0"/>
        <v>17015376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17015376</v>
      </c>
      <c r="X5" s="100">
        <f t="shared" si="0"/>
        <v>84358000</v>
      </c>
      <c r="Y5" s="100">
        <f t="shared" si="0"/>
        <v>-67342624</v>
      </c>
      <c r="Z5" s="137">
        <f>+IF(X5&lt;&gt;0,+(Y5/X5)*100,0)</f>
        <v>-79.82956447521279</v>
      </c>
      <c r="AA5" s="153">
        <f>SUM(AA6:AA8)</f>
        <v>59490212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4391</v>
      </c>
      <c r="H6" s="60">
        <v>104607</v>
      </c>
      <c r="I6" s="60"/>
      <c r="J6" s="60">
        <v>108998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108998</v>
      </c>
      <c r="X6" s="60">
        <v>68728000</v>
      </c>
      <c r="Y6" s="60">
        <v>-68619002</v>
      </c>
      <c r="Z6" s="140">
        <v>-99.84</v>
      </c>
      <c r="AA6" s="155"/>
    </row>
    <row r="7" spans="1:27" ht="13.5">
      <c r="A7" s="138" t="s">
        <v>76</v>
      </c>
      <c r="B7" s="136"/>
      <c r="C7" s="157"/>
      <c r="D7" s="157"/>
      <c r="E7" s="158">
        <v>56564800</v>
      </c>
      <c r="F7" s="159">
        <v>56564800</v>
      </c>
      <c r="G7" s="159">
        <v>9334889</v>
      </c>
      <c r="H7" s="159">
        <v>3121690</v>
      </c>
      <c r="I7" s="159">
        <v>4140853</v>
      </c>
      <c r="J7" s="159">
        <v>16597432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16597432</v>
      </c>
      <c r="X7" s="159">
        <v>14082000</v>
      </c>
      <c r="Y7" s="159">
        <v>2515432</v>
      </c>
      <c r="Z7" s="141">
        <v>17.86</v>
      </c>
      <c r="AA7" s="157">
        <v>56564800</v>
      </c>
    </row>
    <row r="8" spans="1:27" ht="13.5">
      <c r="A8" s="138" t="s">
        <v>77</v>
      </c>
      <c r="B8" s="136"/>
      <c r="C8" s="155"/>
      <c r="D8" s="155"/>
      <c r="E8" s="156">
        <v>2925412</v>
      </c>
      <c r="F8" s="60">
        <v>2925412</v>
      </c>
      <c r="G8" s="60">
        <v>89110</v>
      </c>
      <c r="H8" s="60">
        <v>106708</v>
      </c>
      <c r="I8" s="60">
        <v>113128</v>
      </c>
      <c r="J8" s="60">
        <v>308946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308946</v>
      </c>
      <c r="X8" s="60">
        <v>1548000</v>
      </c>
      <c r="Y8" s="60">
        <v>-1239054</v>
      </c>
      <c r="Z8" s="140">
        <v>-80.04</v>
      </c>
      <c r="AA8" s="155">
        <v>2925412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5555833</v>
      </c>
      <c r="F9" s="100">
        <f t="shared" si="1"/>
        <v>5555833</v>
      </c>
      <c r="G9" s="100">
        <f t="shared" si="1"/>
        <v>292462</v>
      </c>
      <c r="H9" s="100">
        <f t="shared" si="1"/>
        <v>395028</v>
      </c>
      <c r="I9" s="100">
        <f t="shared" si="1"/>
        <v>324299</v>
      </c>
      <c r="J9" s="100">
        <f t="shared" si="1"/>
        <v>1011789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1011789</v>
      </c>
      <c r="X9" s="100">
        <f t="shared" si="1"/>
        <v>0</v>
      </c>
      <c r="Y9" s="100">
        <f t="shared" si="1"/>
        <v>1011789</v>
      </c>
      <c r="Z9" s="137">
        <f>+IF(X9&lt;&gt;0,+(Y9/X9)*100,0)</f>
        <v>0</v>
      </c>
      <c r="AA9" s="153">
        <f>SUM(AA10:AA14)</f>
        <v>5555833</v>
      </c>
    </row>
    <row r="10" spans="1:27" ht="13.5">
      <c r="A10" s="138" t="s">
        <v>79</v>
      </c>
      <c r="B10" s="136"/>
      <c r="C10" s="155"/>
      <c r="D10" s="155"/>
      <c r="E10" s="156">
        <v>3358878</v>
      </c>
      <c r="F10" s="60">
        <v>3358878</v>
      </c>
      <c r="G10" s="60">
        <v>193713</v>
      </c>
      <c r="H10" s="60">
        <v>236889</v>
      </c>
      <c r="I10" s="60">
        <v>229505</v>
      </c>
      <c r="J10" s="60">
        <v>660107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660107</v>
      </c>
      <c r="X10" s="60"/>
      <c r="Y10" s="60">
        <v>660107</v>
      </c>
      <c r="Z10" s="140">
        <v>0</v>
      </c>
      <c r="AA10" s="155">
        <v>3358878</v>
      </c>
    </row>
    <row r="11" spans="1:27" ht="13.5">
      <c r="A11" s="138" t="s">
        <v>80</v>
      </c>
      <c r="B11" s="136"/>
      <c r="C11" s="155"/>
      <c r="D11" s="155"/>
      <c r="E11" s="156">
        <v>1325701</v>
      </c>
      <c r="F11" s="60">
        <v>1325701</v>
      </c>
      <c r="G11" s="60">
        <v>2788</v>
      </c>
      <c r="H11" s="60">
        <v>18053</v>
      </c>
      <c r="I11" s="60">
        <v>44936</v>
      </c>
      <c r="J11" s="60">
        <v>65777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65777</v>
      </c>
      <c r="X11" s="60"/>
      <c r="Y11" s="60">
        <v>65777</v>
      </c>
      <c r="Z11" s="140">
        <v>0</v>
      </c>
      <c r="AA11" s="155">
        <v>1325701</v>
      </c>
    </row>
    <row r="12" spans="1:27" ht="13.5">
      <c r="A12" s="138" t="s">
        <v>81</v>
      </c>
      <c r="B12" s="136"/>
      <c r="C12" s="155"/>
      <c r="D12" s="155"/>
      <c r="E12" s="156">
        <v>871254</v>
      </c>
      <c r="F12" s="60">
        <v>871254</v>
      </c>
      <c r="G12" s="60">
        <v>95961</v>
      </c>
      <c r="H12" s="60">
        <v>140086</v>
      </c>
      <c r="I12" s="60">
        <v>49858</v>
      </c>
      <c r="J12" s="60">
        <v>285905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285905</v>
      </c>
      <c r="X12" s="60"/>
      <c r="Y12" s="60">
        <v>285905</v>
      </c>
      <c r="Z12" s="140">
        <v>0</v>
      </c>
      <c r="AA12" s="155">
        <v>871254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1619148</v>
      </c>
      <c r="F15" s="100">
        <f t="shared" si="2"/>
        <v>1619148</v>
      </c>
      <c r="G15" s="100">
        <f t="shared" si="2"/>
        <v>601808</v>
      </c>
      <c r="H15" s="100">
        <f t="shared" si="2"/>
        <v>35514</v>
      </c>
      <c r="I15" s="100">
        <f t="shared" si="2"/>
        <v>28964</v>
      </c>
      <c r="J15" s="100">
        <f t="shared" si="2"/>
        <v>666286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666286</v>
      </c>
      <c r="X15" s="100">
        <f t="shared" si="2"/>
        <v>0</v>
      </c>
      <c r="Y15" s="100">
        <f t="shared" si="2"/>
        <v>666286</v>
      </c>
      <c r="Z15" s="137">
        <f>+IF(X15&lt;&gt;0,+(Y15/X15)*100,0)</f>
        <v>0</v>
      </c>
      <c r="AA15" s="153">
        <f>SUM(AA16:AA18)</f>
        <v>1619148</v>
      </c>
    </row>
    <row r="16" spans="1:27" ht="13.5">
      <c r="A16" s="138" t="s">
        <v>85</v>
      </c>
      <c r="B16" s="136"/>
      <c r="C16" s="155"/>
      <c r="D16" s="155"/>
      <c r="E16" s="156">
        <v>88324</v>
      </c>
      <c r="F16" s="60">
        <v>88324</v>
      </c>
      <c r="G16" s="60">
        <v>5408</v>
      </c>
      <c r="H16" s="60">
        <v>6780</v>
      </c>
      <c r="I16" s="60">
        <v>5068</v>
      </c>
      <c r="J16" s="60">
        <v>17256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17256</v>
      </c>
      <c r="X16" s="60"/>
      <c r="Y16" s="60">
        <v>17256</v>
      </c>
      <c r="Z16" s="140">
        <v>0</v>
      </c>
      <c r="AA16" s="155">
        <v>88324</v>
      </c>
    </row>
    <row r="17" spans="1:27" ht="13.5">
      <c r="A17" s="138" t="s">
        <v>86</v>
      </c>
      <c r="B17" s="136"/>
      <c r="C17" s="155"/>
      <c r="D17" s="155"/>
      <c r="E17" s="156">
        <v>1530824</v>
      </c>
      <c r="F17" s="60">
        <v>1530824</v>
      </c>
      <c r="G17" s="60">
        <v>596400</v>
      </c>
      <c r="H17" s="60">
        <v>28734</v>
      </c>
      <c r="I17" s="60">
        <v>23896</v>
      </c>
      <c r="J17" s="60">
        <v>649030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649030</v>
      </c>
      <c r="X17" s="60"/>
      <c r="Y17" s="60">
        <v>649030</v>
      </c>
      <c r="Z17" s="140">
        <v>0</v>
      </c>
      <c r="AA17" s="155">
        <v>1530824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380904989</v>
      </c>
      <c r="F19" s="100">
        <f t="shared" si="3"/>
        <v>380904989</v>
      </c>
      <c r="G19" s="100">
        <f t="shared" si="3"/>
        <v>94410203</v>
      </c>
      <c r="H19" s="100">
        <f t="shared" si="3"/>
        <v>33122644</v>
      </c>
      <c r="I19" s="100">
        <f t="shared" si="3"/>
        <v>32261084</v>
      </c>
      <c r="J19" s="100">
        <f t="shared" si="3"/>
        <v>159793931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159793931</v>
      </c>
      <c r="X19" s="100">
        <f t="shared" si="3"/>
        <v>94863000</v>
      </c>
      <c r="Y19" s="100">
        <f t="shared" si="3"/>
        <v>64930931</v>
      </c>
      <c r="Z19" s="137">
        <f>+IF(X19&lt;&gt;0,+(Y19/X19)*100,0)</f>
        <v>68.44705628116337</v>
      </c>
      <c r="AA19" s="153">
        <f>SUM(AA20:AA23)</f>
        <v>380904989</v>
      </c>
    </row>
    <row r="20" spans="1:27" ht="13.5">
      <c r="A20" s="138" t="s">
        <v>89</v>
      </c>
      <c r="B20" s="136"/>
      <c r="C20" s="155"/>
      <c r="D20" s="155"/>
      <c r="E20" s="156">
        <v>251922037</v>
      </c>
      <c r="F20" s="60">
        <v>251922037</v>
      </c>
      <c r="G20" s="60">
        <v>18714091</v>
      </c>
      <c r="H20" s="60">
        <v>23549661</v>
      </c>
      <c r="I20" s="60">
        <v>21583901</v>
      </c>
      <c r="J20" s="60">
        <v>63847653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63847653</v>
      </c>
      <c r="X20" s="60">
        <v>62538000</v>
      </c>
      <c r="Y20" s="60">
        <v>1309653</v>
      </c>
      <c r="Z20" s="140">
        <v>2.09</v>
      </c>
      <c r="AA20" s="155">
        <v>251922037</v>
      </c>
    </row>
    <row r="21" spans="1:27" ht="13.5">
      <c r="A21" s="138" t="s">
        <v>90</v>
      </c>
      <c r="B21" s="136"/>
      <c r="C21" s="155"/>
      <c r="D21" s="155"/>
      <c r="E21" s="156">
        <v>87535202</v>
      </c>
      <c r="F21" s="60">
        <v>87535202</v>
      </c>
      <c r="G21" s="60">
        <v>5915515</v>
      </c>
      <c r="H21" s="60">
        <v>6009250</v>
      </c>
      <c r="I21" s="60">
        <v>7111593</v>
      </c>
      <c r="J21" s="60">
        <v>19036358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19036358</v>
      </c>
      <c r="X21" s="60">
        <v>21828000</v>
      </c>
      <c r="Y21" s="60">
        <v>-2791642</v>
      </c>
      <c r="Z21" s="140">
        <v>-12.79</v>
      </c>
      <c r="AA21" s="155">
        <v>87535202</v>
      </c>
    </row>
    <row r="22" spans="1:27" ht="13.5">
      <c r="A22" s="138" t="s">
        <v>91</v>
      </c>
      <c r="B22" s="136"/>
      <c r="C22" s="157"/>
      <c r="D22" s="157"/>
      <c r="E22" s="158">
        <v>24513950</v>
      </c>
      <c r="F22" s="159">
        <v>24513950</v>
      </c>
      <c r="G22" s="159">
        <v>2138139</v>
      </c>
      <c r="H22" s="159">
        <v>2139780</v>
      </c>
      <c r="I22" s="159">
        <v>2147259</v>
      </c>
      <c r="J22" s="159">
        <v>6425178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6425178</v>
      </c>
      <c r="X22" s="159">
        <v>6120000</v>
      </c>
      <c r="Y22" s="159">
        <v>305178</v>
      </c>
      <c r="Z22" s="141">
        <v>4.99</v>
      </c>
      <c r="AA22" s="157">
        <v>24513950</v>
      </c>
    </row>
    <row r="23" spans="1:27" ht="13.5">
      <c r="A23" s="138" t="s">
        <v>92</v>
      </c>
      <c r="B23" s="136"/>
      <c r="C23" s="155"/>
      <c r="D23" s="155"/>
      <c r="E23" s="156">
        <v>16933800</v>
      </c>
      <c r="F23" s="60">
        <v>16933800</v>
      </c>
      <c r="G23" s="60">
        <v>67642458</v>
      </c>
      <c r="H23" s="60">
        <v>1423953</v>
      </c>
      <c r="I23" s="60">
        <v>1418331</v>
      </c>
      <c r="J23" s="60">
        <v>70484742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70484742</v>
      </c>
      <c r="X23" s="60">
        <v>4377000</v>
      </c>
      <c r="Y23" s="60">
        <v>66107742</v>
      </c>
      <c r="Z23" s="140">
        <v>1510.34</v>
      </c>
      <c r="AA23" s="155">
        <v>16933800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447570182</v>
      </c>
      <c r="F25" s="73">
        <f t="shared" si="4"/>
        <v>447570182</v>
      </c>
      <c r="G25" s="73">
        <f t="shared" si="4"/>
        <v>104732863</v>
      </c>
      <c r="H25" s="73">
        <f t="shared" si="4"/>
        <v>36886191</v>
      </c>
      <c r="I25" s="73">
        <f t="shared" si="4"/>
        <v>36868328</v>
      </c>
      <c r="J25" s="73">
        <f t="shared" si="4"/>
        <v>178487382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178487382</v>
      </c>
      <c r="X25" s="73">
        <f t="shared" si="4"/>
        <v>179221000</v>
      </c>
      <c r="Y25" s="73">
        <f t="shared" si="4"/>
        <v>-733618</v>
      </c>
      <c r="Z25" s="170">
        <f>+IF(X25&lt;&gt;0,+(Y25/X25)*100,0)</f>
        <v>-0.4093370754543273</v>
      </c>
      <c r="AA25" s="168">
        <f>+AA5+AA9+AA15+AA19+AA24</f>
        <v>447570182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130429053</v>
      </c>
      <c r="F28" s="100">
        <f t="shared" si="5"/>
        <v>130429053</v>
      </c>
      <c r="G28" s="100">
        <f t="shared" si="5"/>
        <v>9374090</v>
      </c>
      <c r="H28" s="100">
        <f t="shared" si="5"/>
        <v>8129278</v>
      </c>
      <c r="I28" s="100">
        <f t="shared" si="5"/>
        <v>9545892</v>
      </c>
      <c r="J28" s="100">
        <f t="shared" si="5"/>
        <v>27049260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27049260</v>
      </c>
      <c r="X28" s="100">
        <f t="shared" si="5"/>
        <v>48762000</v>
      </c>
      <c r="Y28" s="100">
        <f t="shared" si="5"/>
        <v>-21712740</v>
      </c>
      <c r="Z28" s="137">
        <f>+IF(X28&lt;&gt;0,+(Y28/X28)*100,0)</f>
        <v>-44.52799310938846</v>
      </c>
      <c r="AA28" s="153">
        <f>SUM(AA29:AA31)</f>
        <v>130429053</v>
      </c>
    </row>
    <row r="29" spans="1:27" ht="13.5">
      <c r="A29" s="138" t="s">
        <v>75</v>
      </c>
      <c r="B29" s="136"/>
      <c r="C29" s="155"/>
      <c r="D29" s="155"/>
      <c r="E29" s="156">
        <v>66061631</v>
      </c>
      <c r="F29" s="60">
        <v>66061631</v>
      </c>
      <c r="G29" s="60">
        <v>5508528</v>
      </c>
      <c r="H29" s="60">
        <v>2906391</v>
      </c>
      <c r="I29" s="60">
        <v>5018681</v>
      </c>
      <c r="J29" s="60">
        <v>13433600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13433600</v>
      </c>
      <c r="X29" s="60">
        <v>18768000</v>
      </c>
      <c r="Y29" s="60">
        <v>-5334400</v>
      </c>
      <c r="Z29" s="140">
        <v>-28.42</v>
      </c>
      <c r="AA29" s="155">
        <v>66061631</v>
      </c>
    </row>
    <row r="30" spans="1:27" ht="13.5">
      <c r="A30" s="138" t="s">
        <v>76</v>
      </c>
      <c r="B30" s="136"/>
      <c r="C30" s="157"/>
      <c r="D30" s="157"/>
      <c r="E30" s="158">
        <v>35274834</v>
      </c>
      <c r="F30" s="159">
        <v>35274834</v>
      </c>
      <c r="G30" s="159">
        <v>2308307</v>
      </c>
      <c r="H30" s="159">
        <v>2795875</v>
      </c>
      <c r="I30" s="159">
        <v>2741201</v>
      </c>
      <c r="J30" s="159">
        <v>7845383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7845383</v>
      </c>
      <c r="X30" s="159">
        <v>16722000</v>
      </c>
      <c r="Y30" s="159">
        <v>-8876617</v>
      </c>
      <c r="Z30" s="141">
        <v>-53.08</v>
      </c>
      <c r="AA30" s="157">
        <v>35274834</v>
      </c>
    </row>
    <row r="31" spans="1:27" ht="13.5">
      <c r="A31" s="138" t="s">
        <v>77</v>
      </c>
      <c r="B31" s="136"/>
      <c r="C31" s="155"/>
      <c r="D31" s="155"/>
      <c r="E31" s="156">
        <v>29092588</v>
      </c>
      <c r="F31" s="60">
        <v>29092588</v>
      </c>
      <c r="G31" s="60">
        <v>1557255</v>
      </c>
      <c r="H31" s="60">
        <v>2427012</v>
      </c>
      <c r="I31" s="60">
        <v>1786010</v>
      </c>
      <c r="J31" s="60">
        <v>5770277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5770277</v>
      </c>
      <c r="X31" s="60">
        <v>13272000</v>
      </c>
      <c r="Y31" s="60">
        <v>-7501723</v>
      </c>
      <c r="Z31" s="140">
        <v>-56.52</v>
      </c>
      <c r="AA31" s="155">
        <v>29092588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71956448</v>
      </c>
      <c r="F32" s="100">
        <f t="shared" si="6"/>
        <v>71956448</v>
      </c>
      <c r="G32" s="100">
        <f t="shared" si="6"/>
        <v>4096563</v>
      </c>
      <c r="H32" s="100">
        <f t="shared" si="6"/>
        <v>5064446</v>
      </c>
      <c r="I32" s="100">
        <f t="shared" si="6"/>
        <v>5167519</v>
      </c>
      <c r="J32" s="100">
        <f t="shared" si="6"/>
        <v>14328528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14328528</v>
      </c>
      <c r="X32" s="100">
        <f t="shared" si="6"/>
        <v>24447000</v>
      </c>
      <c r="Y32" s="100">
        <f t="shared" si="6"/>
        <v>-10118472</v>
      </c>
      <c r="Z32" s="137">
        <f>+IF(X32&lt;&gt;0,+(Y32/X32)*100,0)</f>
        <v>-41.38942201497116</v>
      </c>
      <c r="AA32" s="153">
        <f>SUM(AA33:AA37)</f>
        <v>71956448</v>
      </c>
    </row>
    <row r="33" spans="1:27" ht="13.5">
      <c r="A33" s="138" t="s">
        <v>79</v>
      </c>
      <c r="B33" s="136"/>
      <c r="C33" s="155"/>
      <c r="D33" s="155"/>
      <c r="E33" s="156">
        <v>17565631</v>
      </c>
      <c r="F33" s="60">
        <v>17565631</v>
      </c>
      <c r="G33" s="60">
        <v>925402</v>
      </c>
      <c r="H33" s="60">
        <v>1047546</v>
      </c>
      <c r="I33" s="60">
        <v>1016746</v>
      </c>
      <c r="J33" s="60">
        <v>2989694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2989694</v>
      </c>
      <c r="X33" s="60">
        <v>24447000</v>
      </c>
      <c r="Y33" s="60">
        <v>-21457306</v>
      </c>
      <c r="Z33" s="140">
        <v>-87.77</v>
      </c>
      <c r="AA33" s="155">
        <v>17565631</v>
      </c>
    </row>
    <row r="34" spans="1:27" ht="13.5">
      <c r="A34" s="138" t="s">
        <v>80</v>
      </c>
      <c r="B34" s="136"/>
      <c r="C34" s="155"/>
      <c r="D34" s="155"/>
      <c r="E34" s="156">
        <v>20311675</v>
      </c>
      <c r="F34" s="60">
        <v>20311675</v>
      </c>
      <c r="G34" s="60">
        <v>1267118</v>
      </c>
      <c r="H34" s="60">
        <v>1447161</v>
      </c>
      <c r="I34" s="60">
        <v>1283422</v>
      </c>
      <c r="J34" s="60">
        <v>3997701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3997701</v>
      </c>
      <c r="X34" s="60"/>
      <c r="Y34" s="60">
        <v>3997701</v>
      </c>
      <c r="Z34" s="140">
        <v>0</v>
      </c>
      <c r="AA34" s="155">
        <v>20311675</v>
      </c>
    </row>
    <row r="35" spans="1:27" ht="13.5">
      <c r="A35" s="138" t="s">
        <v>81</v>
      </c>
      <c r="B35" s="136"/>
      <c r="C35" s="155"/>
      <c r="D35" s="155"/>
      <c r="E35" s="156">
        <v>34079142</v>
      </c>
      <c r="F35" s="60">
        <v>34079142</v>
      </c>
      <c r="G35" s="60">
        <v>1904043</v>
      </c>
      <c r="H35" s="60">
        <v>2569739</v>
      </c>
      <c r="I35" s="60">
        <v>2867351</v>
      </c>
      <c r="J35" s="60">
        <v>7341133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7341133</v>
      </c>
      <c r="X35" s="60"/>
      <c r="Y35" s="60">
        <v>7341133</v>
      </c>
      <c r="Z35" s="140">
        <v>0</v>
      </c>
      <c r="AA35" s="155">
        <v>34079142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45712919</v>
      </c>
      <c r="F38" s="100">
        <f t="shared" si="7"/>
        <v>45712919</v>
      </c>
      <c r="G38" s="100">
        <f t="shared" si="7"/>
        <v>1086047</v>
      </c>
      <c r="H38" s="100">
        <f t="shared" si="7"/>
        <v>2882314</v>
      </c>
      <c r="I38" s="100">
        <f t="shared" si="7"/>
        <v>1182223</v>
      </c>
      <c r="J38" s="100">
        <f t="shared" si="7"/>
        <v>5150584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5150584</v>
      </c>
      <c r="X38" s="100">
        <f t="shared" si="7"/>
        <v>78312000</v>
      </c>
      <c r="Y38" s="100">
        <f t="shared" si="7"/>
        <v>-73161416</v>
      </c>
      <c r="Z38" s="137">
        <f>+IF(X38&lt;&gt;0,+(Y38/X38)*100,0)</f>
        <v>-93.4229951986924</v>
      </c>
      <c r="AA38" s="153">
        <f>SUM(AA39:AA41)</f>
        <v>45712919</v>
      </c>
    </row>
    <row r="39" spans="1:27" ht="13.5">
      <c r="A39" s="138" t="s">
        <v>85</v>
      </c>
      <c r="B39" s="136"/>
      <c r="C39" s="155"/>
      <c r="D39" s="155"/>
      <c r="E39" s="156">
        <v>4099218</v>
      </c>
      <c r="F39" s="60">
        <v>4099218</v>
      </c>
      <c r="G39" s="60">
        <v>116732</v>
      </c>
      <c r="H39" s="60">
        <v>110083</v>
      </c>
      <c r="I39" s="60">
        <v>117278</v>
      </c>
      <c r="J39" s="60">
        <v>344093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344093</v>
      </c>
      <c r="X39" s="60">
        <v>78312000</v>
      </c>
      <c r="Y39" s="60">
        <v>-77967907</v>
      </c>
      <c r="Z39" s="140">
        <v>-99.56</v>
      </c>
      <c r="AA39" s="155">
        <v>4099218</v>
      </c>
    </row>
    <row r="40" spans="1:27" ht="13.5">
      <c r="A40" s="138" t="s">
        <v>86</v>
      </c>
      <c r="B40" s="136"/>
      <c r="C40" s="155"/>
      <c r="D40" s="155"/>
      <c r="E40" s="156">
        <v>41613701</v>
      </c>
      <c r="F40" s="60">
        <v>41613701</v>
      </c>
      <c r="G40" s="60">
        <v>969315</v>
      </c>
      <c r="H40" s="60">
        <v>2772231</v>
      </c>
      <c r="I40" s="60">
        <v>1064945</v>
      </c>
      <c r="J40" s="60">
        <v>4806491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4806491</v>
      </c>
      <c r="X40" s="60"/>
      <c r="Y40" s="60">
        <v>4806491</v>
      </c>
      <c r="Z40" s="140">
        <v>0</v>
      </c>
      <c r="AA40" s="155">
        <v>41613701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325358047</v>
      </c>
      <c r="F42" s="100">
        <f t="shared" si="8"/>
        <v>325358047</v>
      </c>
      <c r="G42" s="100">
        <f t="shared" si="8"/>
        <v>5977751</v>
      </c>
      <c r="H42" s="100">
        <f t="shared" si="8"/>
        <v>27483861</v>
      </c>
      <c r="I42" s="100">
        <f t="shared" si="8"/>
        <v>30133654</v>
      </c>
      <c r="J42" s="100">
        <f t="shared" si="8"/>
        <v>63595266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63595266</v>
      </c>
      <c r="X42" s="100">
        <f t="shared" si="8"/>
        <v>0</v>
      </c>
      <c r="Y42" s="100">
        <f t="shared" si="8"/>
        <v>63595266</v>
      </c>
      <c r="Z42" s="137">
        <f>+IF(X42&lt;&gt;0,+(Y42/X42)*100,0)</f>
        <v>0</v>
      </c>
      <c r="AA42" s="153">
        <f>SUM(AA43:AA46)</f>
        <v>325358047</v>
      </c>
    </row>
    <row r="43" spans="1:27" ht="13.5">
      <c r="A43" s="138" t="s">
        <v>89</v>
      </c>
      <c r="B43" s="136"/>
      <c r="C43" s="155"/>
      <c r="D43" s="155"/>
      <c r="E43" s="156">
        <v>217806026</v>
      </c>
      <c r="F43" s="60">
        <v>217806026</v>
      </c>
      <c r="G43" s="60">
        <v>1799775</v>
      </c>
      <c r="H43" s="60">
        <v>27908838</v>
      </c>
      <c r="I43" s="60">
        <v>24617522</v>
      </c>
      <c r="J43" s="60">
        <v>54326135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54326135</v>
      </c>
      <c r="X43" s="60"/>
      <c r="Y43" s="60">
        <v>54326135</v>
      </c>
      <c r="Z43" s="140">
        <v>0</v>
      </c>
      <c r="AA43" s="155">
        <v>217806026</v>
      </c>
    </row>
    <row r="44" spans="1:27" ht="13.5">
      <c r="A44" s="138" t="s">
        <v>90</v>
      </c>
      <c r="B44" s="136"/>
      <c r="C44" s="155"/>
      <c r="D44" s="155"/>
      <c r="E44" s="156">
        <v>53987571</v>
      </c>
      <c r="F44" s="60">
        <v>53987571</v>
      </c>
      <c r="G44" s="60">
        <v>1263706</v>
      </c>
      <c r="H44" s="60">
        <v>1030638</v>
      </c>
      <c r="I44" s="60">
        <v>2214690</v>
      </c>
      <c r="J44" s="60">
        <v>4509034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4509034</v>
      </c>
      <c r="X44" s="60"/>
      <c r="Y44" s="60">
        <v>4509034</v>
      </c>
      <c r="Z44" s="140">
        <v>0</v>
      </c>
      <c r="AA44" s="155">
        <v>53987571</v>
      </c>
    </row>
    <row r="45" spans="1:27" ht="13.5">
      <c r="A45" s="138" t="s">
        <v>91</v>
      </c>
      <c r="B45" s="136"/>
      <c r="C45" s="157"/>
      <c r="D45" s="157"/>
      <c r="E45" s="158">
        <v>21460211</v>
      </c>
      <c r="F45" s="159">
        <v>21460211</v>
      </c>
      <c r="G45" s="159">
        <v>1478364</v>
      </c>
      <c r="H45" s="159">
        <v>1675322</v>
      </c>
      <c r="I45" s="159">
        <v>1833499</v>
      </c>
      <c r="J45" s="159">
        <v>4987185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4987185</v>
      </c>
      <c r="X45" s="159"/>
      <c r="Y45" s="159">
        <v>4987185</v>
      </c>
      <c r="Z45" s="141">
        <v>0</v>
      </c>
      <c r="AA45" s="157">
        <v>21460211</v>
      </c>
    </row>
    <row r="46" spans="1:27" ht="13.5">
      <c r="A46" s="138" t="s">
        <v>92</v>
      </c>
      <c r="B46" s="136"/>
      <c r="C46" s="155"/>
      <c r="D46" s="155"/>
      <c r="E46" s="156">
        <v>32104239</v>
      </c>
      <c r="F46" s="60">
        <v>32104239</v>
      </c>
      <c r="G46" s="60">
        <v>1435906</v>
      </c>
      <c r="H46" s="60">
        <v>-3130937</v>
      </c>
      <c r="I46" s="60">
        <v>1467943</v>
      </c>
      <c r="J46" s="60">
        <v>-227088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-227088</v>
      </c>
      <c r="X46" s="60"/>
      <c r="Y46" s="60">
        <v>-227088</v>
      </c>
      <c r="Z46" s="140">
        <v>0</v>
      </c>
      <c r="AA46" s="155">
        <v>32104239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573456467</v>
      </c>
      <c r="F48" s="73">
        <f t="shared" si="9"/>
        <v>573456467</v>
      </c>
      <c r="G48" s="73">
        <f t="shared" si="9"/>
        <v>20534451</v>
      </c>
      <c r="H48" s="73">
        <f t="shared" si="9"/>
        <v>43559899</v>
      </c>
      <c r="I48" s="73">
        <f t="shared" si="9"/>
        <v>46029288</v>
      </c>
      <c r="J48" s="73">
        <f t="shared" si="9"/>
        <v>110123638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110123638</v>
      </c>
      <c r="X48" s="73">
        <f t="shared" si="9"/>
        <v>151521000</v>
      </c>
      <c r="Y48" s="73">
        <f t="shared" si="9"/>
        <v>-41397362</v>
      </c>
      <c r="Z48" s="170">
        <f>+IF(X48&lt;&gt;0,+(Y48/X48)*100,0)</f>
        <v>-27.321204321513186</v>
      </c>
      <c r="AA48" s="168">
        <f>+AA28+AA32+AA38+AA42+AA47</f>
        <v>573456467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-125886285</v>
      </c>
      <c r="F49" s="173">
        <f t="shared" si="10"/>
        <v>-125886285</v>
      </c>
      <c r="G49" s="173">
        <f t="shared" si="10"/>
        <v>84198412</v>
      </c>
      <c r="H49" s="173">
        <f t="shared" si="10"/>
        <v>-6673708</v>
      </c>
      <c r="I49" s="173">
        <f t="shared" si="10"/>
        <v>-9160960</v>
      </c>
      <c r="J49" s="173">
        <f t="shared" si="10"/>
        <v>68363744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68363744</v>
      </c>
      <c r="X49" s="173">
        <f>IF(F25=F48,0,X25-X48)</f>
        <v>27700000</v>
      </c>
      <c r="Y49" s="173">
        <f t="shared" si="10"/>
        <v>40663744</v>
      </c>
      <c r="Z49" s="174">
        <f>+IF(X49&lt;&gt;0,+(Y49/X49)*100,0)</f>
        <v>146.80051985559567</v>
      </c>
      <c r="AA49" s="171">
        <f>+AA25-AA48</f>
        <v>-125886285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51192830</v>
      </c>
      <c r="F5" s="60">
        <v>51192830</v>
      </c>
      <c r="G5" s="60">
        <v>8721678</v>
      </c>
      <c r="H5" s="60">
        <v>2538617</v>
      </c>
      <c r="I5" s="60">
        <v>3589416</v>
      </c>
      <c r="J5" s="60">
        <v>14849711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14849711</v>
      </c>
      <c r="X5" s="60">
        <v>11836771</v>
      </c>
      <c r="Y5" s="60">
        <v>3012940</v>
      </c>
      <c r="Z5" s="140">
        <v>25.45</v>
      </c>
      <c r="AA5" s="155">
        <v>51192830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250253258</v>
      </c>
      <c r="F7" s="60">
        <v>250253258</v>
      </c>
      <c r="G7" s="60">
        <v>18486542</v>
      </c>
      <c r="H7" s="60">
        <v>23475519</v>
      </c>
      <c r="I7" s="60">
        <v>21236565</v>
      </c>
      <c r="J7" s="60">
        <v>63198626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63198626</v>
      </c>
      <c r="X7" s="60">
        <v>63520000</v>
      </c>
      <c r="Y7" s="60">
        <v>-321374</v>
      </c>
      <c r="Z7" s="140">
        <v>-0.51</v>
      </c>
      <c r="AA7" s="155">
        <v>250253258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87317231</v>
      </c>
      <c r="F8" s="60">
        <v>87317231</v>
      </c>
      <c r="G8" s="60">
        <v>5900365</v>
      </c>
      <c r="H8" s="60">
        <v>6012036</v>
      </c>
      <c r="I8" s="60">
        <v>7104722</v>
      </c>
      <c r="J8" s="60">
        <v>19017123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19017123</v>
      </c>
      <c r="X8" s="60">
        <v>22506000</v>
      </c>
      <c r="Y8" s="60">
        <v>-3488877</v>
      </c>
      <c r="Z8" s="140">
        <v>-15.5</v>
      </c>
      <c r="AA8" s="155">
        <v>87317231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24480850</v>
      </c>
      <c r="F9" s="60">
        <v>24480850</v>
      </c>
      <c r="G9" s="60">
        <v>2130497</v>
      </c>
      <c r="H9" s="60">
        <v>2131489</v>
      </c>
      <c r="I9" s="60">
        <v>2126438</v>
      </c>
      <c r="J9" s="60">
        <v>6388424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6388424</v>
      </c>
      <c r="X9" s="60">
        <v>6120000</v>
      </c>
      <c r="Y9" s="60">
        <v>268424</v>
      </c>
      <c r="Z9" s="140">
        <v>4.39</v>
      </c>
      <c r="AA9" s="155">
        <v>24480850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16878080</v>
      </c>
      <c r="F10" s="54">
        <v>16878080</v>
      </c>
      <c r="G10" s="54">
        <v>1421878</v>
      </c>
      <c r="H10" s="54">
        <v>1423187</v>
      </c>
      <c r="I10" s="54">
        <v>1417627</v>
      </c>
      <c r="J10" s="54">
        <v>4262692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4262692</v>
      </c>
      <c r="X10" s="54">
        <v>4441000</v>
      </c>
      <c r="Y10" s="54">
        <v>-178308</v>
      </c>
      <c r="Z10" s="184">
        <v>-4.02</v>
      </c>
      <c r="AA10" s="130">
        <v>16878080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3301274</v>
      </c>
      <c r="F12" s="60">
        <v>3301274</v>
      </c>
      <c r="G12" s="60">
        <v>115799</v>
      </c>
      <c r="H12" s="60">
        <v>218082</v>
      </c>
      <c r="I12" s="60">
        <v>217296</v>
      </c>
      <c r="J12" s="60">
        <v>551177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551177</v>
      </c>
      <c r="X12" s="60">
        <v>1309614</v>
      </c>
      <c r="Y12" s="60">
        <v>-758437</v>
      </c>
      <c r="Z12" s="140">
        <v>-57.91</v>
      </c>
      <c r="AA12" s="155">
        <v>3301274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530000</v>
      </c>
      <c r="F13" s="60">
        <v>530000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112928</v>
      </c>
      <c r="Y13" s="60">
        <v>-112928</v>
      </c>
      <c r="Z13" s="140">
        <v>-100</v>
      </c>
      <c r="AA13" s="155">
        <v>530000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4000000</v>
      </c>
      <c r="F14" s="60">
        <v>4000000</v>
      </c>
      <c r="G14" s="60">
        <v>496962</v>
      </c>
      <c r="H14" s="60">
        <v>512182</v>
      </c>
      <c r="I14" s="60">
        <v>516976</v>
      </c>
      <c r="J14" s="60">
        <v>1526120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1526120</v>
      </c>
      <c r="X14" s="60">
        <v>1251000</v>
      </c>
      <c r="Y14" s="60">
        <v>275120</v>
      </c>
      <c r="Z14" s="140">
        <v>21.99</v>
      </c>
      <c r="AA14" s="155">
        <v>4000000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906948</v>
      </c>
      <c r="F16" s="60">
        <v>906948</v>
      </c>
      <c r="G16" s="60">
        <v>74102</v>
      </c>
      <c r="H16" s="60">
        <v>53490</v>
      </c>
      <c r="I16" s="60">
        <v>75096</v>
      </c>
      <c r="J16" s="60">
        <v>202688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202688</v>
      </c>
      <c r="X16" s="60">
        <v>271386</v>
      </c>
      <c r="Y16" s="60">
        <v>-68698</v>
      </c>
      <c r="Z16" s="140">
        <v>-25.31</v>
      </c>
      <c r="AA16" s="155">
        <v>906948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705000</v>
      </c>
      <c r="F19" s="60">
        <v>705000</v>
      </c>
      <c r="G19" s="60">
        <v>66220000</v>
      </c>
      <c r="H19" s="60">
        <v>0</v>
      </c>
      <c r="I19" s="60">
        <v>0</v>
      </c>
      <c r="J19" s="60">
        <v>66220000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66220000</v>
      </c>
      <c r="X19" s="60">
        <v>69728000</v>
      </c>
      <c r="Y19" s="60">
        <v>-3508000</v>
      </c>
      <c r="Z19" s="140">
        <v>-5.03</v>
      </c>
      <c r="AA19" s="155">
        <v>705000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8004711</v>
      </c>
      <c r="F20" s="54">
        <v>8004711</v>
      </c>
      <c r="G20" s="54">
        <v>1165040</v>
      </c>
      <c r="H20" s="54">
        <v>521589</v>
      </c>
      <c r="I20" s="54">
        <v>584192</v>
      </c>
      <c r="J20" s="54">
        <v>2270821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2270821</v>
      </c>
      <c r="X20" s="54">
        <v>2357000</v>
      </c>
      <c r="Y20" s="54">
        <v>-86179</v>
      </c>
      <c r="Z20" s="184">
        <v>-3.66</v>
      </c>
      <c r="AA20" s="130">
        <v>8004711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447570182</v>
      </c>
      <c r="F22" s="190">
        <f t="shared" si="0"/>
        <v>447570182</v>
      </c>
      <c r="G22" s="190">
        <f t="shared" si="0"/>
        <v>104732863</v>
      </c>
      <c r="H22" s="190">
        <f t="shared" si="0"/>
        <v>36886191</v>
      </c>
      <c r="I22" s="190">
        <f t="shared" si="0"/>
        <v>36868328</v>
      </c>
      <c r="J22" s="190">
        <f t="shared" si="0"/>
        <v>178487382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178487382</v>
      </c>
      <c r="X22" s="190">
        <f t="shared" si="0"/>
        <v>183453699</v>
      </c>
      <c r="Y22" s="190">
        <f t="shared" si="0"/>
        <v>-4966317</v>
      </c>
      <c r="Z22" s="191">
        <f>+IF(X22&lt;&gt;0,+(Y22/X22)*100,0)</f>
        <v>-2.7071228473839604</v>
      </c>
      <c r="AA22" s="188">
        <f>SUM(AA5:AA21)</f>
        <v>447570182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187362817</v>
      </c>
      <c r="F25" s="60">
        <v>187362817</v>
      </c>
      <c r="G25" s="60">
        <v>13576501</v>
      </c>
      <c r="H25" s="60">
        <v>13478698</v>
      </c>
      <c r="I25" s="60">
        <v>13465085</v>
      </c>
      <c r="J25" s="60">
        <v>40520284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40520284</v>
      </c>
      <c r="X25" s="60">
        <v>54030000</v>
      </c>
      <c r="Y25" s="60">
        <v>-13509716</v>
      </c>
      <c r="Z25" s="140">
        <v>-25</v>
      </c>
      <c r="AA25" s="155">
        <v>187362817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17412000</v>
      </c>
      <c r="F26" s="60">
        <v>17412000</v>
      </c>
      <c r="G26" s="60">
        <v>1355620</v>
      </c>
      <c r="H26" s="60">
        <v>1356812</v>
      </c>
      <c r="I26" s="60">
        <v>1376518</v>
      </c>
      <c r="J26" s="60">
        <v>4088950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4088950</v>
      </c>
      <c r="X26" s="60">
        <v>3960000</v>
      </c>
      <c r="Y26" s="60">
        <v>128950</v>
      </c>
      <c r="Z26" s="140">
        <v>3.26</v>
      </c>
      <c r="AA26" s="155">
        <v>17412000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3000000</v>
      </c>
      <c r="Y27" s="60">
        <v>-3000000</v>
      </c>
      <c r="Z27" s="140">
        <v>-100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24000000</v>
      </c>
      <c r="F28" s="60">
        <v>24000000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6000000</v>
      </c>
      <c r="Y28" s="60">
        <v>-6000000</v>
      </c>
      <c r="Z28" s="140">
        <v>-100</v>
      </c>
      <c r="AA28" s="155">
        <v>24000000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191136528</v>
      </c>
      <c r="F30" s="60">
        <v>191136528</v>
      </c>
      <c r="G30" s="60">
        <v>100703</v>
      </c>
      <c r="H30" s="60">
        <v>23861866</v>
      </c>
      <c r="I30" s="60">
        <v>22374919</v>
      </c>
      <c r="J30" s="60">
        <v>46337488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46337488</v>
      </c>
      <c r="X30" s="60">
        <v>48000000</v>
      </c>
      <c r="Y30" s="60">
        <v>-1662512</v>
      </c>
      <c r="Z30" s="140">
        <v>-3.46</v>
      </c>
      <c r="AA30" s="155">
        <v>191136528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47688388</v>
      </c>
      <c r="F31" s="60">
        <v>47688388</v>
      </c>
      <c r="G31" s="60">
        <v>325714</v>
      </c>
      <c r="H31" s="60">
        <v>3935810</v>
      </c>
      <c r="I31" s="60">
        <v>1606506</v>
      </c>
      <c r="J31" s="60">
        <v>5868030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5868030</v>
      </c>
      <c r="X31" s="60">
        <v>0</v>
      </c>
      <c r="Y31" s="60">
        <v>5868030</v>
      </c>
      <c r="Z31" s="140">
        <v>0</v>
      </c>
      <c r="AA31" s="155">
        <v>47688388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11540091</v>
      </c>
      <c r="F32" s="60">
        <v>11540091</v>
      </c>
      <c r="G32" s="60">
        <v>132142</v>
      </c>
      <c r="H32" s="60">
        <v>1050855</v>
      </c>
      <c r="I32" s="60">
        <v>1060590</v>
      </c>
      <c r="J32" s="60">
        <v>2243587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2243587</v>
      </c>
      <c r="X32" s="60">
        <v>3048000</v>
      </c>
      <c r="Y32" s="60">
        <v>-804413</v>
      </c>
      <c r="Z32" s="140">
        <v>-26.39</v>
      </c>
      <c r="AA32" s="155">
        <v>11540091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94316643</v>
      </c>
      <c r="F34" s="60">
        <v>94316643</v>
      </c>
      <c r="G34" s="60">
        <v>5043771</v>
      </c>
      <c r="H34" s="60">
        <v>-124142</v>
      </c>
      <c r="I34" s="60">
        <v>6145670</v>
      </c>
      <c r="J34" s="60">
        <v>11065299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11065299</v>
      </c>
      <c r="X34" s="60">
        <v>23208000</v>
      </c>
      <c r="Y34" s="60">
        <v>-12142701</v>
      </c>
      <c r="Z34" s="140">
        <v>-52.32</v>
      </c>
      <c r="AA34" s="155">
        <v>94316643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573456467</v>
      </c>
      <c r="F36" s="190">
        <f t="shared" si="1"/>
        <v>573456467</v>
      </c>
      <c r="G36" s="190">
        <f t="shared" si="1"/>
        <v>20534451</v>
      </c>
      <c r="H36" s="190">
        <f t="shared" si="1"/>
        <v>43559899</v>
      </c>
      <c r="I36" s="190">
        <f t="shared" si="1"/>
        <v>46029288</v>
      </c>
      <c r="J36" s="190">
        <f t="shared" si="1"/>
        <v>110123638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110123638</v>
      </c>
      <c r="X36" s="190">
        <f t="shared" si="1"/>
        <v>141246000</v>
      </c>
      <c r="Y36" s="190">
        <f t="shared" si="1"/>
        <v>-31122362</v>
      </c>
      <c r="Z36" s="191">
        <f>+IF(X36&lt;&gt;0,+(Y36/X36)*100,0)</f>
        <v>-22.034154595528367</v>
      </c>
      <c r="AA36" s="188">
        <f>SUM(AA25:AA35)</f>
        <v>573456467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-125886285</v>
      </c>
      <c r="F38" s="106">
        <f t="shared" si="2"/>
        <v>-125886285</v>
      </c>
      <c r="G38" s="106">
        <f t="shared" si="2"/>
        <v>84198412</v>
      </c>
      <c r="H38" s="106">
        <f t="shared" si="2"/>
        <v>-6673708</v>
      </c>
      <c r="I38" s="106">
        <f t="shared" si="2"/>
        <v>-9160960</v>
      </c>
      <c r="J38" s="106">
        <f t="shared" si="2"/>
        <v>68363744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68363744</v>
      </c>
      <c r="X38" s="106">
        <f>IF(F22=F36,0,X22-X36)</f>
        <v>42207699</v>
      </c>
      <c r="Y38" s="106">
        <f t="shared" si="2"/>
        <v>26156045</v>
      </c>
      <c r="Z38" s="201">
        <f>+IF(X38&lt;&gt;0,+(Y38/X38)*100,0)</f>
        <v>61.969843463866624</v>
      </c>
      <c r="AA38" s="199">
        <f>+AA22-AA36</f>
        <v>-125886285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-125886285</v>
      </c>
      <c r="F42" s="88">
        <f t="shared" si="3"/>
        <v>-125886285</v>
      </c>
      <c r="G42" s="88">
        <f t="shared" si="3"/>
        <v>84198412</v>
      </c>
      <c r="H42" s="88">
        <f t="shared" si="3"/>
        <v>-6673708</v>
      </c>
      <c r="I42" s="88">
        <f t="shared" si="3"/>
        <v>-9160960</v>
      </c>
      <c r="J42" s="88">
        <f t="shared" si="3"/>
        <v>68363744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68363744</v>
      </c>
      <c r="X42" s="88">
        <f t="shared" si="3"/>
        <v>42207699</v>
      </c>
      <c r="Y42" s="88">
        <f t="shared" si="3"/>
        <v>26156045</v>
      </c>
      <c r="Z42" s="208">
        <f>+IF(X42&lt;&gt;0,+(Y42/X42)*100,0)</f>
        <v>61.969843463866624</v>
      </c>
      <c r="AA42" s="206">
        <f>SUM(AA38:AA41)</f>
        <v>-125886285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-125886285</v>
      </c>
      <c r="F44" s="77">
        <f t="shared" si="4"/>
        <v>-125886285</v>
      </c>
      <c r="G44" s="77">
        <f t="shared" si="4"/>
        <v>84198412</v>
      </c>
      <c r="H44" s="77">
        <f t="shared" si="4"/>
        <v>-6673708</v>
      </c>
      <c r="I44" s="77">
        <f t="shared" si="4"/>
        <v>-9160960</v>
      </c>
      <c r="J44" s="77">
        <f t="shared" si="4"/>
        <v>68363744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68363744</v>
      </c>
      <c r="X44" s="77">
        <f t="shared" si="4"/>
        <v>42207699</v>
      </c>
      <c r="Y44" s="77">
        <f t="shared" si="4"/>
        <v>26156045</v>
      </c>
      <c r="Z44" s="212">
        <f>+IF(X44&lt;&gt;0,+(Y44/X44)*100,0)</f>
        <v>61.969843463866624</v>
      </c>
      <c r="AA44" s="210">
        <f>+AA42-AA43</f>
        <v>-125886285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-125886285</v>
      </c>
      <c r="F46" s="88">
        <f t="shared" si="5"/>
        <v>-125886285</v>
      </c>
      <c r="G46" s="88">
        <f t="shared" si="5"/>
        <v>84198412</v>
      </c>
      <c r="H46" s="88">
        <f t="shared" si="5"/>
        <v>-6673708</v>
      </c>
      <c r="I46" s="88">
        <f t="shared" si="5"/>
        <v>-9160960</v>
      </c>
      <c r="J46" s="88">
        <f t="shared" si="5"/>
        <v>68363744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68363744</v>
      </c>
      <c r="X46" s="88">
        <f t="shared" si="5"/>
        <v>42207699</v>
      </c>
      <c r="Y46" s="88">
        <f t="shared" si="5"/>
        <v>26156045</v>
      </c>
      <c r="Z46" s="208">
        <f>+IF(X46&lt;&gt;0,+(Y46/X46)*100,0)</f>
        <v>61.969843463866624</v>
      </c>
      <c r="AA46" s="206">
        <f>SUM(AA44:AA45)</f>
        <v>-125886285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-125886285</v>
      </c>
      <c r="F48" s="219">
        <f t="shared" si="6"/>
        <v>-125886285</v>
      </c>
      <c r="G48" s="219">
        <f t="shared" si="6"/>
        <v>84198412</v>
      </c>
      <c r="H48" s="220">
        <f t="shared" si="6"/>
        <v>-6673708</v>
      </c>
      <c r="I48" s="220">
        <f t="shared" si="6"/>
        <v>-9160960</v>
      </c>
      <c r="J48" s="220">
        <f t="shared" si="6"/>
        <v>68363744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68363744</v>
      </c>
      <c r="X48" s="220">
        <f t="shared" si="6"/>
        <v>42207699</v>
      </c>
      <c r="Y48" s="220">
        <f t="shared" si="6"/>
        <v>26156045</v>
      </c>
      <c r="Z48" s="221">
        <f>+IF(X48&lt;&gt;0,+(Y48/X48)*100,0)</f>
        <v>61.969843463866624</v>
      </c>
      <c r="AA48" s="222">
        <f>SUM(AA46:AA47)</f>
        <v>-125886285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2662000</v>
      </c>
      <c r="Y5" s="100">
        <f t="shared" si="0"/>
        <v>-2662000</v>
      </c>
      <c r="Z5" s="137">
        <f>+IF(X5&lt;&gt;0,+(Y5/X5)*100,0)</f>
        <v>-100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250000</v>
      </c>
      <c r="Y7" s="159">
        <v>-250000</v>
      </c>
      <c r="Z7" s="141">
        <v>-100</v>
      </c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2412000</v>
      </c>
      <c r="Y8" s="60">
        <v>-2412000</v>
      </c>
      <c r="Z8" s="140">
        <v>-100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3500000</v>
      </c>
      <c r="Y9" s="100">
        <f t="shared" si="1"/>
        <v>-3500000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500000</v>
      </c>
      <c r="Y10" s="60">
        <v>-500000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3000000</v>
      </c>
      <c r="Y11" s="60">
        <v>-3000000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6000000</v>
      </c>
      <c r="Y15" s="100">
        <f t="shared" si="2"/>
        <v>-6000000</v>
      </c>
      <c r="Z15" s="137">
        <f>+IF(X15&lt;&gt;0,+(Y15/X15)*100,0)</f>
        <v>-100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6000000</v>
      </c>
      <c r="Y17" s="60">
        <v>-6000000</v>
      </c>
      <c r="Z17" s="140">
        <v>-100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10000000</v>
      </c>
      <c r="Y19" s="100">
        <f t="shared" si="3"/>
        <v>-10000000</v>
      </c>
      <c r="Z19" s="137">
        <f>+IF(X19&lt;&gt;0,+(Y19/X19)*100,0)</f>
        <v>-100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8000000</v>
      </c>
      <c r="Y20" s="60">
        <v>-8000000</v>
      </c>
      <c r="Z20" s="140">
        <v>-100</v>
      </c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2000000</v>
      </c>
      <c r="Y21" s="60">
        <v>-2000000</v>
      </c>
      <c r="Z21" s="140">
        <v>-100</v>
      </c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22162000</v>
      </c>
      <c r="Y25" s="219">
        <f t="shared" si="4"/>
        <v>-22162000</v>
      </c>
      <c r="Z25" s="231">
        <f>+IF(X25&lt;&gt;0,+(Y25/X25)*100,0)</f>
        <v>-100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0</v>
      </c>
      <c r="Y36" s="220">
        <f t="shared" si="6"/>
        <v>0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>
        <v>2317000</v>
      </c>
      <c r="F7" s="60">
        <v>2317000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579250</v>
      </c>
      <c r="Y7" s="60">
        <v>-579250</v>
      </c>
      <c r="Z7" s="140">
        <v>-100</v>
      </c>
      <c r="AA7" s="62">
        <v>2317000</v>
      </c>
    </row>
    <row r="8" spans="1:27" ht="13.5">
      <c r="A8" s="249" t="s">
        <v>145</v>
      </c>
      <c r="B8" s="182"/>
      <c r="C8" s="155"/>
      <c r="D8" s="155"/>
      <c r="E8" s="59">
        <v>59064000</v>
      </c>
      <c r="F8" s="60">
        <v>59064000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14766000</v>
      </c>
      <c r="Y8" s="60">
        <v>-14766000</v>
      </c>
      <c r="Z8" s="140">
        <v>-100</v>
      </c>
      <c r="AA8" s="62">
        <v>59064000</v>
      </c>
    </row>
    <row r="9" spans="1:27" ht="13.5">
      <c r="A9" s="249" t="s">
        <v>146</v>
      </c>
      <c r="B9" s="182"/>
      <c r="C9" s="155"/>
      <c r="D9" s="155"/>
      <c r="E9" s="59">
        <v>20000000</v>
      </c>
      <c r="F9" s="60">
        <v>20000000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5000000</v>
      </c>
      <c r="Y9" s="60">
        <v>-5000000</v>
      </c>
      <c r="Z9" s="140">
        <v>-100</v>
      </c>
      <c r="AA9" s="62">
        <v>20000000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51500000</v>
      </c>
      <c r="F11" s="60">
        <v>51500000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12875000</v>
      </c>
      <c r="Y11" s="60">
        <v>-12875000</v>
      </c>
      <c r="Z11" s="140">
        <v>-100</v>
      </c>
      <c r="AA11" s="62">
        <v>51500000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132881000</v>
      </c>
      <c r="F12" s="73">
        <f t="shared" si="0"/>
        <v>132881000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33220250</v>
      </c>
      <c r="Y12" s="73">
        <f t="shared" si="0"/>
        <v>-33220250</v>
      </c>
      <c r="Z12" s="170">
        <f>+IF(X12&lt;&gt;0,+(Y12/X12)*100,0)</f>
        <v>-100</v>
      </c>
      <c r="AA12" s="74">
        <f>SUM(AA6:AA11)</f>
        <v>132881000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127485000</v>
      </c>
      <c r="F16" s="60">
        <v>127485000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31871250</v>
      </c>
      <c r="Y16" s="159">
        <v>-31871250</v>
      </c>
      <c r="Z16" s="141">
        <v>-100</v>
      </c>
      <c r="AA16" s="225">
        <v>127485000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2925023000</v>
      </c>
      <c r="F19" s="60">
        <v>2925023000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731255750</v>
      </c>
      <c r="Y19" s="60">
        <v>-731255750</v>
      </c>
      <c r="Z19" s="140">
        <v>-100</v>
      </c>
      <c r="AA19" s="62">
        <v>2925023000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765000</v>
      </c>
      <c r="F23" s="60">
        <v>765000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191250</v>
      </c>
      <c r="Y23" s="159">
        <v>-191250</v>
      </c>
      <c r="Z23" s="141">
        <v>-100</v>
      </c>
      <c r="AA23" s="225">
        <v>765000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3053273000</v>
      </c>
      <c r="F24" s="77">
        <f t="shared" si="1"/>
        <v>3053273000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763318250</v>
      </c>
      <c r="Y24" s="77">
        <f t="shared" si="1"/>
        <v>-763318250</v>
      </c>
      <c r="Z24" s="212">
        <f>+IF(X24&lt;&gt;0,+(Y24/X24)*100,0)</f>
        <v>-100</v>
      </c>
      <c r="AA24" s="79">
        <f>SUM(AA15:AA23)</f>
        <v>3053273000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3186154000</v>
      </c>
      <c r="F25" s="73">
        <f t="shared" si="2"/>
        <v>3186154000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796538500</v>
      </c>
      <c r="Y25" s="73">
        <f t="shared" si="2"/>
        <v>-796538500</v>
      </c>
      <c r="Z25" s="170">
        <f>+IF(X25&lt;&gt;0,+(Y25/X25)*100,0)</f>
        <v>-100</v>
      </c>
      <c r="AA25" s="74">
        <f>+AA12+AA24</f>
        <v>3186154000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1697000</v>
      </c>
      <c r="F30" s="60">
        <v>1697000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424250</v>
      </c>
      <c r="Y30" s="60">
        <v>-424250</v>
      </c>
      <c r="Z30" s="140">
        <v>-100</v>
      </c>
      <c r="AA30" s="62">
        <v>1697000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84000</v>
      </c>
      <c r="F32" s="60">
        <v>84000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21000</v>
      </c>
      <c r="Y32" s="60">
        <v>-21000</v>
      </c>
      <c r="Z32" s="140">
        <v>-100</v>
      </c>
      <c r="AA32" s="62">
        <v>84000</v>
      </c>
    </row>
    <row r="33" spans="1:27" ht="13.5">
      <c r="A33" s="249" t="s">
        <v>165</v>
      </c>
      <c r="B33" s="182"/>
      <c r="C33" s="155"/>
      <c r="D33" s="155"/>
      <c r="E33" s="59">
        <v>3098910000</v>
      </c>
      <c r="F33" s="60">
        <v>3098910000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774727500</v>
      </c>
      <c r="Y33" s="60">
        <v>-774727500</v>
      </c>
      <c r="Z33" s="140">
        <v>-100</v>
      </c>
      <c r="AA33" s="62">
        <v>3098910000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3100691000</v>
      </c>
      <c r="F34" s="73">
        <f t="shared" si="3"/>
        <v>3100691000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775172750</v>
      </c>
      <c r="Y34" s="73">
        <f t="shared" si="3"/>
        <v>-775172750</v>
      </c>
      <c r="Z34" s="170">
        <f>+IF(X34&lt;&gt;0,+(Y34/X34)*100,0)</f>
        <v>-100</v>
      </c>
      <c r="AA34" s="74">
        <f>SUM(AA29:AA33)</f>
        <v>3100691000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21000</v>
      </c>
      <c r="F37" s="60">
        <v>21000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5250</v>
      </c>
      <c r="Y37" s="60">
        <v>-5250</v>
      </c>
      <c r="Z37" s="140">
        <v>-100</v>
      </c>
      <c r="AA37" s="62">
        <v>21000</v>
      </c>
    </row>
    <row r="38" spans="1:27" ht="13.5">
      <c r="A38" s="249" t="s">
        <v>165</v>
      </c>
      <c r="B38" s="182"/>
      <c r="C38" s="155"/>
      <c r="D38" s="155"/>
      <c r="E38" s="59">
        <v>85442000</v>
      </c>
      <c r="F38" s="60">
        <v>85442000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21360500</v>
      </c>
      <c r="Y38" s="60">
        <v>-21360500</v>
      </c>
      <c r="Z38" s="140">
        <v>-100</v>
      </c>
      <c r="AA38" s="62">
        <v>85442000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85463000</v>
      </c>
      <c r="F39" s="77">
        <f t="shared" si="4"/>
        <v>85463000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21365750</v>
      </c>
      <c r="Y39" s="77">
        <f t="shared" si="4"/>
        <v>-21365750</v>
      </c>
      <c r="Z39" s="212">
        <f>+IF(X39&lt;&gt;0,+(Y39/X39)*100,0)</f>
        <v>-100</v>
      </c>
      <c r="AA39" s="79">
        <f>SUM(AA37:AA38)</f>
        <v>85463000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3186154000</v>
      </c>
      <c r="F40" s="73">
        <f t="shared" si="5"/>
        <v>3186154000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796538500</v>
      </c>
      <c r="Y40" s="73">
        <f t="shared" si="5"/>
        <v>-796538500</v>
      </c>
      <c r="Z40" s="170">
        <f>+IF(X40&lt;&gt;0,+(Y40/X40)*100,0)</f>
        <v>-100</v>
      </c>
      <c r="AA40" s="74">
        <f>+AA34+AA39</f>
        <v>3186154000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356234000</v>
      </c>
      <c r="F6" s="60">
        <v>356234000</v>
      </c>
      <c r="G6" s="60">
        <v>45291026</v>
      </c>
      <c r="H6" s="60">
        <v>28333182</v>
      </c>
      <c r="I6" s="60">
        <v>35234952</v>
      </c>
      <c r="J6" s="60">
        <v>108859160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108859160</v>
      </c>
      <c r="X6" s="60">
        <v>90068000</v>
      </c>
      <c r="Y6" s="60">
        <v>18791160</v>
      </c>
      <c r="Z6" s="140">
        <v>20.86</v>
      </c>
      <c r="AA6" s="62">
        <v>356234000</v>
      </c>
    </row>
    <row r="7" spans="1:27" ht="13.5">
      <c r="A7" s="249" t="s">
        <v>178</v>
      </c>
      <c r="B7" s="182"/>
      <c r="C7" s="155"/>
      <c r="D7" s="155"/>
      <c r="E7" s="59">
        <v>171728000</v>
      </c>
      <c r="F7" s="60">
        <v>171728000</v>
      </c>
      <c r="G7" s="60">
        <v>67820000</v>
      </c>
      <c r="H7" s="60">
        <v>1412000</v>
      </c>
      <c r="I7" s="60">
        <v>1500000</v>
      </c>
      <c r="J7" s="60">
        <v>70732000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70732000</v>
      </c>
      <c r="X7" s="60">
        <v>69728000</v>
      </c>
      <c r="Y7" s="60">
        <v>1004000</v>
      </c>
      <c r="Z7" s="140">
        <v>1.44</v>
      </c>
      <c r="AA7" s="62">
        <v>171728000</v>
      </c>
    </row>
    <row r="8" spans="1:27" ht="13.5">
      <c r="A8" s="249" t="s">
        <v>179</v>
      </c>
      <c r="B8" s="182"/>
      <c r="C8" s="155"/>
      <c r="D8" s="155"/>
      <c r="E8" s="59">
        <v>91938000</v>
      </c>
      <c r="F8" s="60">
        <v>91938000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40000000</v>
      </c>
      <c r="Y8" s="60">
        <v>-40000000</v>
      </c>
      <c r="Z8" s="140">
        <v>-100</v>
      </c>
      <c r="AA8" s="62">
        <v>91938000</v>
      </c>
    </row>
    <row r="9" spans="1:27" ht="13.5">
      <c r="A9" s="249" t="s">
        <v>180</v>
      </c>
      <c r="B9" s="182"/>
      <c r="C9" s="155"/>
      <c r="D9" s="155"/>
      <c r="E9" s="59">
        <v>5513000</v>
      </c>
      <c r="F9" s="60">
        <v>5513000</v>
      </c>
      <c r="G9" s="60">
        <v>139248</v>
      </c>
      <c r="H9" s="60">
        <v>41627</v>
      </c>
      <c r="I9" s="60">
        <v>119575</v>
      </c>
      <c r="J9" s="60">
        <v>300450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300450</v>
      </c>
      <c r="X9" s="60">
        <v>1364000</v>
      </c>
      <c r="Y9" s="60">
        <v>-1063550</v>
      </c>
      <c r="Z9" s="140">
        <v>-77.97</v>
      </c>
      <c r="AA9" s="62">
        <v>5513000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-528819000</v>
      </c>
      <c r="F12" s="60">
        <v>-528819000</v>
      </c>
      <c r="G12" s="60">
        <v>-62486886</v>
      </c>
      <c r="H12" s="60">
        <v>-53577051</v>
      </c>
      <c r="I12" s="60">
        <v>-51989055</v>
      </c>
      <c r="J12" s="60">
        <v>-168052992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-168052992</v>
      </c>
      <c r="X12" s="60">
        <v>-132246000</v>
      </c>
      <c r="Y12" s="60">
        <v>-35806992</v>
      </c>
      <c r="Z12" s="140">
        <v>27.08</v>
      </c>
      <c r="AA12" s="62">
        <v>-528819000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96594000</v>
      </c>
      <c r="F15" s="73">
        <f t="shared" si="0"/>
        <v>96594000</v>
      </c>
      <c r="G15" s="73">
        <f t="shared" si="0"/>
        <v>50763388</v>
      </c>
      <c r="H15" s="73">
        <f t="shared" si="0"/>
        <v>-23790242</v>
      </c>
      <c r="I15" s="73">
        <f t="shared" si="0"/>
        <v>-15134528</v>
      </c>
      <c r="J15" s="73">
        <f t="shared" si="0"/>
        <v>11838618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11838618</v>
      </c>
      <c r="X15" s="73">
        <f t="shared" si="0"/>
        <v>68914000</v>
      </c>
      <c r="Y15" s="73">
        <f t="shared" si="0"/>
        <v>-57075382</v>
      </c>
      <c r="Z15" s="170">
        <f>+IF(X15&lt;&gt;0,+(Y15/X15)*100,0)</f>
        <v>-82.82117131497229</v>
      </c>
      <c r="AA15" s="74">
        <f>SUM(AA6:AA14)</f>
        <v>96594000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-101399000</v>
      </c>
      <c r="F24" s="60">
        <v>-101399000</v>
      </c>
      <c r="G24" s="60">
        <v>-5929197</v>
      </c>
      <c r="H24" s="60">
        <v>-766992</v>
      </c>
      <c r="I24" s="60">
        <v>-2410839</v>
      </c>
      <c r="J24" s="60">
        <v>-9107028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-9107028</v>
      </c>
      <c r="X24" s="60">
        <v>-22162000</v>
      </c>
      <c r="Y24" s="60">
        <v>13054972</v>
      </c>
      <c r="Z24" s="140">
        <v>-58.91</v>
      </c>
      <c r="AA24" s="62">
        <v>-101399000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-101399000</v>
      </c>
      <c r="F25" s="73">
        <f t="shared" si="1"/>
        <v>-101399000</v>
      </c>
      <c r="G25" s="73">
        <f t="shared" si="1"/>
        <v>-5929197</v>
      </c>
      <c r="H25" s="73">
        <f t="shared" si="1"/>
        <v>-766992</v>
      </c>
      <c r="I25" s="73">
        <f t="shared" si="1"/>
        <v>-2410839</v>
      </c>
      <c r="J25" s="73">
        <f t="shared" si="1"/>
        <v>-9107028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-9107028</v>
      </c>
      <c r="X25" s="73">
        <f t="shared" si="1"/>
        <v>-22162000</v>
      </c>
      <c r="Y25" s="73">
        <f t="shared" si="1"/>
        <v>13054972</v>
      </c>
      <c r="Z25" s="170">
        <f>+IF(X25&lt;&gt;0,+(Y25/X25)*100,0)</f>
        <v>-58.90701200252685</v>
      </c>
      <c r="AA25" s="74">
        <f>SUM(AA19:AA24)</f>
        <v>-101399000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>
        <v>16000000</v>
      </c>
      <c r="I30" s="60">
        <v>15000000</v>
      </c>
      <c r="J30" s="60">
        <v>31000000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31000000</v>
      </c>
      <c r="X30" s="60"/>
      <c r="Y30" s="60">
        <v>31000000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-35000000</v>
      </c>
      <c r="H33" s="60"/>
      <c r="I33" s="60"/>
      <c r="J33" s="60">
        <v>-35000000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-35000000</v>
      </c>
      <c r="X33" s="60"/>
      <c r="Y33" s="60">
        <v>-35000000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-35000000</v>
      </c>
      <c r="H34" s="73">
        <f t="shared" si="2"/>
        <v>16000000</v>
      </c>
      <c r="I34" s="73">
        <f t="shared" si="2"/>
        <v>15000000</v>
      </c>
      <c r="J34" s="73">
        <f t="shared" si="2"/>
        <v>-4000000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-4000000</v>
      </c>
      <c r="X34" s="73">
        <f t="shared" si="2"/>
        <v>0</v>
      </c>
      <c r="Y34" s="73">
        <f t="shared" si="2"/>
        <v>-4000000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-4805000</v>
      </c>
      <c r="F36" s="100">
        <f t="shared" si="3"/>
        <v>-4805000</v>
      </c>
      <c r="G36" s="100">
        <f t="shared" si="3"/>
        <v>9834191</v>
      </c>
      <c r="H36" s="100">
        <f t="shared" si="3"/>
        <v>-8557234</v>
      </c>
      <c r="I36" s="100">
        <f t="shared" si="3"/>
        <v>-2545367</v>
      </c>
      <c r="J36" s="100">
        <f t="shared" si="3"/>
        <v>-1268410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-1268410</v>
      </c>
      <c r="X36" s="100">
        <f t="shared" si="3"/>
        <v>46752000</v>
      </c>
      <c r="Y36" s="100">
        <f t="shared" si="3"/>
        <v>-48020410</v>
      </c>
      <c r="Z36" s="137">
        <f>+IF(X36&lt;&gt;0,+(Y36/X36)*100,0)</f>
        <v>-102.71306040383298</v>
      </c>
      <c r="AA36" s="102">
        <f>+AA15+AA25+AA34</f>
        <v>-4805000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6676737</v>
      </c>
      <c r="H37" s="100">
        <v>16510928</v>
      </c>
      <c r="I37" s="100">
        <v>7953694</v>
      </c>
      <c r="J37" s="100">
        <v>6676737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6676737</v>
      </c>
      <c r="X37" s="100"/>
      <c r="Y37" s="100">
        <v>6676737</v>
      </c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-4805000</v>
      </c>
      <c r="F38" s="259">
        <v>-4805000</v>
      </c>
      <c r="G38" s="259">
        <v>16510928</v>
      </c>
      <c r="H38" s="259">
        <v>7953694</v>
      </c>
      <c r="I38" s="259">
        <v>5408327</v>
      </c>
      <c r="J38" s="259">
        <v>5408327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5408327</v>
      </c>
      <c r="X38" s="259">
        <v>46752000</v>
      </c>
      <c r="Y38" s="259">
        <v>-41343673</v>
      </c>
      <c r="Z38" s="260">
        <v>-88.43</v>
      </c>
      <c r="AA38" s="261">
        <v>-4805000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0</v>
      </c>
      <c r="Y5" s="106">
        <f t="shared" si="0"/>
        <v>0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0</v>
      </c>
      <c r="Y49" s="220">
        <f t="shared" si="9"/>
        <v>0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47733000</v>
      </c>
      <c r="F68" s="60"/>
      <c r="G68" s="60">
        <v>325925</v>
      </c>
      <c r="H68" s="60">
        <v>3939949</v>
      </c>
      <c r="I68" s="60">
        <v>1618515</v>
      </c>
      <c r="J68" s="60">
        <v>5884389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5884389</v>
      </c>
      <c r="X68" s="60"/>
      <c r="Y68" s="60">
        <v>5884389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47733000</v>
      </c>
      <c r="F69" s="220">
        <f t="shared" si="12"/>
        <v>0</v>
      </c>
      <c r="G69" s="220">
        <f t="shared" si="12"/>
        <v>325925</v>
      </c>
      <c r="H69" s="220">
        <f t="shared" si="12"/>
        <v>3939949</v>
      </c>
      <c r="I69" s="220">
        <f t="shared" si="12"/>
        <v>1618515</v>
      </c>
      <c r="J69" s="220">
        <f t="shared" si="12"/>
        <v>5884389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5884389</v>
      </c>
      <c r="X69" s="220">
        <f t="shared" si="12"/>
        <v>0</v>
      </c>
      <c r="Y69" s="220">
        <f t="shared" si="12"/>
        <v>5884389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2014-11-14T15:51:40Z</dcterms:created>
  <dcterms:modified xsi:type="dcterms:W3CDTF">2014-11-14T15:51:44Z</dcterms:modified>
  <cp:category/>
  <cp:version/>
  <cp:contentType/>
  <cp:contentStatus/>
</cp:coreProperties>
</file>