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<sst xmlns="http://schemas.openxmlformats.org/spreadsheetml/2006/main" count="855" uniqueCount="302">
  <si>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Emfuleni(GT421)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</si>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</sst>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471288771</v>
      </c>
      <c r="C5" s="19">
        <v>0</v>
      </c>
      <c r="D5" s="59">
        <v>539000000</v>
      </c>
      <c r="E5" s="60">
        <v>539000000</v>
      </c>
      <c r="F5" s="60">
        <v>45551189</v>
      </c>
      <c r="G5" s="60">
        <v>44580547</v>
      </c>
      <c r="H5" s="60">
        <v>45252277</v>
      </c>
      <c r="I5" s="60">
        <v>135384013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135384013</v>
      </c>
      <c r="W5" s="60">
        <v>139463613</v>
      </c>
      <c r="X5" s="60">
        <v>-4079600</v>
      </c>
      <c r="Y5" s="61">
        <v>-2.93</v>
      </c>
      <c r="Z5" s="62">
        <v>539000000</v>
      </c>
    </row>
    <row r="6" spans="1:26" ht="13.5">
      <c r="A6" s="58" t="s">
        <v>32</v>
      </c>
      <c r="B6" s="19">
        <v>3007749709</v>
      </c>
      <c r="C6" s="19">
        <v>0</v>
      </c>
      <c r="D6" s="59">
        <v>3382161018</v>
      </c>
      <c r="E6" s="60">
        <v>3382161018</v>
      </c>
      <c r="F6" s="60">
        <v>286222535</v>
      </c>
      <c r="G6" s="60">
        <v>296782629</v>
      </c>
      <c r="H6" s="60">
        <v>302181548</v>
      </c>
      <c r="I6" s="60">
        <v>885186712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885186712</v>
      </c>
      <c r="W6" s="60">
        <v>996849866</v>
      </c>
      <c r="X6" s="60">
        <v>-111663154</v>
      </c>
      <c r="Y6" s="61">
        <v>-11.2</v>
      </c>
      <c r="Z6" s="62">
        <v>3382161018</v>
      </c>
    </row>
    <row r="7" spans="1:26" ht="13.5">
      <c r="A7" s="58" t="s">
        <v>33</v>
      </c>
      <c r="B7" s="19">
        <v>8376427</v>
      </c>
      <c r="C7" s="19">
        <v>0</v>
      </c>
      <c r="D7" s="59">
        <v>11151929</v>
      </c>
      <c r="E7" s="60">
        <v>11151929</v>
      </c>
      <c r="F7" s="60">
        <v>0</v>
      </c>
      <c r="G7" s="60">
        <v>855443</v>
      </c>
      <c r="H7" s="60">
        <v>465803</v>
      </c>
      <c r="I7" s="60">
        <v>1321246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1321246</v>
      </c>
      <c r="W7" s="60">
        <v>1993508</v>
      </c>
      <c r="X7" s="60">
        <v>-672262</v>
      </c>
      <c r="Y7" s="61">
        <v>-33.72</v>
      </c>
      <c r="Z7" s="62">
        <v>11151929</v>
      </c>
    </row>
    <row r="8" spans="1:26" ht="13.5">
      <c r="A8" s="58" t="s">
        <v>34</v>
      </c>
      <c r="B8" s="19">
        <v>644342251</v>
      </c>
      <c r="C8" s="19">
        <v>0</v>
      </c>
      <c r="D8" s="59">
        <v>669140122</v>
      </c>
      <c r="E8" s="60">
        <v>669140122</v>
      </c>
      <c r="F8" s="60">
        <v>238348000</v>
      </c>
      <c r="G8" s="60">
        <v>4782715</v>
      </c>
      <c r="H8" s="60">
        <v>4451347</v>
      </c>
      <c r="I8" s="60">
        <v>247582062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247582062</v>
      </c>
      <c r="W8" s="60">
        <v>343351132</v>
      </c>
      <c r="X8" s="60">
        <v>-95769070</v>
      </c>
      <c r="Y8" s="61">
        <v>-27.89</v>
      </c>
      <c r="Z8" s="62">
        <v>669140122</v>
      </c>
    </row>
    <row r="9" spans="1:26" ht="13.5">
      <c r="A9" s="58" t="s">
        <v>35</v>
      </c>
      <c r="B9" s="19">
        <v>548558589</v>
      </c>
      <c r="C9" s="19">
        <v>0</v>
      </c>
      <c r="D9" s="59">
        <v>107082619</v>
      </c>
      <c r="E9" s="60">
        <v>107082619</v>
      </c>
      <c r="F9" s="60">
        <v>5478721</v>
      </c>
      <c r="G9" s="60">
        <v>7084426</v>
      </c>
      <c r="H9" s="60">
        <v>6159715</v>
      </c>
      <c r="I9" s="60">
        <v>18722862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18722862</v>
      </c>
      <c r="W9" s="60">
        <v>24445827</v>
      </c>
      <c r="X9" s="60">
        <v>-5722965</v>
      </c>
      <c r="Y9" s="61">
        <v>-23.41</v>
      </c>
      <c r="Z9" s="62">
        <v>107082619</v>
      </c>
    </row>
    <row r="10" spans="1:26" ht="25.5">
      <c r="A10" s="63" t="s">
        <v>277</v>
      </c>
      <c r="B10" s="64">
        <f>SUM(B5:B9)</f>
        <v>4680315747</v>
      </c>
      <c r="C10" s="64">
        <f>SUM(C5:C9)</f>
        <v>0</v>
      </c>
      <c r="D10" s="65">
        <f aca="true" t="shared" si="0" ref="D10:Z10">SUM(D5:D9)</f>
        <v>4708535688</v>
      </c>
      <c r="E10" s="66">
        <f t="shared" si="0"/>
        <v>4708535688</v>
      </c>
      <c r="F10" s="66">
        <f t="shared" si="0"/>
        <v>575600445</v>
      </c>
      <c r="G10" s="66">
        <f t="shared" si="0"/>
        <v>354085760</v>
      </c>
      <c r="H10" s="66">
        <f t="shared" si="0"/>
        <v>358510690</v>
      </c>
      <c r="I10" s="66">
        <f t="shared" si="0"/>
        <v>1288196895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1288196895</v>
      </c>
      <c r="W10" s="66">
        <f t="shared" si="0"/>
        <v>1506103946</v>
      </c>
      <c r="X10" s="66">
        <f t="shared" si="0"/>
        <v>-217907051</v>
      </c>
      <c r="Y10" s="67">
        <f>+IF(W10&lt;&gt;0,(X10/W10)*100,0)</f>
        <v>-14.468261077114262</v>
      </c>
      <c r="Z10" s="68">
        <f t="shared" si="0"/>
        <v>4708535688</v>
      </c>
    </row>
    <row r="11" spans="1:26" ht="13.5">
      <c r="A11" s="58" t="s">
        <v>37</v>
      </c>
      <c r="B11" s="19">
        <v>826253509</v>
      </c>
      <c r="C11" s="19">
        <v>0</v>
      </c>
      <c r="D11" s="59">
        <v>918944935</v>
      </c>
      <c r="E11" s="60">
        <v>918944935</v>
      </c>
      <c r="F11" s="60">
        <v>72990074</v>
      </c>
      <c r="G11" s="60">
        <v>71386469</v>
      </c>
      <c r="H11" s="60">
        <v>73088070</v>
      </c>
      <c r="I11" s="60">
        <v>217464613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217464613</v>
      </c>
      <c r="W11" s="60">
        <v>222365923</v>
      </c>
      <c r="X11" s="60">
        <v>-4901310</v>
      </c>
      <c r="Y11" s="61">
        <v>-2.2</v>
      </c>
      <c r="Z11" s="62">
        <v>918944935</v>
      </c>
    </row>
    <row r="12" spans="1:26" ht="13.5">
      <c r="A12" s="58" t="s">
        <v>38</v>
      </c>
      <c r="B12" s="19">
        <v>42735848</v>
      </c>
      <c r="C12" s="19">
        <v>0</v>
      </c>
      <c r="D12" s="59">
        <v>47185053</v>
      </c>
      <c r="E12" s="60">
        <v>47185053</v>
      </c>
      <c r="F12" s="60">
        <v>3636441</v>
      </c>
      <c r="G12" s="60">
        <v>3584314</v>
      </c>
      <c r="H12" s="60">
        <v>3584314</v>
      </c>
      <c r="I12" s="60">
        <v>10805069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10805069</v>
      </c>
      <c r="W12" s="60">
        <v>11323071</v>
      </c>
      <c r="X12" s="60">
        <v>-518002</v>
      </c>
      <c r="Y12" s="61">
        <v>-4.57</v>
      </c>
      <c r="Z12" s="62">
        <v>47185053</v>
      </c>
    </row>
    <row r="13" spans="1:26" ht="13.5">
      <c r="A13" s="58" t="s">
        <v>278</v>
      </c>
      <c r="B13" s="19">
        <v>476075878</v>
      </c>
      <c r="C13" s="19">
        <v>0</v>
      </c>
      <c r="D13" s="59">
        <v>248527020</v>
      </c>
      <c r="E13" s="60">
        <v>248527020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248527020</v>
      </c>
    </row>
    <row r="14" spans="1:26" ht="13.5">
      <c r="A14" s="58" t="s">
        <v>40</v>
      </c>
      <c r="B14" s="19">
        <v>0</v>
      </c>
      <c r="C14" s="19">
        <v>0</v>
      </c>
      <c r="D14" s="59">
        <v>11896707</v>
      </c>
      <c r="E14" s="60">
        <v>11896707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2802224</v>
      </c>
      <c r="X14" s="60">
        <v>-2802224</v>
      </c>
      <c r="Y14" s="61">
        <v>-100</v>
      </c>
      <c r="Z14" s="62">
        <v>11896707</v>
      </c>
    </row>
    <row r="15" spans="1:26" ht="13.5">
      <c r="A15" s="58" t="s">
        <v>41</v>
      </c>
      <c r="B15" s="19">
        <v>1920175160</v>
      </c>
      <c r="C15" s="19">
        <v>0</v>
      </c>
      <c r="D15" s="59">
        <v>1958523747</v>
      </c>
      <c r="E15" s="60">
        <v>1958523747</v>
      </c>
      <c r="F15" s="60">
        <v>40071385</v>
      </c>
      <c r="G15" s="60">
        <v>208394506</v>
      </c>
      <c r="H15" s="60">
        <v>189772637</v>
      </c>
      <c r="I15" s="60">
        <v>438238528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438238528</v>
      </c>
      <c r="W15" s="60">
        <v>535167918</v>
      </c>
      <c r="X15" s="60">
        <v>-96929390</v>
      </c>
      <c r="Y15" s="61">
        <v>-18.11</v>
      </c>
      <c r="Z15" s="62">
        <v>1958523747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1570247686</v>
      </c>
      <c r="C17" s="19">
        <v>0</v>
      </c>
      <c r="D17" s="59">
        <v>1381043669</v>
      </c>
      <c r="E17" s="60">
        <v>1381043669</v>
      </c>
      <c r="F17" s="60">
        <v>57273276</v>
      </c>
      <c r="G17" s="60">
        <v>74975480</v>
      </c>
      <c r="H17" s="60">
        <v>31974514</v>
      </c>
      <c r="I17" s="60">
        <v>164223270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164223270</v>
      </c>
      <c r="W17" s="60">
        <v>228069320</v>
      </c>
      <c r="X17" s="60">
        <v>-63846050</v>
      </c>
      <c r="Y17" s="61">
        <v>-27.99</v>
      </c>
      <c r="Z17" s="62">
        <v>1381043669</v>
      </c>
    </row>
    <row r="18" spans="1:26" ht="13.5">
      <c r="A18" s="70" t="s">
        <v>44</v>
      </c>
      <c r="B18" s="71">
        <f>SUM(B11:B17)</f>
        <v>4835488081</v>
      </c>
      <c r="C18" s="71">
        <f>SUM(C11:C17)</f>
        <v>0</v>
      </c>
      <c r="D18" s="72">
        <f aca="true" t="shared" si="1" ref="D18:Z18">SUM(D11:D17)</f>
        <v>4566121131</v>
      </c>
      <c r="E18" s="73">
        <f t="shared" si="1"/>
        <v>4566121131</v>
      </c>
      <c r="F18" s="73">
        <f t="shared" si="1"/>
        <v>173971176</v>
      </c>
      <c r="G18" s="73">
        <f t="shared" si="1"/>
        <v>358340769</v>
      </c>
      <c r="H18" s="73">
        <f t="shared" si="1"/>
        <v>298419535</v>
      </c>
      <c r="I18" s="73">
        <f t="shared" si="1"/>
        <v>830731480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830731480</v>
      </c>
      <c r="W18" s="73">
        <f t="shared" si="1"/>
        <v>999728456</v>
      </c>
      <c r="X18" s="73">
        <f t="shared" si="1"/>
        <v>-168996976</v>
      </c>
      <c r="Y18" s="67">
        <f>+IF(W18&lt;&gt;0,(X18/W18)*100,0)</f>
        <v>-16.904287857942098</v>
      </c>
      <c r="Z18" s="74">
        <f t="shared" si="1"/>
        <v>4566121131</v>
      </c>
    </row>
    <row r="19" spans="1:26" ht="13.5">
      <c r="A19" s="70" t="s">
        <v>45</v>
      </c>
      <c r="B19" s="75">
        <f>+B10-B18</f>
        <v>-155172334</v>
      </c>
      <c r="C19" s="75">
        <f>+C10-C18</f>
        <v>0</v>
      </c>
      <c r="D19" s="76">
        <f aca="true" t="shared" si="2" ref="D19:Z19">+D10-D18</f>
        <v>142414557</v>
      </c>
      <c r="E19" s="77">
        <f t="shared" si="2"/>
        <v>142414557</v>
      </c>
      <c r="F19" s="77">
        <f t="shared" si="2"/>
        <v>401629269</v>
      </c>
      <c r="G19" s="77">
        <f t="shared" si="2"/>
        <v>-4255009</v>
      </c>
      <c r="H19" s="77">
        <f t="shared" si="2"/>
        <v>60091155</v>
      </c>
      <c r="I19" s="77">
        <f t="shared" si="2"/>
        <v>457465415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457465415</v>
      </c>
      <c r="W19" s="77">
        <f>IF(E10=E18,0,W10-W18)</f>
        <v>506375490</v>
      </c>
      <c r="X19" s="77">
        <f t="shared" si="2"/>
        <v>-48910075</v>
      </c>
      <c r="Y19" s="78">
        <f>+IF(W19&lt;&gt;0,(X19/W19)*100,0)</f>
        <v>-9.658855131396663</v>
      </c>
      <c r="Z19" s="79">
        <f t="shared" si="2"/>
        <v>142414557</v>
      </c>
    </row>
    <row r="20" spans="1:26" ht="13.5">
      <c r="A20" s="58" t="s">
        <v>46</v>
      </c>
      <c r="B20" s="19">
        <v>182328112</v>
      </c>
      <c r="C20" s="19">
        <v>0</v>
      </c>
      <c r="D20" s="59">
        <v>266010788</v>
      </c>
      <c r="E20" s="60">
        <v>266010788</v>
      </c>
      <c r="F20" s="60">
        <v>0</v>
      </c>
      <c r="G20" s="60">
        <v>188364</v>
      </c>
      <c r="H20" s="60">
        <v>586115</v>
      </c>
      <c r="I20" s="60">
        <v>774479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774479</v>
      </c>
      <c r="W20" s="60">
        <v>234571443</v>
      </c>
      <c r="X20" s="60">
        <v>-233796964</v>
      </c>
      <c r="Y20" s="61">
        <v>-99.67</v>
      </c>
      <c r="Z20" s="62">
        <v>266010788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27155778</v>
      </c>
      <c r="C22" s="86">
        <f>SUM(C19:C21)</f>
        <v>0</v>
      </c>
      <c r="D22" s="87">
        <f aca="true" t="shared" si="3" ref="D22:Z22">SUM(D19:D21)</f>
        <v>408425345</v>
      </c>
      <c r="E22" s="88">
        <f t="shared" si="3"/>
        <v>408425345</v>
      </c>
      <c r="F22" s="88">
        <f t="shared" si="3"/>
        <v>401629269</v>
      </c>
      <c r="G22" s="88">
        <f t="shared" si="3"/>
        <v>-4066645</v>
      </c>
      <c r="H22" s="88">
        <f t="shared" si="3"/>
        <v>60677270</v>
      </c>
      <c r="I22" s="88">
        <f t="shared" si="3"/>
        <v>458239894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458239894</v>
      </c>
      <c r="W22" s="88">
        <f t="shared" si="3"/>
        <v>740946933</v>
      </c>
      <c r="X22" s="88">
        <f t="shared" si="3"/>
        <v>-282707039</v>
      </c>
      <c r="Y22" s="89">
        <f>+IF(W22&lt;&gt;0,(X22/W22)*100,0)</f>
        <v>-38.154829503828985</v>
      </c>
      <c r="Z22" s="90">
        <f t="shared" si="3"/>
        <v>408425345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27155778</v>
      </c>
      <c r="C24" s="75">
        <f>SUM(C22:C23)</f>
        <v>0</v>
      </c>
      <c r="D24" s="76">
        <f aca="true" t="shared" si="4" ref="D24:Z24">SUM(D22:D23)</f>
        <v>408425345</v>
      </c>
      <c r="E24" s="77">
        <f t="shared" si="4"/>
        <v>408425345</v>
      </c>
      <c r="F24" s="77">
        <f t="shared" si="4"/>
        <v>401629269</v>
      </c>
      <c r="G24" s="77">
        <f t="shared" si="4"/>
        <v>-4066645</v>
      </c>
      <c r="H24" s="77">
        <f t="shared" si="4"/>
        <v>60677270</v>
      </c>
      <c r="I24" s="77">
        <f t="shared" si="4"/>
        <v>458239894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458239894</v>
      </c>
      <c r="W24" s="77">
        <f t="shared" si="4"/>
        <v>740946933</v>
      </c>
      <c r="X24" s="77">
        <f t="shared" si="4"/>
        <v>-282707039</v>
      </c>
      <c r="Y24" s="78">
        <f>+IF(W24&lt;&gt;0,(X24/W24)*100,0)</f>
        <v>-38.154829503828985</v>
      </c>
      <c r="Z24" s="79">
        <f t="shared" si="4"/>
        <v>408425345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181909498</v>
      </c>
      <c r="C27" s="22">
        <v>0</v>
      </c>
      <c r="D27" s="99">
        <v>408425346</v>
      </c>
      <c r="E27" s="100">
        <v>408425346</v>
      </c>
      <c r="F27" s="100">
        <v>119352</v>
      </c>
      <c r="G27" s="100">
        <v>19258882</v>
      </c>
      <c r="H27" s="100">
        <v>13349299</v>
      </c>
      <c r="I27" s="100">
        <v>32727533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32727533</v>
      </c>
      <c r="W27" s="100">
        <v>99364446</v>
      </c>
      <c r="X27" s="100">
        <v>-66636913</v>
      </c>
      <c r="Y27" s="101">
        <v>-67.06</v>
      </c>
      <c r="Z27" s="102">
        <v>408425346</v>
      </c>
    </row>
    <row r="28" spans="1:26" ht="13.5">
      <c r="A28" s="103" t="s">
        <v>46</v>
      </c>
      <c r="B28" s="19">
        <v>60004521</v>
      </c>
      <c r="C28" s="19">
        <v>0</v>
      </c>
      <c r="D28" s="59">
        <v>269974228</v>
      </c>
      <c r="E28" s="60">
        <v>269974228</v>
      </c>
      <c r="F28" s="60">
        <v>0</v>
      </c>
      <c r="G28" s="60">
        <v>12938894</v>
      </c>
      <c r="H28" s="60">
        <v>13027364</v>
      </c>
      <c r="I28" s="60">
        <v>25966258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25966258</v>
      </c>
      <c r="W28" s="60">
        <v>0</v>
      </c>
      <c r="X28" s="60">
        <v>25966258</v>
      </c>
      <c r="Y28" s="61">
        <v>0</v>
      </c>
      <c r="Z28" s="62">
        <v>269974228</v>
      </c>
    </row>
    <row r="29" spans="1:26" ht="13.5">
      <c r="A29" s="58" t="s">
        <v>282</v>
      </c>
      <c r="B29" s="19">
        <v>81851117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40053859</v>
      </c>
      <c r="C31" s="19">
        <v>0</v>
      </c>
      <c r="D31" s="59">
        <v>138451120</v>
      </c>
      <c r="E31" s="60">
        <v>138451120</v>
      </c>
      <c r="F31" s="60">
        <v>119352</v>
      </c>
      <c r="G31" s="60">
        <v>6319988</v>
      </c>
      <c r="H31" s="60">
        <v>321935</v>
      </c>
      <c r="I31" s="60">
        <v>6761275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6761275</v>
      </c>
      <c r="W31" s="60">
        <v>0</v>
      </c>
      <c r="X31" s="60">
        <v>6761275</v>
      </c>
      <c r="Y31" s="61">
        <v>0</v>
      </c>
      <c r="Z31" s="62">
        <v>138451120</v>
      </c>
    </row>
    <row r="32" spans="1:26" ht="13.5">
      <c r="A32" s="70" t="s">
        <v>54</v>
      </c>
      <c r="B32" s="22">
        <f>SUM(B28:B31)</f>
        <v>181909497</v>
      </c>
      <c r="C32" s="22">
        <f>SUM(C28:C31)</f>
        <v>0</v>
      </c>
      <c r="D32" s="99">
        <f aca="true" t="shared" si="5" ref="D32:Z32">SUM(D28:D31)</f>
        <v>408425348</v>
      </c>
      <c r="E32" s="100">
        <f t="shared" si="5"/>
        <v>408425348</v>
      </c>
      <c r="F32" s="100">
        <f t="shared" si="5"/>
        <v>119352</v>
      </c>
      <c r="G32" s="100">
        <f t="shared" si="5"/>
        <v>19258882</v>
      </c>
      <c r="H32" s="100">
        <f t="shared" si="5"/>
        <v>13349299</v>
      </c>
      <c r="I32" s="100">
        <f t="shared" si="5"/>
        <v>32727533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32727533</v>
      </c>
      <c r="W32" s="100">
        <f t="shared" si="5"/>
        <v>0</v>
      </c>
      <c r="X32" s="100">
        <f t="shared" si="5"/>
        <v>32727533</v>
      </c>
      <c r="Y32" s="101">
        <f>+IF(W32&lt;&gt;0,(X32/W32)*100,0)</f>
        <v>0</v>
      </c>
      <c r="Z32" s="102">
        <f t="shared" si="5"/>
        <v>408425348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687154480</v>
      </c>
      <c r="C35" s="19">
        <v>0</v>
      </c>
      <c r="D35" s="59">
        <v>889549651</v>
      </c>
      <c r="E35" s="60">
        <v>889549651</v>
      </c>
      <c r="F35" s="60">
        <v>1436149909</v>
      </c>
      <c r="G35" s="60">
        <v>831395497</v>
      </c>
      <c r="H35" s="60">
        <v>859727973</v>
      </c>
      <c r="I35" s="60">
        <v>859727973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859727973</v>
      </c>
      <c r="W35" s="60">
        <v>222387413</v>
      </c>
      <c r="X35" s="60">
        <v>637340560</v>
      </c>
      <c r="Y35" s="61">
        <v>286.59</v>
      </c>
      <c r="Z35" s="62">
        <v>889549651</v>
      </c>
    </row>
    <row r="36" spans="1:26" ht="13.5">
      <c r="A36" s="58" t="s">
        <v>57</v>
      </c>
      <c r="B36" s="19">
        <v>11662409892</v>
      </c>
      <c r="C36" s="19">
        <v>0</v>
      </c>
      <c r="D36" s="59">
        <v>10153892864</v>
      </c>
      <c r="E36" s="60">
        <v>10153892864</v>
      </c>
      <c r="F36" s="60">
        <v>11301992044</v>
      </c>
      <c r="G36" s="60">
        <v>11652867598</v>
      </c>
      <c r="H36" s="60">
        <v>11651895519</v>
      </c>
      <c r="I36" s="60">
        <v>11651895519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11651895519</v>
      </c>
      <c r="W36" s="60">
        <v>2538473216</v>
      </c>
      <c r="X36" s="60">
        <v>9113422303</v>
      </c>
      <c r="Y36" s="61">
        <v>359.01</v>
      </c>
      <c r="Z36" s="62">
        <v>10153892864</v>
      </c>
    </row>
    <row r="37" spans="1:26" ht="13.5">
      <c r="A37" s="58" t="s">
        <v>58</v>
      </c>
      <c r="B37" s="19">
        <v>819696953</v>
      </c>
      <c r="C37" s="19">
        <v>0</v>
      </c>
      <c r="D37" s="59">
        <v>464209739</v>
      </c>
      <c r="E37" s="60">
        <v>464209739</v>
      </c>
      <c r="F37" s="60">
        <v>857949258</v>
      </c>
      <c r="G37" s="60">
        <v>830282913</v>
      </c>
      <c r="H37" s="60">
        <v>778544991</v>
      </c>
      <c r="I37" s="60">
        <v>778544991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778544991</v>
      </c>
      <c r="W37" s="60">
        <v>116052435</v>
      </c>
      <c r="X37" s="60">
        <v>662492556</v>
      </c>
      <c r="Y37" s="61">
        <v>570.86</v>
      </c>
      <c r="Z37" s="62">
        <v>464209739</v>
      </c>
    </row>
    <row r="38" spans="1:26" ht="13.5">
      <c r="A38" s="58" t="s">
        <v>59</v>
      </c>
      <c r="B38" s="19">
        <v>309640457</v>
      </c>
      <c r="C38" s="19">
        <v>0</v>
      </c>
      <c r="D38" s="59">
        <v>350175421</v>
      </c>
      <c r="E38" s="60">
        <v>350175421</v>
      </c>
      <c r="F38" s="60">
        <v>347859328</v>
      </c>
      <c r="G38" s="60">
        <v>394680743</v>
      </c>
      <c r="H38" s="60">
        <v>394680743</v>
      </c>
      <c r="I38" s="60">
        <v>394680743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394680743</v>
      </c>
      <c r="W38" s="60">
        <v>87543855</v>
      </c>
      <c r="X38" s="60">
        <v>307136888</v>
      </c>
      <c r="Y38" s="61">
        <v>350.84</v>
      </c>
      <c r="Z38" s="62">
        <v>350175421</v>
      </c>
    </row>
    <row r="39" spans="1:26" ht="13.5">
      <c r="A39" s="58" t="s">
        <v>60</v>
      </c>
      <c r="B39" s="19">
        <v>11220226962</v>
      </c>
      <c r="C39" s="19">
        <v>0</v>
      </c>
      <c r="D39" s="59">
        <v>10229057355</v>
      </c>
      <c r="E39" s="60">
        <v>10229057355</v>
      </c>
      <c r="F39" s="60">
        <v>11532333367</v>
      </c>
      <c r="G39" s="60">
        <v>11259299439</v>
      </c>
      <c r="H39" s="60">
        <v>11338397758</v>
      </c>
      <c r="I39" s="60">
        <v>11338397758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11338397758</v>
      </c>
      <c r="W39" s="60">
        <v>2557264339</v>
      </c>
      <c r="X39" s="60">
        <v>8781133419</v>
      </c>
      <c r="Y39" s="61">
        <v>343.38</v>
      </c>
      <c r="Z39" s="62">
        <v>10229057355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247367970</v>
      </c>
      <c r="C42" s="19">
        <v>0</v>
      </c>
      <c r="D42" s="59">
        <v>664655819</v>
      </c>
      <c r="E42" s="60">
        <v>664655819</v>
      </c>
      <c r="F42" s="60">
        <v>41578935</v>
      </c>
      <c r="G42" s="60">
        <v>-168919646</v>
      </c>
      <c r="H42" s="60">
        <v>-137530538</v>
      </c>
      <c r="I42" s="60">
        <v>-264871249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-264871249</v>
      </c>
      <c r="W42" s="60">
        <v>112909525</v>
      </c>
      <c r="X42" s="60">
        <v>-377780774</v>
      </c>
      <c r="Y42" s="61">
        <v>-334.59</v>
      </c>
      <c r="Z42" s="62">
        <v>664655819</v>
      </c>
    </row>
    <row r="43" spans="1:26" ht="13.5">
      <c r="A43" s="58" t="s">
        <v>63</v>
      </c>
      <c r="B43" s="19">
        <v>-246467943</v>
      </c>
      <c r="C43" s="19">
        <v>0</v>
      </c>
      <c r="D43" s="59">
        <v>-407011494</v>
      </c>
      <c r="E43" s="60">
        <v>-407011494</v>
      </c>
      <c r="F43" s="60">
        <v>663390</v>
      </c>
      <c r="G43" s="60">
        <v>49301664</v>
      </c>
      <c r="H43" s="60">
        <v>48076382</v>
      </c>
      <c r="I43" s="60">
        <v>98041436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98041436</v>
      </c>
      <c r="W43" s="60">
        <v>-98702486</v>
      </c>
      <c r="X43" s="60">
        <v>196743922</v>
      </c>
      <c r="Y43" s="61">
        <v>-199.33</v>
      </c>
      <c r="Z43" s="62">
        <v>-407011494</v>
      </c>
    </row>
    <row r="44" spans="1:26" ht="13.5">
      <c r="A44" s="58" t="s">
        <v>64</v>
      </c>
      <c r="B44" s="19">
        <v>-1966313</v>
      </c>
      <c r="C44" s="19">
        <v>0</v>
      </c>
      <c r="D44" s="59">
        <v>0</v>
      </c>
      <c r="E44" s="60">
        <v>0</v>
      </c>
      <c r="F44" s="60">
        <v>-4434243</v>
      </c>
      <c r="G44" s="60">
        <v>-6049091</v>
      </c>
      <c r="H44" s="60">
        <v>92546540</v>
      </c>
      <c r="I44" s="60">
        <v>82063206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82063206</v>
      </c>
      <c r="W44" s="60">
        <v>0</v>
      </c>
      <c r="X44" s="60">
        <v>82063206</v>
      </c>
      <c r="Y44" s="61">
        <v>0</v>
      </c>
      <c r="Z44" s="62">
        <v>0</v>
      </c>
    </row>
    <row r="45" spans="1:26" ht="13.5">
      <c r="A45" s="70" t="s">
        <v>65</v>
      </c>
      <c r="B45" s="22">
        <v>126684812</v>
      </c>
      <c r="C45" s="22">
        <v>0</v>
      </c>
      <c r="D45" s="99">
        <v>385348673</v>
      </c>
      <c r="E45" s="100">
        <v>385348673</v>
      </c>
      <c r="F45" s="100">
        <v>83011946</v>
      </c>
      <c r="G45" s="100">
        <v>-42655127</v>
      </c>
      <c r="H45" s="100">
        <v>-39562743</v>
      </c>
      <c r="I45" s="100">
        <v>-39562743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-39562743</v>
      </c>
      <c r="W45" s="100">
        <v>141911387</v>
      </c>
      <c r="X45" s="100">
        <v>-181474130</v>
      </c>
      <c r="Y45" s="101">
        <v>-127.88</v>
      </c>
      <c r="Z45" s="102">
        <v>385348673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241515176</v>
      </c>
      <c r="C49" s="52">
        <v>0</v>
      </c>
      <c r="D49" s="129">
        <v>146059365</v>
      </c>
      <c r="E49" s="54">
        <v>101277395</v>
      </c>
      <c r="F49" s="54">
        <v>0</v>
      </c>
      <c r="G49" s="54">
        <v>0</v>
      </c>
      <c r="H49" s="54">
        <v>0</v>
      </c>
      <c r="I49" s="54">
        <v>3529598998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4018450934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331293349</v>
      </c>
      <c r="C51" s="52">
        <v>0</v>
      </c>
      <c r="D51" s="129">
        <v>4649821</v>
      </c>
      <c r="E51" s="54">
        <v>3692367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339635537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84.7707395256576</v>
      </c>
      <c r="C58" s="5">
        <f>IF(C67=0,0,+(C76/C67)*100)</f>
        <v>0</v>
      </c>
      <c r="D58" s="6">
        <f aca="true" t="shared" si="6" ref="D58:Z58">IF(D67=0,0,+(D76/D67)*100)</f>
        <v>90.43226267999086</v>
      </c>
      <c r="E58" s="7">
        <f t="shared" si="6"/>
        <v>90.43226267999086</v>
      </c>
      <c r="F58" s="7">
        <f t="shared" si="6"/>
        <v>63.48740340551284</v>
      </c>
      <c r="G58" s="7">
        <f t="shared" si="6"/>
        <v>75.8410512039317</v>
      </c>
      <c r="H58" s="7">
        <f t="shared" si="6"/>
        <v>86.44161268817507</v>
      </c>
      <c r="I58" s="7">
        <f t="shared" si="6"/>
        <v>75.43283380153609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75.43283380153609</v>
      </c>
      <c r="W58" s="7">
        <f t="shared" si="6"/>
        <v>99.27505095639175</v>
      </c>
      <c r="X58" s="7">
        <f t="shared" si="6"/>
        <v>0</v>
      </c>
      <c r="Y58" s="7">
        <f t="shared" si="6"/>
        <v>0</v>
      </c>
      <c r="Z58" s="8">
        <f t="shared" si="6"/>
        <v>90.43226267999086</v>
      </c>
    </row>
    <row r="59" spans="1:26" ht="13.5">
      <c r="A59" s="37" t="s">
        <v>31</v>
      </c>
      <c r="B59" s="9">
        <f aca="true" t="shared" si="7" ref="B59:Z66">IF(B68=0,0,+(B77/B68)*100)</f>
        <v>99.60918801521795</v>
      </c>
      <c r="C59" s="9">
        <f t="shared" si="7"/>
        <v>0</v>
      </c>
      <c r="D59" s="2">
        <f t="shared" si="7"/>
        <v>100.00000018552875</v>
      </c>
      <c r="E59" s="10">
        <f t="shared" si="7"/>
        <v>100.00000018552875</v>
      </c>
      <c r="F59" s="10">
        <f t="shared" si="7"/>
        <v>101.49499939507616</v>
      </c>
      <c r="G59" s="10">
        <f t="shared" si="7"/>
        <v>79.38739064821256</v>
      </c>
      <c r="H59" s="10">
        <f t="shared" si="7"/>
        <v>67.99192889232955</v>
      </c>
      <c r="I59" s="10">
        <f t="shared" si="7"/>
        <v>83.01675028646108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83.01675028646108</v>
      </c>
      <c r="W59" s="10">
        <f t="shared" si="7"/>
        <v>89.61262892278576</v>
      </c>
      <c r="X59" s="10">
        <f t="shared" si="7"/>
        <v>0</v>
      </c>
      <c r="Y59" s="10">
        <f t="shared" si="7"/>
        <v>0</v>
      </c>
      <c r="Z59" s="11">
        <f t="shared" si="7"/>
        <v>100.00000018552875</v>
      </c>
    </row>
    <row r="60" spans="1:26" ht="13.5">
      <c r="A60" s="38" t="s">
        <v>32</v>
      </c>
      <c r="B60" s="12">
        <f t="shared" si="7"/>
        <v>82.27691528304625</v>
      </c>
      <c r="C60" s="12">
        <f t="shared" si="7"/>
        <v>0</v>
      </c>
      <c r="D60" s="3">
        <f t="shared" si="7"/>
        <v>88.84300856784341</v>
      </c>
      <c r="E60" s="13">
        <f t="shared" si="7"/>
        <v>88.84300856784341</v>
      </c>
      <c r="F60" s="13">
        <f t="shared" si="7"/>
        <v>57.13250216304596</v>
      </c>
      <c r="G60" s="13">
        <f t="shared" si="7"/>
        <v>74.81207129545308</v>
      </c>
      <c r="H60" s="13">
        <f t="shared" si="7"/>
        <v>88.9407999193915</v>
      </c>
      <c r="I60" s="13">
        <f t="shared" si="7"/>
        <v>73.91864395723103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73.91864395723103</v>
      </c>
      <c r="W60" s="13">
        <f t="shared" si="7"/>
        <v>100.3575569562918</v>
      </c>
      <c r="X60" s="13">
        <f t="shared" si="7"/>
        <v>0</v>
      </c>
      <c r="Y60" s="13">
        <f t="shared" si="7"/>
        <v>0</v>
      </c>
      <c r="Z60" s="14">
        <f t="shared" si="7"/>
        <v>88.84300856784341</v>
      </c>
    </row>
    <row r="61" spans="1:26" ht="13.5">
      <c r="A61" s="39" t="s">
        <v>103</v>
      </c>
      <c r="B61" s="12">
        <f t="shared" si="7"/>
        <v>82.746647247143</v>
      </c>
      <c r="C61" s="12">
        <f t="shared" si="7"/>
        <v>0</v>
      </c>
      <c r="D61" s="3">
        <f t="shared" si="7"/>
        <v>87.51999999077536</v>
      </c>
      <c r="E61" s="13">
        <f t="shared" si="7"/>
        <v>87.51999999077536</v>
      </c>
      <c r="F61" s="13">
        <f t="shared" si="7"/>
        <v>48.05339770189921</v>
      </c>
      <c r="G61" s="13">
        <f t="shared" si="7"/>
        <v>59.7217008249278</v>
      </c>
      <c r="H61" s="13">
        <f t="shared" si="7"/>
        <v>106.95028015223454</v>
      </c>
      <c r="I61" s="13">
        <f t="shared" si="7"/>
        <v>72.18084964224116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72.18084964224116</v>
      </c>
      <c r="W61" s="13">
        <f t="shared" si="7"/>
        <v>90.27903478336442</v>
      </c>
      <c r="X61" s="13">
        <f t="shared" si="7"/>
        <v>0</v>
      </c>
      <c r="Y61" s="13">
        <f t="shared" si="7"/>
        <v>0</v>
      </c>
      <c r="Z61" s="14">
        <f t="shared" si="7"/>
        <v>87.51999999077536</v>
      </c>
    </row>
    <row r="62" spans="1:26" ht="13.5">
      <c r="A62" s="39" t="s">
        <v>104</v>
      </c>
      <c r="B62" s="12">
        <f t="shared" si="7"/>
        <v>82.84181261804213</v>
      </c>
      <c r="C62" s="12">
        <f t="shared" si="7"/>
        <v>0</v>
      </c>
      <c r="D62" s="3">
        <f t="shared" si="7"/>
        <v>87.51999996620545</v>
      </c>
      <c r="E62" s="13">
        <f t="shared" si="7"/>
        <v>87.51999996620545</v>
      </c>
      <c r="F62" s="13">
        <f t="shared" si="7"/>
        <v>50.27600426409572</v>
      </c>
      <c r="G62" s="13">
        <f t="shared" si="7"/>
        <v>30.605279826356984</v>
      </c>
      <c r="H62" s="13">
        <f t="shared" si="7"/>
        <v>43.1951272905531</v>
      </c>
      <c r="I62" s="13">
        <f t="shared" si="7"/>
        <v>40.272652836198795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40.272652836198795</v>
      </c>
      <c r="W62" s="13">
        <f t="shared" si="7"/>
        <v>79.57395907671108</v>
      </c>
      <c r="X62" s="13">
        <f t="shared" si="7"/>
        <v>0</v>
      </c>
      <c r="Y62" s="13">
        <f t="shared" si="7"/>
        <v>0</v>
      </c>
      <c r="Z62" s="14">
        <f t="shared" si="7"/>
        <v>87.51999996620545</v>
      </c>
    </row>
    <row r="63" spans="1:26" ht="13.5">
      <c r="A63" s="39" t="s">
        <v>105</v>
      </c>
      <c r="B63" s="12">
        <f t="shared" si="7"/>
        <v>82.18391713560897</v>
      </c>
      <c r="C63" s="12">
        <f t="shared" si="7"/>
        <v>0</v>
      </c>
      <c r="D63" s="3">
        <f t="shared" si="7"/>
        <v>87.5199998808448</v>
      </c>
      <c r="E63" s="13">
        <f t="shared" si="7"/>
        <v>87.5199998808448</v>
      </c>
      <c r="F63" s="13">
        <f t="shared" si="7"/>
        <v>42.35972034007418</v>
      </c>
      <c r="G63" s="13">
        <f t="shared" si="7"/>
        <v>39.894384562398265</v>
      </c>
      <c r="H63" s="13">
        <f t="shared" si="7"/>
        <v>45.36277991073586</v>
      </c>
      <c r="I63" s="13">
        <f t="shared" si="7"/>
        <v>42.37083544299623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42.37083544299623</v>
      </c>
      <c r="W63" s="13">
        <f t="shared" si="7"/>
        <v>46.29261900276603</v>
      </c>
      <c r="X63" s="13">
        <f t="shared" si="7"/>
        <v>0</v>
      </c>
      <c r="Y63" s="13">
        <f t="shared" si="7"/>
        <v>0</v>
      </c>
      <c r="Z63" s="14">
        <f t="shared" si="7"/>
        <v>87.5199998808448</v>
      </c>
    </row>
    <row r="64" spans="1:26" ht="13.5">
      <c r="A64" s="39" t="s">
        <v>106</v>
      </c>
      <c r="B64" s="12">
        <f t="shared" si="7"/>
        <v>77.58697437649981</v>
      </c>
      <c r="C64" s="12">
        <f t="shared" si="7"/>
        <v>0</v>
      </c>
      <c r="D64" s="3">
        <f t="shared" si="7"/>
        <v>87.51999997477034</v>
      </c>
      <c r="E64" s="13">
        <f t="shared" si="7"/>
        <v>87.51999997477034</v>
      </c>
      <c r="F64" s="13">
        <f t="shared" si="7"/>
        <v>37.546842430851434</v>
      </c>
      <c r="G64" s="13">
        <f t="shared" si="7"/>
        <v>35.311035137304074</v>
      </c>
      <c r="H64" s="13">
        <f t="shared" si="7"/>
        <v>35.03353811227207</v>
      </c>
      <c r="I64" s="13">
        <f t="shared" si="7"/>
        <v>35.9177783310196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35.9177783310196</v>
      </c>
      <c r="W64" s="13">
        <f t="shared" si="7"/>
        <v>75.94219566497141</v>
      </c>
      <c r="X64" s="13">
        <f t="shared" si="7"/>
        <v>0</v>
      </c>
      <c r="Y64" s="13">
        <f t="shared" si="7"/>
        <v>0</v>
      </c>
      <c r="Z64" s="14">
        <f t="shared" si="7"/>
        <v>87.51999997477034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249.85818082464567</v>
      </c>
      <c r="E65" s="13">
        <f t="shared" si="7"/>
        <v>249.85818082464567</v>
      </c>
      <c r="F65" s="13">
        <f t="shared" si="7"/>
        <v>5142.497364980874</v>
      </c>
      <c r="G65" s="13">
        <f t="shared" si="7"/>
        <v>10123.295041663398</v>
      </c>
      <c r="H65" s="13">
        <f t="shared" si="7"/>
        <v>4656.897556226938</v>
      </c>
      <c r="I65" s="13">
        <f t="shared" si="7"/>
        <v>7297.904353087549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7297.904353087549</v>
      </c>
      <c r="W65" s="13">
        <f t="shared" si="7"/>
        <v>260.73902337484253</v>
      </c>
      <c r="X65" s="13">
        <f t="shared" si="7"/>
        <v>0</v>
      </c>
      <c r="Y65" s="13">
        <f t="shared" si="7"/>
        <v>0</v>
      </c>
      <c r="Z65" s="14">
        <f t="shared" si="7"/>
        <v>249.85818082464567</v>
      </c>
    </row>
    <row r="66" spans="1:26" ht="13.5">
      <c r="A66" s="40" t="s">
        <v>110</v>
      </c>
      <c r="B66" s="15">
        <f t="shared" si="7"/>
        <v>100.97117394643395</v>
      </c>
      <c r="C66" s="15">
        <f t="shared" si="7"/>
        <v>0</v>
      </c>
      <c r="D66" s="4">
        <f t="shared" si="7"/>
        <v>100.00000877361181</v>
      </c>
      <c r="E66" s="16">
        <f t="shared" si="7"/>
        <v>100.00000877361181</v>
      </c>
      <c r="F66" s="16">
        <f t="shared" si="7"/>
        <v>100</v>
      </c>
      <c r="G66" s="16">
        <f t="shared" si="7"/>
        <v>133.47289453985692</v>
      </c>
      <c r="H66" s="16">
        <f t="shared" si="7"/>
        <v>119.38024135392334</v>
      </c>
      <c r="I66" s="16">
        <f t="shared" si="7"/>
        <v>117.95723472869378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117.95723472869378</v>
      </c>
      <c r="W66" s="16">
        <f t="shared" si="7"/>
        <v>107.50303960768525</v>
      </c>
      <c r="X66" s="16">
        <f t="shared" si="7"/>
        <v>0</v>
      </c>
      <c r="Y66" s="16">
        <f t="shared" si="7"/>
        <v>0</v>
      </c>
      <c r="Z66" s="17">
        <f t="shared" si="7"/>
        <v>100.00000877361181</v>
      </c>
    </row>
    <row r="67" spans="1:26" ht="13.5" hidden="1">
      <c r="A67" s="41" t="s">
        <v>285</v>
      </c>
      <c r="B67" s="24">
        <v>3510371281</v>
      </c>
      <c r="C67" s="24"/>
      <c r="D67" s="25">
        <v>3943956647</v>
      </c>
      <c r="E67" s="26">
        <v>3943956647</v>
      </c>
      <c r="F67" s="26">
        <v>334173574</v>
      </c>
      <c r="G67" s="26">
        <v>343918805</v>
      </c>
      <c r="H67" s="26">
        <v>349852928</v>
      </c>
      <c r="I67" s="26">
        <v>1027945307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1027945307</v>
      </c>
      <c r="W67" s="26">
        <v>985989162</v>
      </c>
      <c r="X67" s="26"/>
      <c r="Y67" s="25"/>
      <c r="Z67" s="27">
        <v>3943956647</v>
      </c>
    </row>
    <row r="68" spans="1:26" ht="13.5" hidden="1">
      <c r="A68" s="37" t="s">
        <v>31</v>
      </c>
      <c r="B68" s="19">
        <v>471288771</v>
      </c>
      <c r="C68" s="19"/>
      <c r="D68" s="20">
        <v>539000000</v>
      </c>
      <c r="E68" s="21">
        <v>539000000</v>
      </c>
      <c r="F68" s="21">
        <v>45551189</v>
      </c>
      <c r="G68" s="21">
        <v>44580547</v>
      </c>
      <c r="H68" s="21">
        <v>45252277</v>
      </c>
      <c r="I68" s="21">
        <v>135384013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135384013</v>
      </c>
      <c r="W68" s="21">
        <v>139463613</v>
      </c>
      <c r="X68" s="21"/>
      <c r="Y68" s="20"/>
      <c r="Z68" s="23">
        <v>539000000</v>
      </c>
    </row>
    <row r="69" spans="1:26" ht="13.5" hidden="1">
      <c r="A69" s="38" t="s">
        <v>32</v>
      </c>
      <c r="B69" s="19">
        <v>3007749709</v>
      </c>
      <c r="C69" s="19"/>
      <c r="D69" s="20">
        <v>3382161018</v>
      </c>
      <c r="E69" s="21">
        <v>3382161018</v>
      </c>
      <c r="F69" s="21">
        <v>286222535</v>
      </c>
      <c r="G69" s="21">
        <v>296782629</v>
      </c>
      <c r="H69" s="21">
        <v>302181548</v>
      </c>
      <c r="I69" s="21">
        <v>885186712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885186712</v>
      </c>
      <c r="W69" s="21">
        <v>845540255</v>
      </c>
      <c r="X69" s="21"/>
      <c r="Y69" s="20"/>
      <c r="Z69" s="23">
        <v>3382161018</v>
      </c>
    </row>
    <row r="70" spans="1:26" ht="13.5" hidden="1">
      <c r="A70" s="39" t="s">
        <v>103</v>
      </c>
      <c r="B70" s="19">
        <v>1678390636</v>
      </c>
      <c r="C70" s="19"/>
      <c r="D70" s="20">
        <v>1977314037</v>
      </c>
      <c r="E70" s="21">
        <v>1977314037</v>
      </c>
      <c r="F70" s="21">
        <v>185972348</v>
      </c>
      <c r="G70" s="21">
        <v>166233335</v>
      </c>
      <c r="H70" s="21">
        <v>188618699</v>
      </c>
      <c r="I70" s="21">
        <v>540824382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540824382</v>
      </c>
      <c r="W70" s="21">
        <v>630350553</v>
      </c>
      <c r="X70" s="21"/>
      <c r="Y70" s="20"/>
      <c r="Z70" s="23">
        <v>1977314037</v>
      </c>
    </row>
    <row r="71" spans="1:26" ht="13.5" hidden="1">
      <c r="A71" s="39" t="s">
        <v>104</v>
      </c>
      <c r="B71" s="19">
        <v>897194468</v>
      </c>
      <c r="C71" s="19"/>
      <c r="D71" s="20">
        <v>946898475</v>
      </c>
      <c r="E71" s="21">
        <v>946898475</v>
      </c>
      <c r="F71" s="21">
        <v>63074569</v>
      </c>
      <c r="G71" s="21">
        <v>88649923</v>
      </c>
      <c r="H71" s="21">
        <v>77350477</v>
      </c>
      <c r="I71" s="21">
        <v>229074969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229074969</v>
      </c>
      <c r="W71" s="21">
        <v>246846240</v>
      </c>
      <c r="X71" s="21"/>
      <c r="Y71" s="20"/>
      <c r="Z71" s="23">
        <v>946898475</v>
      </c>
    </row>
    <row r="72" spans="1:26" ht="13.5" hidden="1">
      <c r="A72" s="39" t="s">
        <v>105</v>
      </c>
      <c r="B72" s="19">
        <v>257714366</v>
      </c>
      <c r="C72" s="19"/>
      <c r="D72" s="20">
        <v>259157794</v>
      </c>
      <c r="E72" s="21">
        <v>259157794</v>
      </c>
      <c r="F72" s="21">
        <v>22376177</v>
      </c>
      <c r="G72" s="21">
        <v>24872879</v>
      </c>
      <c r="H72" s="21">
        <v>20670563</v>
      </c>
      <c r="I72" s="21">
        <v>67919619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67919619</v>
      </c>
      <c r="W72" s="21">
        <v>68971317</v>
      </c>
      <c r="X72" s="21"/>
      <c r="Y72" s="20"/>
      <c r="Z72" s="23">
        <v>259157794</v>
      </c>
    </row>
    <row r="73" spans="1:26" ht="13.5" hidden="1">
      <c r="A73" s="39" t="s">
        <v>106</v>
      </c>
      <c r="B73" s="19">
        <v>168610493</v>
      </c>
      <c r="C73" s="19"/>
      <c r="D73" s="20">
        <v>171227091</v>
      </c>
      <c r="E73" s="21">
        <v>171227091</v>
      </c>
      <c r="F73" s="21">
        <v>14262443</v>
      </c>
      <c r="G73" s="21">
        <v>16236590</v>
      </c>
      <c r="H73" s="21">
        <v>15135020</v>
      </c>
      <c r="I73" s="21">
        <v>45634053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45634053</v>
      </c>
      <c r="W73" s="21">
        <v>43838373</v>
      </c>
      <c r="X73" s="21"/>
      <c r="Y73" s="20"/>
      <c r="Z73" s="23">
        <v>171227091</v>
      </c>
    </row>
    <row r="74" spans="1:26" ht="13.5" hidden="1">
      <c r="A74" s="39" t="s">
        <v>107</v>
      </c>
      <c r="B74" s="19">
        <v>5839746</v>
      </c>
      <c r="C74" s="19"/>
      <c r="D74" s="20">
        <v>27563621</v>
      </c>
      <c r="E74" s="21">
        <v>27563621</v>
      </c>
      <c r="F74" s="21">
        <v>536998</v>
      </c>
      <c r="G74" s="21">
        <v>789902</v>
      </c>
      <c r="H74" s="21">
        <v>406789</v>
      </c>
      <c r="I74" s="21">
        <v>1733689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1733689</v>
      </c>
      <c r="W74" s="21">
        <v>6843383</v>
      </c>
      <c r="X74" s="21"/>
      <c r="Y74" s="20"/>
      <c r="Z74" s="23">
        <v>27563621</v>
      </c>
    </row>
    <row r="75" spans="1:26" ht="13.5" hidden="1">
      <c r="A75" s="40" t="s">
        <v>110</v>
      </c>
      <c r="B75" s="28">
        <v>31332801</v>
      </c>
      <c r="C75" s="28"/>
      <c r="D75" s="29">
        <v>22795629</v>
      </c>
      <c r="E75" s="30">
        <v>22795629</v>
      </c>
      <c r="F75" s="30">
        <v>2399850</v>
      </c>
      <c r="G75" s="30">
        <v>2555629</v>
      </c>
      <c r="H75" s="30">
        <v>2419103</v>
      </c>
      <c r="I75" s="30">
        <v>7374582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7374582</v>
      </c>
      <c r="W75" s="30">
        <v>4930735</v>
      </c>
      <c r="X75" s="30"/>
      <c r="Y75" s="29"/>
      <c r="Z75" s="31">
        <v>22795629</v>
      </c>
    </row>
    <row r="76" spans="1:26" ht="13.5" hidden="1">
      <c r="A76" s="42" t="s">
        <v>286</v>
      </c>
      <c r="B76" s="32">
        <v>2975767695</v>
      </c>
      <c r="C76" s="32"/>
      <c r="D76" s="33">
        <v>3566609235</v>
      </c>
      <c r="E76" s="34">
        <v>3566609235</v>
      </c>
      <c r="F76" s="34">
        <v>212158125</v>
      </c>
      <c r="G76" s="34">
        <v>260831637</v>
      </c>
      <c r="H76" s="34">
        <v>302418513</v>
      </c>
      <c r="I76" s="34">
        <v>775408275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775408275</v>
      </c>
      <c r="W76" s="34">
        <v>978841243</v>
      </c>
      <c r="X76" s="34"/>
      <c r="Y76" s="33"/>
      <c r="Z76" s="35">
        <v>3566609235</v>
      </c>
    </row>
    <row r="77" spans="1:26" ht="13.5" hidden="1">
      <c r="A77" s="37" t="s">
        <v>31</v>
      </c>
      <c r="B77" s="19">
        <v>469446918</v>
      </c>
      <c r="C77" s="19"/>
      <c r="D77" s="20">
        <v>539000001</v>
      </c>
      <c r="E77" s="21">
        <v>539000001</v>
      </c>
      <c r="F77" s="21">
        <v>46232179</v>
      </c>
      <c r="G77" s="21">
        <v>35391333</v>
      </c>
      <c r="H77" s="21">
        <v>30767896</v>
      </c>
      <c r="I77" s="21">
        <v>112391408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112391408</v>
      </c>
      <c r="W77" s="21">
        <v>124977010</v>
      </c>
      <c r="X77" s="21"/>
      <c r="Y77" s="20"/>
      <c r="Z77" s="23">
        <v>539000001</v>
      </c>
    </row>
    <row r="78" spans="1:26" ht="13.5" hidden="1">
      <c r="A78" s="38" t="s">
        <v>32</v>
      </c>
      <c r="B78" s="19">
        <v>2474683680</v>
      </c>
      <c r="C78" s="19"/>
      <c r="D78" s="20">
        <v>3004813603</v>
      </c>
      <c r="E78" s="21">
        <v>3004813603</v>
      </c>
      <c r="F78" s="21">
        <v>163526096</v>
      </c>
      <c r="G78" s="21">
        <v>222029232</v>
      </c>
      <c r="H78" s="21">
        <v>268762686</v>
      </c>
      <c r="I78" s="21">
        <v>654318014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654318014</v>
      </c>
      <c r="W78" s="21">
        <v>848563543</v>
      </c>
      <c r="X78" s="21"/>
      <c r="Y78" s="20"/>
      <c r="Z78" s="23">
        <v>3004813603</v>
      </c>
    </row>
    <row r="79" spans="1:26" ht="13.5" hidden="1">
      <c r="A79" s="39" t="s">
        <v>103</v>
      </c>
      <c r="B79" s="19">
        <v>1388811979</v>
      </c>
      <c r="C79" s="19"/>
      <c r="D79" s="20">
        <v>1730545245</v>
      </c>
      <c r="E79" s="21">
        <v>1730545245</v>
      </c>
      <c r="F79" s="21">
        <v>89366032</v>
      </c>
      <c r="G79" s="21">
        <v>99277375</v>
      </c>
      <c r="H79" s="21">
        <v>201728227</v>
      </c>
      <c r="I79" s="21">
        <v>390371634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390371634</v>
      </c>
      <c r="W79" s="21">
        <v>569074395</v>
      </c>
      <c r="X79" s="21"/>
      <c r="Y79" s="20"/>
      <c r="Z79" s="23">
        <v>1730545245</v>
      </c>
    </row>
    <row r="80" spans="1:26" ht="13.5" hidden="1">
      <c r="A80" s="39" t="s">
        <v>104</v>
      </c>
      <c r="B80" s="19">
        <v>743252160</v>
      </c>
      <c r="C80" s="19"/>
      <c r="D80" s="20">
        <v>828725545</v>
      </c>
      <c r="E80" s="21">
        <v>828725545</v>
      </c>
      <c r="F80" s="21">
        <v>31711373</v>
      </c>
      <c r="G80" s="21">
        <v>27131557</v>
      </c>
      <c r="H80" s="21">
        <v>33411637</v>
      </c>
      <c r="I80" s="21">
        <v>92254567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92254567</v>
      </c>
      <c r="W80" s="21">
        <v>196425326</v>
      </c>
      <c r="X80" s="21"/>
      <c r="Y80" s="20"/>
      <c r="Z80" s="23">
        <v>828725545</v>
      </c>
    </row>
    <row r="81" spans="1:26" ht="13.5" hidden="1">
      <c r="A81" s="39" t="s">
        <v>105</v>
      </c>
      <c r="B81" s="19">
        <v>211799761</v>
      </c>
      <c r="C81" s="19"/>
      <c r="D81" s="20">
        <v>226814901</v>
      </c>
      <c r="E81" s="21">
        <v>226814901</v>
      </c>
      <c r="F81" s="21">
        <v>9478486</v>
      </c>
      <c r="G81" s="21">
        <v>9922882</v>
      </c>
      <c r="H81" s="21">
        <v>9376742</v>
      </c>
      <c r="I81" s="21">
        <v>28778110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28778110</v>
      </c>
      <c r="W81" s="21">
        <v>31928629</v>
      </c>
      <c r="X81" s="21"/>
      <c r="Y81" s="20"/>
      <c r="Z81" s="23">
        <v>226814901</v>
      </c>
    </row>
    <row r="82" spans="1:26" ht="13.5" hidden="1">
      <c r="A82" s="39" t="s">
        <v>106</v>
      </c>
      <c r="B82" s="19">
        <v>130819780</v>
      </c>
      <c r="C82" s="19"/>
      <c r="D82" s="20">
        <v>149857950</v>
      </c>
      <c r="E82" s="21">
        <v>149857950</v>
      </c>
      <c r="F82" s="21">
        <v>5355097</v>
      </c>
      <c r="G82" s="21">
        <v>5733308</v>
      </c>
      <c r="H82" s="21">
        <v>5302333</v>
      </c>
      <c r="I82" s="21">
        <v>16390738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16390738</v>
      </c>
      <c r="W82" s="21">
        <v>33291823</v>
      </c>
      <c r="X82" s="21"/>
      <c r="Y82" s="20"/>
      <c r="Z82" s="23">
        <v>149857950</v>
      </c>
    </row>
    <row r="83" spans="1:26" ht="13.5" hidden="1">
      <c r="A83" s="39" t="s">
        <v>107</v>
      </c>
      <c r="B83" s="19"/>
      <c r="C83" s="19"/>
      <c r="D83" s="20">
        <v>68869962</v>
      </c>
      <c r="E83" s="21">
        <v>68869962</v>
      </c>
      <c r="F83" s="21">
        <v>27615108</v>
      </c>
      <c r="G83" s="21">
        <v>79964110</v>
      </c>
      <c r="H83" s="21">
        <v>18943747</v>
      </c>
      <c r="I83" s="21">
        <v>126522965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126522965</v>
      </c>
      <c r="W83" s="21">
        <v>17843370</v>
      </c>
      <c r="X83" s="21"/>
      <c r="Y83" s="20"/>
      <c r="Z83" s="23">
        <v>68869962</v>
      </c>
    </row>
    <row r="84" spans="1:26" ht="13.5" hidden="1">
      <c r="A84" s="40" t="s">
        <v>110</v>
      </c>
      <c r="B84" s="28">
        <v>31637097</v>
      </c>
      <c r="C84" s="28"/>
      <c r="D84" s="29">
        <v>22795631</v>
      </c>
      <c r="E84" s="30">
        <v>22795631</v>
      </c>
      <c r="F84" s="30">
        <v>2399850</v>
      </c>
      <c r="G84" s="30">
        <v>3411072</v>
      </c>
      <c r="H84" s="30">
        <v>2887931</v>
      </c>
      <c r="I84" s="30">
        <v>8698853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8698853</v>
      </c>
      <c r="W84" s="30">
        <v>5300690</v>
      </c>
      <c r="X84" s="30"/>
      <c r="Y84" s="29"/>
      <c r="Z84" s="31">
        <v>22795631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98321972</v>
      </c>
      <c r="D5" s="357">
        <f t="shared" si="0"/>
        <v>0</v>
      </c>
      <c r="E5" s="356">
        <f t="shared" si="0"/>
        <v>184514013</v>
      </c>
      <c r="F5" s="358">
        <f t="shared" si="0"/>
        <v>184514013</v>
      </c>
      <c r="G5" s="358">
        <f t="shared" si="0"/>
        <v>21707759</v>
      </c>
      <c r="H5" s="356">
        <f t="shared" si="0"/>
        <v>4080373</v>
      </c>
      <c r="I5" s="356">
        <f t="shared" si="0"/>
        <v>-45929</v>
      </c>
      <c r="J5" s="358">
        <f t="shared" si="0"/>
        <v>25742203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25742203</v>
      </c>
      <c r="X5" s="356">
        <f t="shared" si="0"/>
        <v>46128504</v>
      </c>
      <c r="Y5" s="358">
        <f t="shared" si="0"/>
        <v>-20386301</v>
      </c>
      <c r="Z5" s="359">
        <f>+IF(X5&lt;&gt;0,+(Y5/X5)*100,0)</f>
        <v>-44.194585196172845</v>
      </c>
      <c r="AA5" s="360">
        <f>+AA6+AA8+AA11+AA13+AA15</f>
        <v>184514013</v>
      </c>
    </row>
    <row r="6" spans="1:27" ht="13.5">
      <c r="A6" s="361" t="s">
        <v>204</v>
      </c>
      <c r="B6" s="142"/>
      <c r="C6" s="60">
        <f>+C7</f>
        <v>46361648</v>
      </c>
      <c r="D6" s="340">
        <f aca="true" t="shared" si="1" ref="D6:AA6">+D7</f>
        <v>0</v>
      </c>
      <c r="E6" s="60">
        <f t="shared" si="1"/>
        <v>82073500</v>
      </c>
      <c r="F6" s="59">
        <f t="shared" si="1"/>
        <v>82073500</v>
      </c>
      <c r="G6" s="59">
        <f t="shared" si="1"/>
        <v>20470169</v>
      </c>
      <c r="H6" s="60">
        <f t="shared" si="1"/>
        <v>1496613</v>
      </c>
      <c r="I6" s="60">
        <f t="shared" si="1"/>
        <v>-221975</v>
      </c>
      <c r="J6" s="59">
        <f t="shared" si="1"/>
        <v>21744807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21744807</v>
      </c>
      <c r="X6" s="60">
        <f t="shared" si="1"/>
        <v>20518375</v>
      </c>
      <c r="Y6" s="59">
        <f t="shared" si="1"/>
        <v>1226432</v>
      </c>
      <c r="Z6" s="61">
        <f>+IF(X6&lt;&gt;0,+(Y6/X6)*100,0)</f>
        <v>5.977237476164658</v>
      </c>
      <c r="AA6" s="62">
        <f t="shared" si="1"/>
        <v>82073500</v>
      </c>
    </row>
    <row r="7" spans="1:27" ht="13.5">
      <c r="A7" s="291" t="s">
        <v>228</v>
      </c>
      <c r="B7" s="142"/>
      <c r="C7" s="60">
        <v>46361648</v>
      </c>
      <c r="D7" s="340"/>
      <c r="E7" s="60">
        <v>82073500</v>
      </c>
      <c r="F7" s="59">
        <v>82073500</v>
      </c>
      <c r="G7" s="59">
        <v>20470169</v>
      </c>
      <c r="H7" s="60">
        <v>1496613</v>
      </c>
      <c r="I7" s="60">
        <v>-221975</v>
      </c>
      <c r="J7" s="59">
        <v>21744807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21744807</v>
      </c>
      <c r="X7" s="60">
        <v>20518375</v>
      </c>
      <c r="Y7" s="59">
        <v>1226432</v>
      </c>
      <c r="Z7" s="61">
        <v>5.98</v>
      </c>
      <c r="AA7" s="62">
        <v>82073500</v>
      </c>
    </row>
    <row r="8" spans="1:27" ht="13.5">
      <c r="A8" s="361" t="s">
        <v>205</v>
      </c>
      <c r="B8" s="142"/>
      <c r="C8" s="60">
        <f aca="true" t="shared" si="2" ref="C8:Y8">SUM(C9:C10)</f>
        <v>24019402</v>
      </c>
      <c r="D8" s="340">
        <f t="shared" si="2"/>
        <v>0</v>
      </c>
      <c r="E8" s="60">
        <f t="shared" si="2"/>
        <v>45983560</v>
      </c>
      <c r="F8" s="59">
        <f t="shared" si="2"/>
        <v>45983560</v>
      </c>
      <c r="G8" s="59">
        <f t="shared" si="2"/>
        <v>679768</v>
      </c>
      <c r="H8" s="60">
        <f t="shared" si="2"/>
        <v>2165231</v>
      </c>
      <c r="I8" s="60">
        <f t="shared" si="2"/>
        <v>1396126</v>
      </c>
      <c r="J8" s="59">
        <f t="shared" si="2"/>
        <v>4241125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4241125</v>
      </c>
      <c r="X8" s="60">
        <f t="shared" si="2"/>
        <v>11495890</v>
      </c>
      <c r="Y8" s="59">
        <f t="shared" si="2"/>
        <v>-7254765</v>
      </c>
      <c r="Z8" s="61">
        <f>+IF(X8&lt;&gt;0,+(Y8/X8)*100,0)</f>
        <v>-63.10746710346046</v>
      </c>
      <c r="AA8" s="62">
        <f>SUM(AA9:AA10)</f>
        <v>45983560</v>
      </c>
    </row>
    <row r="9" spans="1:27" ht="13.5">
      <c r="A9" s="291" t="s">
        <v>229</v>
      </c>
      <c r="B9" s="142"/>
      <c r="C9" s="60">
        <v>24019402</v>
      </c>
      <c r="D9" s="340"/>
      <c r="E9" s="60">
        <v>39405272</v>
      </c>
      <c r="F9" s="59">
        <v>39405272</v>
      </c>
      <c r="G9" s="59">
        <v>679768</v>
      </c>
      <c r="H9" s="60">
        <v>2165231</v>
      </c>
      <c r="I9" s="60">
        <v>1396126</v>
      </c>
      <c r="J9" s="59">
        <v>4241125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4241125</v>
      </c>
      <c r="X9" s="60">
        <v>9851318</v>
      </c>
      <c r="Y9" s="59">
        <v>-5610193</v>
      </c>
      <c r="Z9" s="61">
        <v>-56.95</v>
      </c>
      <c r="AA9" s="62">
        <v>39405272</v>
      </c>
    </row>
    <row r="10" spans="1:27" ht="13.5">
      <c r="A10" s="291" t="s">
        <v>230</v>
      </c>
      <c r="B10" s="142"/>
      <c r="C10" s="60"/>
      <c r="D10" s="340"/>
      <c r="E10" s="60">
        <v>6578288</v>
      </c>
      <c r="F10" s="59">
        <v>6578288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1644572</v>
      </c>
      <c r="Y10" s="59">
        <v>-1644572</v>
      </c>
      <c r="Z10" s="61">
        <v>-100</v>
      </c>
      <c r="AA10" s="62">
        <v>6578288</v>
      </c>
    </row>
    <row r="11" spans="1:27" ht="13.5">
      <c r="A11" s="361" t="s">
        <v>206</v>
      </c>
      <c r="B11" s="142"/>
      <c r="C11" s="362">
        <f>+C12</f>
        <v>3754729</v>
      </c>
      <c r="D11" s="363">
        <f aca="true" t="shared" si="3" ref="D11:AA11">+D12</f>
        <v>0</v>
      </c>
      <c r="E11" s="362">
        <f t="shared" si="3"/>
        <v>13885802</v>
      </c>
      <c r="F11" s="364">
        <f t="shared" si="3"/>
        <v>13885802</v>
      </c>
      <c r="G11" s="364">
        <f t="shared" si="3"/>
        <v>114757</v>
      </c>
      <c r="H11" s="362">
        <f t="shared" si="3"/>
        <v>129799</v>
      </c>
      <c r="I11" s="362">
        <f t="shared" si="3"/>
        <v>206066</v>
      </c>
      <c r="J11" s="364">
        <f t="shared" si="3"/>
        <v>450622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450622</v>
      </c>
      <c r="X11" s="362">
        <f t="shared" si="3"/>
        <v>3471451</v>
      </c>
      <c r="Y11" s="364">
        <f t="shared" si="3"/>
        <v>-3020829</v>
      </c>
      <c r="Z11" s="365">
        <f>+IF(X11&lt;&gt;0,+(Y11/X11)*100,0)</f>
        <v>-87.01920320926322</v>
      </c>
      <c r="AA11" s="366">
        <f t="shared" si="3"/>
        <v>13885802</v>
      </c>
    </row>
    <row r="12" spans="1:27" ht="13.5">
      <c r="A12" s="291" t="s">
        <v>231</v>
      </c>
      <c r="B12" s="136"/>
      <c r="C12" s="60">
        <v>3754729</v>
      </c>
      <c r="D12" s="340"/>
      <c r="E12" s="60">
        <v>13885802</v>
      </c>
      <c r="F12" s="59">
        <v>13885802</v>
      </c>
      <c r="G12" s="59">
        <v>114757</v>
      </c>
      <c r="H12" s="60">
        <v>129799</v>
      </c>
      <c r="I12" s="60">
        <v>206066</v>
      </c>
      <c r="J12" s="59">
        <v>450622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450622</v>
      </c>
      <c r="X12" s="60">
        <v>3471451</v>
      </c>
      <c r="Y12" s="59">
        <v>-3020829</v>
      </c>
      <c r="Z12" s="61">
        <v>-87.02</v>
      </c>
      <c r="AA12" s="62">
        <v>13885802</v>
      </c>
    </row>
    <row r="13" spans="1:27" ht="13.5">
      <c r="A13" s="361" t="s">
        <v>207</v>
      </c>
      <c r="B13" s="136"/>
      <c r="C13" s="275">
        <f>+C14</f>
        <v>24181895</v>
      </c>
      <c r="D13" s="341">
        <f aca="true" t="shared" si="4" ref="D13:AA13">+D14</f>
        <v>0</v>
      </c>
      <c r="E13" s="275">
        <f t="shared" si="4"/>
        <v>22081334</v>
      </c>
      <c r="F13" s="342">
        <f t="shared" si="4"/>
        <v>22081334</v>
      </c>
      <c r="G13" s="342">
        <f t="shared" si="4"/>
        <v>443065</v>
      </c>
      <c r="H13" s="275">
        <f t="shared" si="4"/>
        <v>288730</v>
      </c>
      <c r="I13" s="275">
        <f t="shared" si="4"/>
        <v>-1426146</v>
      </c>
      <c r="J13" s="342">
        <f t="shared" si="4"/>
        <v>-694351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-694351</v>
      </c>
      <c r="X13" s="275">
        <f t="shared" si="4"/>
        <v>5520334</v>
      </c>
      <c r="Y13" s="342">
        <f t="shared" si="4"/>
        <v>-6214685</v>
      </c>
      <c r="Z13" s="335">
        <f>+IF(X13&lt;&gt;0,+(Y13/X13)*100,0)</f>
        <v>-112.57806139990805</v>
      </c>
      <c r="AA13" s="273">
        <f t="shared" si="4"/>
        <v>22081334</v>
      </c>
    </row>
    <row r="14" spans="1:27" ht="13.5">
      <c r="A14" s="291" t="s">
        <v>232</v>
      </c>
      <c r="B14" s="136"/>
      <c r="C14" s="60">
        <v>24181895</v>
      </c>
      <c r="D14" s="340"/>
      <c r="E14" s="60">
        <v>22081334</v>
      </c>
      <c r="F14" s="59">
        <v>22081334</v>
      </c>
      <c r="G14" s="59">
        <v>443065</v>
      </c>
      <c r="H14" s="60">
        <v>288730</v>
      </c>
      <c r="I14" s="60">
        <v>-1426146</v>
      </c>
      <c r="J14" s="59">
        <v>-694351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-694351</v>
      </c>
      <c r="X14" s="60">
        <v>5520334</v>
      </c>
      <c r="Y14" s="59">
        <v>-6214685</v>
      </c>
      <c r="Z14" s="61">
        <v>-112.58</v>
      </c>
      <c r="AA14" s="62">
        <v>22081334</v>
      </c>
    </row>
    <row r="15" spans="1:27" ht="13.5">
      <c r="A15" s="361" t="s">
        <v>208</v>
      </c>
      <c r="B15" s="136"/>
      <c r="C15" s="60">
        <f aca="true" t="shared" si="5" ref="C15:Y15">SUM(C16:C20)</f>
        <v>4298</v>
      </c>
      <c r="D15" s="340">
        <f t="shared" si="5"/>
        <v>0</v>
      </c>
      <c r="E15" s="60">
        <f t="shared" si="5"/>
        <v>20489817</v>
      </c>
      <c r="F15" s="59">
        <f t="shared" si="5"/>
        <v>20489817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5122454</v>
      </c>
      <c r="Y15" s="59">
        <f t="shared" si="5"/>
        <v>-5122454</v>
      </c>
      <c r="Z15" s="61">
        <f>+IF(X15&lt;&gt;0,+(Y15/X15)*100,0)</f>
        <v>-100</v>
      </c>
      <c r="AA15" s="62">
        <f>SUM(AA16:AA20)</f>
        <v>20489817</v>
      </c>
    </row>
    <row r="16" spans="1:27" ht="13.5">
      <c r="A16" s="291" t="s">
        <v>233</v>
      </c>
      <c r="B16" s="300"/>
      <c r="C16" s="60"/>
      <c r="D16" s="340"/>
      <c r="E16" s="60">
        <v>76625</v>
      </c>
      <c r="F16" s="59">
        <v>76625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19156</v>
      </c>
      <c r="Y16" s="59">
        <v>-19156</v>
      </c>
      <c r="Z16" s="61">
        <v>-100</v>
      </c>
      <c r="AA16" s="62">
        <v>76625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4298</v>
      </c>
      <c r="D20" s="340"/>
      <c r="E20" s="60">
        <v>20413192</v>
      </c>
      <c r="F20" s="59">
        <v>20413192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5103298</v>
      </c>
      <c r="Y20" s="59">
        <v>-5103298</v>
      </c>
      <c r="Z20" s="61">
        <v>-100</v>
      </c>
      <c r="AA20" s="62">
        <v>20413192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8441347</v>
      </c>
      <c r="F22" s="345">
        <f t="shared" si="6"/>
        <v>8441347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2110337</v>
      </c>
      <c r="Y22" s="345">
        <f t="shared" si="6"/>
        <v>-2110337</v>
      </c>
      <c r="Z22" s="336">
        <f>+IF(X22&lt;&gt;0,+(Y22/X22)*100,0)</f>
        <v>-100</v>
      </c>
      <c r="AA22" s="350">
        <f>SUM(AA23:AA32)</f>
        <v>8441347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3195800</v>
      </c>
      <c r="F24" s="59">
        <v>3195800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798950</v>
      </c>
      <c r="Y24" s="59">
        <v>-798950</v>
      </c>
      <c r="Z24" s="61">
        <v>-100</v>
      </c>
      <c r="AA24" s="62">
        <v>3195800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3189385</v>
      </c>
      <c r="F27" s="59">
        <v>3189385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797346</v>
      </c>
      <c r="Y27" s="59">
        <v>-797346</v>
      </c>
      <c r="Z27" s="61">
        <v>-100</v>
      </c>
      <c r="AA27" s="62">
        <v>3189385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298195</v>
      </c>
      <c r="F30" s="59">
        <v>298195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74549</v>
      </c>
      <c r="Y30" s="59">
        <v>-74549</v>
      </c>
      <c r="Z30" s="61">
        <v>-100</v>
      </c>
      <c r="AA30" s="62">
        <v>298195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1757967</v>
      </c>
      <c r="F32" s="59">
        <v>1757967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439492</v>
      </c>
      <c r="Y32" s="59">
        <v>-439492</v>
      </c>
      <c r="Z32" s="61">
        <v>-100</v>
      </c>
      <c r="AA32" s="62">
        <v>1757967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2667006</v>
      </c>
      <c r="F34" s="345">
        <f t="shared" si="7"/>
        <v>2667006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666752</v>
      </c>
      <c r="Y34" s="345">
        <f t="shared" si="7"/>
        <v>-666752</v>
      </c>
      <c r="Z34" s="336">
        <f>+IF(X34&lt;&gt;0,+(Y34/X34)*100,0)</f>
        <v>-100</v>
      </c>
      <c r="AA34" s="350">
        <f t="shared" si="7"/>
        <v>2667006</v>
      </c>
    </row>
    <row r="35" spans="1:27" ht="13.5">
      <c r="A35" s="361" t="s">
        <v>245</v>
      </c>
      <c r="B35" s="136"/>
      <c r="C35" s="54"/>
      <c r="D35" s="368"/>
      <c r="E35" s="54">
        <v>2667006</v>
      </c>
      <c r="F35" s="53">
        <v>2667006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666752</v>
      </c>
      <c r="Y35" s="53">
        <v>-666752</v>
      </c>
      <c r="Z35" s="94">
        <v>-100</v>
      </c>
      <c r="AA35" s="95">
        <v>2667006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17500419</v>
      </c>
      <c r="F40" s="345">
        <f t="shared" si="9"/>
        <v>17500419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4375105</v>
      </c>
      <c r="Y40" s="345">
        <f t="shared" si="9"/>
        <v>-4375105</v>
      </c>
      <c r="Z40" s="336">
        <f>+IF(X40&lt;&gt;0,+(Y40/X40)*100,0)</f>
        <v>-100</v>
      </c>
      <c r="AA40" s="350">
        <f>SUM(AA41:AA49)</f>
        <v>17500419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6666826</v>
      </c>
      <c r="F44" s="53">
        <v>6666826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1666707</v>
      </c>
      <c r="Y44" s="53">
        <v>-1666707</v>
      </c>
      <c r="Z44" s="94">
        <v>-100</v>
      </c>
      <c r="AA44" s="95">
        <v>6666826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10833593</v>
      </c>
      <c r="F49" s="53">
        <v>10833593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2708398</v>
      </c>
      <c r="Y49" s="53">
        <v>-2708398</v>
      </c>
      <c r="Z49" s="94">
        <v>-100</v>
      </c>
      <c r="AA49" s="95">
        <v>10833593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98321972</v>
      </c>
      <c r="D60" s="346">
        <f t="shared" si="14"/>
        <v>0</v>
      </c>
      <c r="E60" s="219">
        <f t="shared" si="14"/>
        <v>213122785</v>
      </c>
      <c r="F60" s="264">
        <f t="shared" si="14"/>
        <v>213122785</v>
      </c>
      <c r="G60" s="264">
        <f t="shared" si="14"/>
        <v>21707759</v>
      </c>
      <c r="H60" s="219">
        <f t="shared" si="14"/>
        <v>4080373</v>
      </c>
      <c r="I60" s="219">
        <f t="shared" si="14"/>
        <v>-45929</v>
      </c>
      <c r="J60" s="264">
        <f t="shared" si="14"/>
        <v>25742203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25742203</v>
      </c>
      <c r="X60" s="219">
        <f t="shared" si="14"/>
        <v>53280698</v>
      </c>
      <c r="Y60" s="264">
        <f t="shared" si="14"/>
        <v>-27538495</v>
      </c>
      <c r="Z60" s="337">
        <f>+IF(X60&lt;&gt;0,+(Y60/X60)*100,0)</f>
        <v>-51.685687375942415</v>
      </c>
      <c r="AA60" s="232">
        <f>+AA57+AA54+AA51+AA40+AA37+AA34+AA22+AA5</f>
        <v>213122785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1360106866</v>
      </c>
      <c r="D5" s="153">
        <f>SUM(D6:D8)</f>
        <v>0</v>
      </c>
      <c r="E5" s="154">
        <f t="shared" si="0"/>
        <v>1308189734</v>
      </c>
      <c r="F5" s="100">
        <f t="shared" si="0"/>
        <v>1308189734</v>
      </c>
      <c r="G5" s="100">
        <f t="shared" si="0"/>
        <v>283848399</v>
      </c>
      <c r="H5" s="100">
        <f t="shared" si="0"/>
        <v>47786826</v>
      </c>
      <c r="I5" s="100">
        <f t="shared" si="0"/>
        <v>48101587</v>
      </c>
      <c r="J5" s="100">
        <f t="shared" si="0"/>
        <v>379736812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379736812</v>
      </c>
      <c r="X5" s="100">
        <f t="shared" si="0"/>
        <v>396070221</v>
      </c>
      <c r="Y5" s="100">
        <f t="shared" si="0"/>
        <v>-16333409</v>
      </c>
      <c r="Z5" s="137">
        <f>+IF(X5&lt;&gt;0,+(Y5/X5)*100,0)</f>
        <v>-4.123866964489613</v>
      </c>
      <c r="AA5" s="153">
        <f>SUM(AA6:AA8)</f>
        <v>1308189734</v>
      </c>
    </row>
    <row r="6" spans="1:27" ht="13.5">
      <c r="A6" s="138" t="s">
        <v>75</v>
      </c>
      <c r="B6" s="136"/>
      <c r="C6" s="155">
        <v>476065633</v>
      </c>
      <c r="D6" s="155"/>
      <c r="E6" s="156"/>
      <c r="F6" s="60"/>
      <c r="G6" s="60">
        <v>411195</v>
      </c>
      <c r="H6" s="60">
        <v>323061</v>
      </c>
      <c r="I6" s="60">
        <v>441329</v>
      </c>
      <c r="J6" s="60">
        <v>1175585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1175585</v>
      </c>
      <c r="X6" s="60"/>
      <c r="Y6" s="60">
        <v>1175585</v>
      </c>
      <c r="Z6" s="140">
        <v>0</v>
      </c>
      <c r="AA6" s="155"/>
    </row>
    <row r="7" spans="1:27" ht="13.5">
      <c r="A7" s="138" t="s">
        <v>76</v>
      </c>
      <c r="B7" s="136"/>
      <c r="C7" s="157">
        <v>882534791</v>
      </c>
      <c r="D7" s="157"/>
      <c r="E7" s="158">
        <v>1303602303</v>
      </c>
      <c r="F7" s="159">
        <v>1303602303</v>
      </c>
      <c r="G7" s="159">
        <v>283437090</v>
      </c>
      <c r="H7" s="159">
        <v>47102542</v>
      </c>
      <c r="I7" s="159">
        <v>47659096</v>
      </c>
      <c r="J7" s="159">
        <v>378198728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378198728</v>
      </c>
      <c r="X7" s="159">
        <v>394681321</v>
      </c>
      <c r="Y7" s="159">
        <v>-16482593</v>
      </c>
      <c r="Z7" s="141">
        <v>-4.18</v>
      </c>
      <c r="AA7" s="157">
        <v>1303602303</v>
      </c>
    </row>
    <row r="8" spans="1:27" ht="13.5">
      <c r="A8" s="138" t="s">
        <v>77</v>
      </c>
      <c r="B8" s="136"/>
      <c r="C8" s="155">
        <v>1506442</v>
      </c>
      <c r="D8" s="155"/>
      <c r="E8" s="156">
        <v>4587431</v>
      </c>
      <c r="F8" s="60">
        <v>4587431</v>
      </c>
      <c r="G8" s="60">
        <v>114</v>
      </c>
      <c r="H8" s="60">
        <v>361223</v>
      </c>
      <c r="I8" s="60">
        <v>1162</v>
      </c>
      <c r="J8" s="60">
        <v>362499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362499</v>
      </c>
      <c r="X8" s="60">
        <v>1388900</v>
      </c>
      <c r="Y8" s="60">
        <v>-1026401</v>
      </c>
      <c r="Z8" s="140">
        <v>-73.9</v>
      </c>
      <c r="AA8" s="155">
        <v>4587431</v>
      </c>
    </row>
    <row r="9" spans="1:27" ht="13.5">
      <c r="A9" s="135" t="s">
        <v>78</v>
      </c>
      <c r="B9" s="136"/>
      <c r="C9" s="153">
        <f aca="true" t="shared" si="1" ref="C9:Y9">SUM(C10:C14)</f>
        <v>151562779</v>
      </c>
      <c r="D9" s="153">
        <f>SUM(D10:D14)</f>
        <v>0</v>
      </c>
      <c r="E9" s="154">
        <f t="shared" si="1"/>
        <v>97920290</v>
      </c>
      <c r="F9" s="100">
        <f t="shared" si="1"/>
        <v>97920290</v>
      </c>
      <c r="G9" s="100">
        <f t="shared" si="1"/>
        <v>3441389</v>
      </c>
      <c r="H9" s="100">
        <f t="shared" si="1"/>
        <v>7248557</v>
      </c>
      <c r="I9" s="100">
        <f t="shared" si="1"/>
        <v>6460454</v>
      </c>
      <c r="J9" s="100">
        <f t="shared" si="1"/>
        <v>17150400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17150400</v>
      </c>
      <c r="X9" s="100">
        <f t="shared" si="1"/>
        <v>29646550</v>
      </c>
      <c r="Y9" s="100">
        <f t="shared" si="1"/>
        <v>-12496150</v>
      </c>
      <c r="Z9" s="137">
        <f>+IF(X9&lt;&gt;0,+(Y9/X9)*100,0)</f>
        <v>-42.15043571680347</v>
      </c>
      <c r="AA9" s="153">
        <f>SUM(AA10:AA14)</f>
        <v>97920290</v>
      </c>
    </row>
    <row r="10" spans="1:27" ht="13.5">
      <c r="A10" s="138" t="s">
        <v>79</v>
      </c>
      <c r="B10" s="136"/>
      <c r="C10" s="155">
        <v>8805033</v>
      </c>
      <c r="D10" s="155"/>
      <c r="E10" s="156">
        <v>15461475</v>
      </c>
      <c r="F10" s="60">
        <v>15461475</v>
      </c>
      <c r="G10" s="60">
        <v>627747</v>
      </c>
      <c r="H10" s="60">
        <v>994756</v>
      </c>
      <c r="I10" s="60">
        <v>538030</v>
      </c>
      <c r="J10" s="60">
        <v>2160533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2160533</v>
      </c>
      <c r="X10" s="60">
        <v>4681148</v>
      </c>
      <c r="Y10" s="60">
        <v>-2520615</v>
      </c>
      <c r="Z10" s="140">
        <v>-53.85</v>
      </c>
      <c r="AA10" s="155">
        <v>15461475</v>
      </c>
    </row>
    <row r="11" spans="1:27" ht="13.5">
      <c r="A11" s="138" t="s">
        <v>80</v>
      </c>
      <c r="B11" s="136"/>
      <c r="C11" s="155">
        <v>65203</v>
      </c>
      <c r="D11" s="155"/>
      <c r="E11" s="156">
        <v>62685</v>
      </c>
      <c r="F11" s="60">
        <v>62685</v>
      </c>
      <c r="G11" s="60">
        <v>3119</v>
      </c>
      <c r="H11" s="60">
        <v>2255</v>
      </c>
      <c r="I11" s="60">
        <v>5190</v>
      </c>
      <c r="J11" s="60">
        <v>10564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10564</v>
      </c>
      <c r="X11" s="60">
        <v>18979</v>
      </c>
      <c r="Y11" s="60">
        <v>-8415</v>
      </c>
      <c r="Z11" s="140">
        <v>-44.34</v>
      </c>
      <c r="AA11" s="155">
        <v>62685</v>
      </c>
    </row>
    <row r="12" spans="1:27" ht="13.5">
      <c r="A12" s="138" t="s">
        <v>81</v>
      </c>
      <c r="B12" s="136"/>
      <c r="C12" s="155">
        <v>200717491</v>
      </c>
      <c r="D12" s="155"/>
      <c r="E12" s="156">
        <v>35854470</v>
      </c>
      <c r="F12" s="60">
        <v>35854470</v>
      </c>
      <c r="G12" s="60">
        <v>2038827</v>
      </c>
      <c r="H12" s="60">
        <v>5526134</v>
      </c>
      <c r="I12" s="60">
        <v>5165141</v>
      </c>
      <c r="J12" s="60">
        <v>12730102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12730102</v>
      </c>
      <c r="X12" s="60">
        <v>10855373</v>
      </c>
      <c r="Y12" s="60">
        <v>1874729</v>
      </c>
      <c r="Z12" s="140">
        <v>17.27</v>
      </c>
      <c r="AA12" s="155">
        <v>35854470</v>
      </c>
    </row>
    <row r="13" spans="1:27" ht="13.5">
      <c r="A13" s="138" t="s">
        <v>82</v>
      </c>
      <c r="B13" s="136"/>
      <c r="C13" s="155">
        <v>-58313315</v>
      </c>
      <c r="D13" s="155"/>
      <c r="E13" s="156">
        <v>10826661</v>
      </c>
      <c r="F13" s="60">
        <v>10826661</v>
      </c>
      <c r="G13" s="60">
        <v>771696</v>
      </c>
      <c r="H13" s="60">
        <v>725412</v>
      </c>
      <c r="I13" s="60">
        <v>752093</v>
      </c>
      <c r="J13" s="60">
        <v>2249201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2249201</v>
      </c>
      <c r="X13" s="60">
        <v>3277903</v>
      </c>
      <c r="Y13" s="60">
        <v>-1028702</v>
      </c>
      <c r="Z13" s="140">
        <v>-31.38</v>
      </c>
      <c r="AA13" s="155">
        <v>10826661</v>
      </c>
    </row>
    <row r="14" spans="1:27" ht="13.5">
      <c r="A14" s="138" t="s">
        <v>83</v>
      </c>
      <c r="B14" s="136"/>
      <c r="C14" s="157">
        <v>288367</v>
      </c>
      <c r="D14" s="157"/>
      <c r="E14" s="158">
        <v>35714999</v>
      </c>
      <c r="F14" s="159">
        <v>35714999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10813147</v>
      </c>
      <c r="Y14" s="159">
        <v>-10813147</v>
      </c>
      <c r="Z14" s="141">
        <v>-100</v>
      </c>
      <c r="AA14" s="157">
        <v>35714999</v>
      </c>
    </row>
    <row r="15" spans="1:27" ht="13.5">
      <c r="A15" s="135" t="s">
        <v>84</v>
      </c>
      <c r="B15" s="142"/>
      <c r="C15" s="153">
        <f aca="true" t="shared" si="2" ref="C15:Y15">SUM(C16:C18)</f>
        <v>19186456</v>
      </c>
      <c r="D15" s="153">
        <f>SUM(D16:D18)</f>
        <v>0</v>
      </c>
      <c r="E15" s="154">
        <f t="shared" si="2"/>
        <v>172584119</v>
      </c>
      <c r="F15" s="100">
        <f t="shared" si="2"/>
        <v>172584119</v>
      </c>
      <c r="G15" s="100">
        <f t="shared" si="2"/>
        <v>405111</v>
      </c>
      <c r="H15" s="100">
        <f t="shared" si="2"/>
        <v>808622</v>
      </c>
      <c r="I15" s="100">
        <f t="shared" si="2"/>
        <v>561568</v>
      </c>
      <c r="J15" s="100">
        <f t="shared" si="2"/>
        <v>1775301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1775301</v>
      </c>
      <c r="X15" s="100">
        <f t="shared" si="2"/>
        <v>52251924</v>
      </c>
      <c r="Y15" s="100">
        <f t="shared" si="2"/>
        <v>-50476623</v>
      </c>
      <c r="Z15" s="137">
        <f>+IF(X15&lt;&gt;0,+(Y15/X15)*100,0)</f>
        <v>-96.60241984582233</v>
      </c>
      <c r="AA15" s="153">
        <f>SUM(AA16:AA18)</f>
        <v>172584119</v>
      </c>
    </row>
    <row r="16" spans="1:27" ht="13.5">
      <c r="A16" s="138" t="s">
        <v>85</v>
      </c>
      <c r="B16" s="136"/>
      <c r="C16" s="155">
        <v>19186456</v>
      </c>
      <c r="D16" s="155"/>
      <c r="E16" s="156">
        <v>162601577</v>
      </c>
      <c r="F16" s="60">
        <v>162601577</v>
      </c>
      <c r="G16" s="60">
        <v>405111</v>
      </c>
      <c r="H16" s="60">
        <v>808622</v>
      </c>
      <c r="I16" s="60">
        <v>561568</v>
      </c>
      <c r="J16" s="60">
        <v>1775301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1775301</v>
      </c>
      <c r="X16" s="60">
        <v>49229589</v>
      </c>
      <c r="Y16" s="60">
        <v>-47454288</v>
      </c>
      <c r="Z16" s="140">
        <v>-96.39</v>
      </c>
      <c r="AA16" s="155">
        <v>162601577</v>
      </c>
    </row>
    <row r="17" spans="1:27" ht="13.5">
      <c r="A17" s="138" t="s">
        <v>86</v>
      </c>
      <c r="B17" s="136"/>
      <c r="C17" s="155"/>
      <c r="D17" s="155"/>
      <c r="E17" s="156">
        <v>110424</v>
      </c>
      <c r="F17" s="60">
        <v>110424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33432</v>
      </c>
      <c r="Y17" s="60">
        <v>-33432</v>
      </c>
      <c r="Z17" s="140">
        <v>-100</v>
      </c>
      <c r="AA17" s="155">
        <v>110424</v>
      </c>
    </row>
    <row r="18" spans="1:27" ht="13.5">
      <c r="A18" s="138" t="s">
        <v>87</v>
      </c>
      <c r="B18" s="136"/>
      <c r="C18" s="155"/>
      <c r="D18" s="155"/>
      <c r="E18" s="156">
        <v>9872118</v>
      </c>
      <c r="F18" s="60">
        <v>9872118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2988903</v>
      </c>
      <c r="Y18" s="60">
        <v>-2988903</v>
      </c>
      <c r="Z18" s="140">
        <v>-100</v>
      </c>
      <c r="AA18" s="155">
        <v>9872118</v>
      </c>
    </row>
    <row r="19" spans="1:27" ht="13.5">
      <c r="A19" s="135" t="s">
        <v>88</v>
      </c>
      <c r="B19" s="142"/>
      <c r="C19" s="153">
        <f aca="true" t="shared" si="3" ref="C19:Y19">SUM(C20:C23)</f>
        <v>3331787758</v>
      </c>
      <c r="D19" s="153">
        <f>SUM(D20:D23)</f>
        <v>0</v>
      </c>
      <c r="E19" s="154">
        <f t="shared" si="3"/>
        <v>3395852333</v>
      </c>
      <c r="F19" s="100">
        <f t="shared" si="3"/>
        <v>3395852333</v>
      </c>
      <c r="G19" s="100">
        <f t="shared" si="3"/>
        <v>287905546</v>
      </c>
      <c r="H19" s="100">
        <f t="shared" si="3"/>
        <v>298430119</v>
      </c>
      <c r="I19" s="100">
        <f t="shared" si="3"/>
        <v>303973196</v>
      </c>
      <c r="J19" s="100">
        <f t="shared" si="3"/>
        <v>890308861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890308861</v>
      </c>
      <c r="X19" s="100">
        <f t="shared" si="3"/>
        <v>1028135255</v>
      </c>
      <c r="Y19" s="100">
        <f t="shared" si="3"/>
        <v>-137826394</v>
      </c>
      <c r="Z19" s="137">
        <f>+IF(X19&lt;&gt;0,+(Y19/X19)*100,0)</f>
        <v>-13.405472998783608</v>
      </c>
      <c r="AA19" s="153">
        <f>SUM(AA20:AA23)</f>
        <v>3395852333</v>
      </c>
    </row>
    <row r="20" spans="1:27" ht="13.5">
      <c r="A20" s="138" t="s">
        <v>89</v>
      </c>
      <c r="B20" s="136"/>
      <c r="C20" s="155">
        <v>1985925363</v>
      </c>
      <c r="D20" s="155"/>
      <c r="E20" s="156">
        <v>1995525554</v>
      </c>
      <c r="F20" s="60">
        <v>1995525554</v>
      </c>
      <c r="G20" s="60">
        <v>186182541</v>
      </c>
      <c r="H20" s="60">
        <v>166805417</v>
      </c>
      <c r="I20" s="60">
        <v>189251173</v>
      </c>
      <c r="J20" s="60">
        <v>542239131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542239131</v>
      </c>
      <c r="X20" s="60">
        <v>604169431</v>
      </c>
      <c r="Y20" s="60">
        <v>-61930300</v>
      </c>
      <c r="Z20" s="140">
        <v>-10.25</v>
      </c>
      <c r="AA20" s="155">
        <v>1995525554</v>
      </c>
    </row>
    <row r="21" spans="1:27" ht="13.5">
      <c r="A21" s="138" t="s">
        <v>90</v>
      </c>
      <c r="B21" s="136"/>
      <c r="C21" s="155">
        <v>913770109</v>
      </c>
      <c r="D21" s="155"/>
      <c r="E21" s="156">
        <v>956695523</v>
      </c>
      <c r="F21" s="60">
        <v>956695523</v>
      </c>
      <c r="G21" s="60">
        <v>64506967</v>
      </c>
      <c r="H21" s="60">
        <v>89994945</v>
      </c>
      <c r="I21" s="60">
        <v>78490971</v>
      </c>
      <c r="J21" s="60">
        <v>232992883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232992883</v>
      </c>
      <c r="X21" s="60">
        <v>289651109</v>
      </c>
      <c r="Y21" s="60">
        <v>-56658226</v>
      </c>
      <c r="Z21" s="140">
        <v>-19.56</v>
      </c>
      <c r="AA21" s="155">
        <v>956695523</v>
      </c>
    </row>
    <row r="22" spans="1:27" ht="13.5">
      <c r="A22" s="138" t="s">
        <v>91</v>
      </c>
      <c r="B22" s="136"/>
      <c r="C22" s="157">
        <v>261284077</v>
      </c>
      <c r="D22" s="157"/>
      <c r="E22" s="158">
        <v>262654006</v>
      </c>
      <c r="F22" s="159">
        <v>262654006</v>
      </c>
      <c r="G22" s="159">
        <v>22741131</v>
      </c>
      <c r="H22" s="159">
        <v>25192299</v>
      </c>
      <c r="I22" s="159">
        <v>20892970</v>
      </c>
      <c r="J22" s="159">
        <v>68826400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68826400</v>
      </c>
      <c r="X22" s="159">
        <v>79521669</v>
      </c>
      <c r="Y22" s="159">
        <v>-10695269</v>
      </c>
      <c r="Z22" s="141">
        <v>-13.45</v>
      </c>
      <c r="AA22" s="157">
        <v>262654006</v>
      </c>
    </row>
    <row r="23" spans="1:27" ht="13.5">
      <c r="A23" s="138" t="s">
        <v>92</v>
      </c>
      <c r="B23" s="136"/>
      <c r="C23" s="155">
        <v>170808209</v>
      </c>
      <c r="D23" s="155"/>
      <c r="E23" s="156">
        <v>180977250</v>
      </c>
      <c r="F23" s="60">
        <v>180977250</v>
      </c>
      <c r="G23" s="60">
        <v>14474907</v>
      </c>
      <c r="H23" s="60">
        <v>16437458</v>
      </c>
      <c r="I23" s="60">
        <v>15338082</v>
      </c>
      <c r="J23" s="60">
        <v>46250447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46250447</v>
      </c>
      <c r="X23" s="60">
        <v>54793046</v>
      </c>
      <c r="Y23" s="60">
        <v>-8542599</v>
      </c>
      <c r="Z23" s="140">
        <v>-15.59</v>
      </c>
      <c r="AA23" s="155">
        <v>180977250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4862643859</v>
      </c>
      <c r="D25" s="168">
        <f>+D5+D9+D15+D19+D24</f>
        <v>0</v>
      </c>
      <c r="E25" s="169">
        <f t="shared" si="4"/>
        <v>4974546476</v>
      </c>
      <c r="F25" s="73">
        <f t="shared" si="4"/>
        <v>4974546476</v>
      </c>
      <c r="G25" s="73">
        <f t="shared" si="4"/>
        <v>575600445</v>
      </c>
      <c r="H25" s="73">
        <f t="shared" si="4"/>
        <v>354274124</v>
      </c>
      <c r="I25" s="73">
        <f t="shared" si="4"/>
        <v>359096805</v>
      </c>
      <c r="J25" s="73">
        <f t="shared" si="4"/>
        <v>1288971374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1288971374</v>
      </c>
      <c r="X25" s="73">
        <f t="shared" si="4"/>
        <v>1506103950</v>
      </c>
      <c r="Y25" s="73">
        <f t="shared" si="4"/>
        <v>-217132576</v>
      </c>
      <c r="Z25" s="170">
        <f>+IF(X25&lt;&gt;0,+(Y25/X25)*100,0)</f>
        <v>-14.416838625248939</v>
      </c>
      <c r="AA25" s="168">
        <f>+AA5+AA9+AA15+AA19+AA24</f>
        <v>4974546476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1454068061</v>
      </c>
      <c r="D28" s="153">
        <f>SUM(D29:D31)</f>
        <v>0</v>
      </c>
      <c r="E28" s="154">
        <f t="shared" si="5"/>
        <v>1290650676</v>
      </c>
      <c r="F28" s="100">
        <f t="shared" si="5"/>
        <v>1290650676</v>
      </c>
      <c r="G28" s="100">
        <f t="shared" si="5"/>
        <v>76607401</v>
      </c>
      <c r="H28" s="100">
        <f t="shared" si="5"/>
        <v>79933300</v>
      </c>
      <c r="I28" s="100">
        <f t="shared" si="5"/>
        <v>51142481</v>
      </c>
      <c r="J28" s="100">
        <f t="shared" si="5"/>
        <v>207683182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207683182</v>
      </c>
      <c r="X28" s="100">
        <f t="shared" si="5"/>
        <v>282581248</v>
      </c>
      <c r="Y28" s="100">
        <f t="shared" si="5"/>
        <v>-74898066</v>
      </c>
      <c r="Z28" s="137">
        <f>+IF(X28&lt;&gt;0,+(Y28/X28)*100,0)</f>
        <v>-26.504966812235185</v>
      </c>
      <c r="AA28" s="153">
        <f>SUM(AA29:AA31)</f>
        <v>1290650676</v>
      </c>
    </row>
    <row r="29" spans="1:27" ht="13.5">
      <c r="A29" s="138" t="s">
        <v>75</v>
      </c>
      <c r="B29" s="136"/>
      <c r="C29" s="155">
        <v>136257543</v>
      </c>
      <c r="D29" s="155"/>
      <c r="E29" s="156">
        <v>254021384</v>
      </c>
      <c r="F29" s="60">
        <v>254021384</v>
      </c>
      <c r="G29" s="60">
        <v>9699001</v>
      </c>
      <c r="H29" s="60">
        <v>10207695</v>
      </c>
      <c r="I29" s="60">
        <v>8532136</v>
      </c>
      <c r="J29" s="60">
        <v>28438832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28438832</v>
      </c>
      <c r="X29" s="60">
        <v>55616660</v>
      </c>
      <c r="Y29" s="60">
        <v>-27177828</v>
      </c>
      <c r="Z29" s="140">
        <v>-48.87</v>
      </c>
      <c r="AA29" s="155">
        <v>254021384</v>
      </c>
    </row>
    <row r="30" spans="1:27" ht="13.5">
      <c r="A30" s="138" t="s">
        <v>76</v>
      </c>
      <c r="B30" s="136"/>
      <c r="C30" s="157">
        <v>1195934226</v>
      </c>
      <c r="D30" s="157"/>
      <c r="E30" s="158">
        <v>653200423</v>
      </c>
      <c r="F30" s="159">
        <v>653200423</v>
      </c>
      <c r="G30" s="159">
        <v>52986429</v>
      </c>
      <c r="H30" s="159">
        <v>61642903</v>
      </c>
      <c r="I30" s="159">
        <v>36251510</v>
      </c>
      <c r="J30" s="159">
        <v>150880842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150880842</v>
      </c>
      <c r="X30" s="159">
        <v>143014833</v>
      </c>
      <c r="Y30" s="159">
        <v>7866009</v>
      </c>
      <c r="Z30" s="141">
        <v>5.5</v>
      </c>
      <c r="AA30" s="157">
        <v>653200423</v>
      </c>
    </row>
    <row r="31" spans="1:27" ht="13.5">
      <c r="A31" s="138" t="s">
        <v>77</v>
      </c>
      <c r="B31" s="136"/>
      <c r="C31" s="155">
        <v>121876292</v>
      </c>
      <c r="D31" s="155"/>
      <c r="E31" s="156">
        <v>383428869</v>
      </c>
      <c r="F31" s="60">
        <v>383428869</v>
      </c>
      <c r="G31" s="60">
        <v>13921971</v>
      </c>
      <c r="H31" s="60">
        <v>8082702</v>
      </c>
      <c r="I31" s="60">
        <v>6358835</v>
      </c>
      <c r="J31" s="60">
        <v>28363508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28363508</v>
      </c>
      <c r="X31" s="60">
        <v>83949755</v>
      </c>
      <c r="Y31" s="60">
        <v>-55586247</v>
      </c>
      <c r="Z31" s="140">
        <v>-66.21</v>
      </c>
      <c r="AA31" s="155">
        <v>383428869</v>
      </c>
    </row>
    <row r="32" spans="1:27" ht="13.5">
      <c r="A32" s="135" t="s">
        <v>78</v>
      </c>
      <c r="B32" s="136"/>
      <c r="C32" s="153">
        <f aca="true" t="shared" si="6" ref="C32:Y32">SUM(C33:C37)</f>
        <v>504843372</v>
      </c>
      <c r="D32" s="153">
        <f>SUM(D33:D37)</f>
        <v>0</v>
      </c>
      <c r="E32" s="154">
        <f t="shared" si="6"/>
        <v>448005433</v>
      </c>
      <c r="F32" s="100">
        <f t="shared" si="6"/>
        <v>448005433</v>
      </c>
      <c r="G32" s="100">
        <f t="shared" si="6"/>
        <v>25790677</v>
      </c>
      <c r="H32" s="100">
        <f t="shared" si="6"/>
        <v>30792173</v>
      </c>
      <c r="I32" s="100">
        <f t="shared" si="6"/>
        <v>28518243</v>
      </c>
      <c r="J32" s="100">
        <f t="shared" si="6"/>
        <v>85101093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85101093</v>
      </c>
      <c r="X32" s="100">
        <f t="shared" si="6"/>
        <v>98088458</v>
      </c>
      <c r="Y32" s="100">
        <f t="shared" si="6"/>
        <v>-12987365</v>
      </c>
      <c r="Z32" s="137">
        <f>+IF(X32&lt;&gt;0,+(Y32/X32)*100,0)</f>
        <v>-13.240461991970554</v>
      </c>
      <c r="AA32" s="153">
        <f>SUM(AA33:AA37)</f>
        <v>448005433</v>
      </c>
    </row>
    <row r="33" spans="1:27" ht="13.5">
      <c r="A33" s="138" t="s">
        <v>79</v>
      </c>
      <c r="B33" s="136"/>
      <c r="C33" s="155">
        <v>81479883</v>
      </c>
      <c r="D33" s="155"/>
      <c r="E33" s="156">
        <v>138198807</v>
      </c>
      <c r="F33" s="60">
        <v>138198807</v>
      </c>
      <c r="G33" s="60">
        <v>5470005</v>
      </c>
      <c r="H33" s="60">
        <v>5852031</v>
      </c>
      <c r="I33" s="60">
        <v>5633977</v>
      </c>
      <c r="J33" s="60">
        <v>16956013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16956013</v>
      </c>
      <c r="X33" s="60">
        <v>30257910</v>
      </c>
      <c r="Y33" s="60">
        <v>-13301897</v>
      </c>
      <c r="Z33" s="140">
        <v>-43.96</v>
      </c>
      <c r="AA33" s="155">
        <v>138198807</v>
      </c>
    </row>
    <row r="34" spans="1:27" ht="13.5">
      <c r="A34" s="138" t="s">
        <v>80</v>
      </c>
      <c r="B34" s="136"/>
      <c r="C34" s="155">
        <v>34311114</v>
      </c>
      <c r="D34" s="155"/>
      <c r="E34" s="156">
        <v>37669910</v>
      </c>
      <c r="F34" s="60">
        <v>37669910</v>
      </c>
      <c r="G34" s="60">
        <v>2293690</v>
      </c>
      <c r="H34" s="60">
        <v>2534927</v>
      </c>
      <c r="I34" s="60">
        <v>2760611</v>
      </c>
      <c r="J34" s="60">
        <v>7589228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7589228</v>
      </c>
      <c r="X34" s="60">
        <v>8247631</v>
      </c>
      <c r="Y34" s="60">
        <v>-658403</v>
      </c>
      <c r="Z34" s="140">
        <v>-7.98</v>
      </c>
      <c r="AA34" s="155">
        <v>37669910</v>
      </c>
    </row>
    <row r="35" spans="1:27" ht="13.5">
      <c r="A35" s="138" t="s">
        <v>81</v>
      </c>
      <c r="B35" s="136"/>
      <c r="C35" s="155">
        <v>230582590</v>
      </c>
      <c r="D35" s="155"/>
      <c r="E35" s="156">
        <v>192611033</v>
      </c>
      <c r="F35" s="60">
        <v>192611033</v>
      </c>
      <c r="G35" s="60">
        <v>16574173</v>
      </c>
      <c r="H35" s="60">
        <v>20758644</v>
      </c>
      <c r="I35" s="60">
        <v>18604358</v>
      </c>
      <c r="J35" s="60">
        <v>55937175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55937175</v>
      </c>
      <c r="X35" s="60">
        <v>42171183</v>
      </c>
      <c r="Y35" s="60">
        <v>13765992</v>
      </c>
      <c r="Z35" s="140">
        <v>32.64</v>
      </c>
      <c r="AA35" s="155">
        <v>192611033</v>
      </c>
    </row>
    <row r="36" spans="1:27" ht="13.5">
      <c r="A36" s="138" t="s">
        <v>82</v>
      </c>
      <c r="B36" s="136"/>
      <c r="C36" s="155">
        <v>20248374</v>
      </c>
      <c r="D36" s="155"/>
      <c r="E36" s="156">
        <v>17713120</v>
      </c>
      <c r="F36" s="60">
        <v>17713120</v>
      </c>
      <c r="G36" s="60">
        <v>1331183</v>
      </c>
      <c r="H36" s="60">
        <v>1525988</v>
      </c>
      <c r="I36" s="60">
        <v>1379658</v>
      </c>
      <c r="J36" s="60">
        <v>4236829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4236829</v>
      </c>
      <c r="X36" s="60">
        <v>3878195</v>
      </c>
      <c r="Y36" s="60">
        <v>358634</v>
      </c>
      <c r="Z36" s="140">
        <v>9.25</v>
      </c>
      <c r="AA36" s="155">
        <v>17713120</v>
      </c>
    </row>
    <row r="37" spans="1:27" ht="13.5">
      <c r="A37" s="138" t="s">
        <v>83</v>
      </c>
      <c r="B37" s="136"/>
      <c r="C37" s="157">
        <v>138221411</v>
      </c>
      <c r="D37" s="157"/>
      <c r="E37" s="158">
        <v>61812563</v>
      </c>
      <c r="F37" s="159">
        <v>61812563</v>
      </c>
      <c r="G37" s="159">
        <v>121626</v>
      </c>
      <c r="H37" s="159">
        <v>120583</v>
      </c>
      <c r="I37" s="159">
        <v>139639</v>
      </c>
      <c r="J37" s="159">
        <v>381848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381848</v>
      </c>
      <c r="X37" s="159">
        <v>13533539</v>
      </c>
      <c r="Y37" s="159">
        <v>-13151691</v>
      </c>
      <c r="Z37" s="141">
        <v>-97.18</v>
      </c>
      <c r="AA37" s="157">
        <v>61812563</v>
      </c>
    </row>
    <row r="38" spans="1:27" ht="13.5">
      <c r="A38" s="135" t="s">
        <v>84</v>
      </c>
      <c r="B38" s="142"/>
      <c r="C38" s="153">
        <f aca="true" t="shared" si="7" ref="C38:Y38">SUM(C39:C41)</f>
        <v>232570285</v>
      </c>
      <c r="D38" s="153">
        <f>SUM(D39:D41)</f>
        <v>0</v>
      </c>
      <c r="E38" s="154">
        <f t="shared" si="7"/>
        <v>313238520</v>
      </c>
      <c r="F38" s="100">
        <f t="shared" si="7"/>
        <v>313238520</v>
      </c>
      <c r="G38" s="100">
        <f t="shared" si="7"/>
        <v>11182239</v>
      </c>
      <c r="H38" s="100">
        <f t="shared" si="7"/>
        <v>19183442</v>
      </c>
      <c r="I38" s="100">
        <f t="shared" si="7"/>
        <v>8819869</v>
      </c>
      <c r="J38" s="100">
        <f t="shared" si="7"/>
        <v>39185550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39185550</v>
      </c>
      <c r="X38" s="100">
        <f t="shared" si="7"/>
        <v>68581944</v>
      </c>
      <c r="Y38" s="100">
        <f t="shared" si="7"/>
        <v>-29396394</v>
      </c>
      <c r="Z38" s="137">
        <f>+IF(X38&lt;&gt;0,+(Y38/X38)*100,0)</f>
        <v>-42.86316818315911</v>
      </c>
      <c r="AA38" s="153">
        <f>SUM(AA39:AA41)</f>
        <v>313238520</v>
      </c>
    </row>
    <row r="39" spans="1:27" ht="13.5">
      <c r="A39" s="138" t="s">
        <v>85</v>
      </c>
      <c r="B39" s="136"/>
      <c r="C39" s="155">
        <v>79814125</v>
      </c>
      <c r="D39" s="155"/>
      <c r="E39" s="156">
        <v>50741287</v>
      </c>
      <c r="F39" s="60">
        <v>50741287</v>
      </c>
      <c r="G39" s="60">
        <v>4360809</v>
      </c>
      <c r="H39" s="60">
        <v>5751342</v>
      </c>
      <c r="I39" s="60">
        <v>5314967</v>
      </c>
      <c r="J39" s="60">
        <v>15427118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15427118</v>
      </c>
      <c r="X39" s="60">
        <v>11109541</v>
      </c>
      <c r="Y39" s="60">
        <v>4317577</v>
      </c>
      <c r="Z39" s="140">
        <v>38.86</v>
      </c>
      <c r="AA39" s="155">
        <v>50741287</v>
      </c>
    </row>
    <row r="40" spans="1:27" ht="13.5">
      <c r="A40" s="138" t="s">
        <v>86</v>
      </c>
      <c r="B40" s="136"/>
      <c r="C40" s="155">
        <v>152756160</v>
      </c>
      <c r="D40" s="155"/>
      <c r="E40" s="156">
        <v>250492286</v>
      </c>
      <c r="F40" s="60">
        <v>250492286</v>
      </c>
      <c r="G40" s="60">
        <v>6821430</v>
      </c>
      <c r="H40" s="60">
        <v>13432100</v>
      </c>
      <c r="I40" s="60">
        <v>3504902</v>
      </c>
      <c r="J40" s="60">
        <v>23758432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23758432</v>
      </c>
      <c r="X40" s="60">
        <v>54843982</v>
      </c>
      <c r="Y40" s="60">
        <v>-31085550</v>
      </c>
      <c r="Z40" s="140">
        <v>-56.68</v>
      </c>
      <c r="AA40" s="155">
        <v>250492286</v>
      </c>
    </row>
    <row r="41" spans="1:27" ht="13.5">
      <c r="A41" s="138" t="s">
        <v>87</v>
      </c>
      <c r="B41" s="136"/>
      <c r="C41" s="155"/>
      <c r="D41" s="155"/>
      <c r="E41" s="156">
        <v>12004947</v>
      </c>
      <c r="F41" s="60">
        <v>12004947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2628421</v>
      </c>
      <c r="Y41" s="60">
        <v>-2628421</v>
      </c>
      <c r="Z41" s="140">
        <v>-100</v>
      </c>
      <c r="AA41" s="155">
        <v>12004947</v>
      </c>
    </row>
    <row r="42" spans="1:27" ht="13.5">
      <c r="A42" s="135" t="s">
        <v>88</v>
      </c>
      <c r="B42" s="142"/>
      <c r="C42" s="153">
        <f aca="true" t="shared" si="8" ref="C42:Y42">SUM(C43:C46)</f>
        <v>2643758940</v>
      </c>
      <c r="D42" s="153">
        <f>SUM(D43:D46)</f>
        <v>0</v>
      </c>
      <c r="E42" s="154">
        <f t="shared" si="8"/>
        <v>2514226502</v>
      </c>
      <c r="F42" s="100">
        <f t="shared" si="8"/>
        <v>2514226502</v>
      </c>
      <c r="G42" s="100">
        <f t="shared" si="8"/>
        <v>60390859</v>
      </c>
      <c r="H42" s="100">
        <f t="shared" si="8"/>
        <v>228431854</v>
      </c>
      <c r="I42" s="100">
        <f t="shared" si="8"/>
        <v>209938942</v>
      </c>
      <c r="J42" s="100">
        <f t="shared" si="8"/>
        <v>498761655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498761655</v>
      </c>
      <c r="X42" s="100">
        <f t="shared" si="8"/>
        <v>550476807</v>
      </c>
      <c r="Y42" s="100">
        <f t="shared" si="8"/>
        <v>-51715152</v>
      </c>
      <c r="Z42" s="137">
        <f>+IF(X42&lt;&gt;0,+(Y42/X42)*100,0)</f>
        <v>-9.394610516261043</v>
      </c>
      <c r="AA42" s="153">
        <f>SUM(AA43:AA46)</f>
        <v>2514226502</v>
      </c>
    </row>
    <row r="43" spans="1:27" ht="13.5">
      <c r="A43" s="138" t="s">
        <v>89</v>
      </c>
      <c r="B43" s="136"/>
      <c r="C43" s="155">
        <v>1434612004</v>
      </c>
      <c r="D43" s="155"/>
      <c r="E43" s="156">
        <v>1609106620</v>
      </c>
      <c r="F43" s="60">
        <v>1609106620</v>
      </c>
      <c r="G43" s="60">
        <v>4741899</v>
      </c>
      <c r="H43" s="60">
        <v>164053718</v>
      </c>
      <c r="I43" s="60">
        <v>185617528</v>
      </c>
      <c r="J43" s="60">
        <v>354413145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354413145</v>
      </c>
      <c r="X43" s="60">
        <v>352305520</v>
      </c>
      <c r="Y43" s="60">
        <v>2107625</v>
      </c>
      <c r="Z43" s="140">
        <v>0.6</v>
      </c>
      <c r="AA43" s="155">
        <v>1609106620</v>
      </c>
    </row>
    <row r="44" spans="1:27" ht="13.5">
      <c r="A44" s="138" t="s">
        <v>90</v>
      </c>
      <c r="B44" s="136"/>
      <c r="C44" s="155">
        <v>812264403</v>
      </c>
      <c r="D44" s="155"/>
      <c r="E44" s="156">
        <v>647854374</v>
      </c>
      <c r="F44" s="60">
        <v>647854374</v>
      </c>
      <c r="G44" s="60">
        <v>43215426</v>
      </c>
      <c r="H44" s="60">
        <v>49850180</v>
      </c>
      <c r="I44" s="60">
        <v>10598041</v>
      </c>
      <c r="J44" s="60">
        <v>103663647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103663647</v>
      </c>
      <c r="X44" s="60">
        <v>141844344</v>
      </c>
      <c r="Y44" s="60">
        <v>-38180697</v>
      </c>
      <c r="Z44" s="140">
        <v>-26.92</v>
      </c>
      <c r="AA44" s="155">
        <v>647854374</v>
      </c>
    </row>
    <row r="45" spans="1:27" ht="13.5">
      <c r="A45" s="138" t="s">
        <v>91</v>
      </c>
      <c r="B45" s="136"/>
      <c r="C45" s="157">
        <v>238736357</v>
      </c>
      <c r="D45" s="157"/>
      <c r="E45" s="158">
        <v>143386792</v>
      </c>
      <c r="F45" s="159">
        <v>143386792</v>
      </c>
      <c r="G45" s="159">
        <v>6219711</v>
      </c>
      <c r="H45" s="159">
        <v>7236581</v>
      </c>
      <c r="I45" s="159">
        <v>7917949</v>
      </c>
      <c r="J45" s="159">
        <v>21374241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21374241</v>
      </c>
      <c r="X45" s="159">
        <v>31393791</v>
      </c>
      <c r="Y45" s="159">
        <v>-10019550</v>
      </c>
      <c r="Z45" s="141">
        <v>-31.92</v>
      </c>
      <c r="AA45" s="157">
        <v>143386792</v>
      </c>
    </row>
    <row r="46" spans="1:27" ht="13.5">
      <c r="A46" s="138" t="s">
        <v>92</v>
      </c>
      <c r="B46" s="136"/>
      <c r="C46" s="155">
        <v>158146176</v>
      </c>
      <c r="D46" s="155"/>
      <c r="E46" s="156">
        <v>113878716</v>
      </c>
      <c r="F46" s="60">
        <v>113878716</v>
      </c>
      <c r="G46" s="60">
        <v>6213823</v>
      </c>
      <c r="H46" s="60">
        <v>7291375</v>
      </c>
      <c r="I46" s="60">
        <v>5805424</v>
      </c>
      <c r="J46" s="60">
        <v>19310622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19310622</v>
      </c>
      <c r="X46" s="60">
        <v>24933152</v>
      </c>
      <c r="Y46" s="60">
        <v>-5622530</v>
      </c>
      <c r="Z46" s="140">
        <v>-22.55</v>
      </c>
      <c r="AA46" s="155">
        <v>113878716</v>
      </c>
    </row>
    <row r="47" spans="1:27" ht="13.5">
      <c r="A47" s="135" t="s">
        <v>93</v>
      </c>
      <c r="B47" s="142" t="s">
        <v>94</v>
      </c>
      <c r="C47" s="153">
        <v>247423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4835488081</v>
      </c>
      <c r="D48" s="168">
        <f>+D28+D32+D38+D42+D47</f>
        <v>0</v>
      </c>
      <c r="E48" s="169">
        <f t="shared" si="9"/>
        <v>4566121131</v>
      </c>
      <c r="F48" s="73">
        <f t="shared" si="9"/>
        <v>4566121131</v>
      </c>
      <c r="G48" s="73">
        <f t="shared" si="9"/>
        <v>173971176</v>
      </c>
      <c r="H48" s="73">
        <f t="shared" si="9"/>
        <v>358340769</v>
      </c>
      <c r="I48" s="73">
        <f t="shared" si="9"/>
        <v>298419535</v>
      </c>
      <c r="J48" s="73">
        <f t="shared" si="9"/>
        <v>830731480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830731480</v>
      </c>
      <c r="X48" s="73">
        <f t="shared" si="9"/>
        <v>999728457</v>
      </c>
      <c r="Y48" s="73">
        <f t="shared" si="9"/>
        <v>-168996977</v>
      </c>
      <c r="Z48" s="170">
        <f>+IF(X48&lt;&gt;0,+(Y48/X48)*100,0)</f>
        <v>-16.904287941060378</v>
      </c>
      <c r="AA48" s="168">
        <f>+AA28+AA32+AA38+AA42+AA47</f>
        <v>4566121131</v>
      </c>
    </row>
    <row r="49" spans="1:27" ht="13.5">
      <c r="A49" s="148" t="s">
        <v>49</v>
      </c>
      <c r="B49" s="149"/>
      <c r="C49" s="171">
        <f aca="true" t="shared" si="10" ref="C49:Y49">+C25-C48</f>
        <v>27155778</v>
      </c>
      <c r="D49" s="171">
        <f>+D25-D48</f>
        <v>0</v>
      </c>
      <c r="E49" s="172">
        <f t="shared" si="10"/>
        <v>408425345</v>
      </c>
      <c r="F49" s="173">
        <f t="shared" si="10"/>
        <v>408425345</v>
      </c>
      <c r="G49" s="173">
        <f t="shared" si="10"/>
        <v>401629269</v>
      </c>
      <c r="H49" s="173">
        <f t="shared" si="10"/>
        <v>-4066645</v>
      </c>
      <c r="I49" s="173">
        <f t="shared" si="10"/>
        <v>60677270</v>
      </c>
      <c r="J49" s="173">
        <f t="shared" si="10"/>
        <v>458239894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458239894</v>
      </c>
      <c r="X49" s="173">
        <f>IF(F25=F48,0,X25-X48)</f>
        <v>506375493</v>
      </c>
      <c r="Y49" s="173">
        <f t="shared" si="10"/>
        <v>-48135599</v>
      </c>
      <c r="Z49" s="174">
        <f>+IF(X49&lt;&gt;0,+(Y49/X49)*100,0)</f>
        <v>-9.505910073732576</v>
      </c>
      <c r="AA49" s="171">
        <f>+AA25-AA48</f>
        <v>408425345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471288771</v>
      </c>
      <c r="D5" s="155">
        <v>0</v>
      </c>
      <c r="E5" s="156">
        <v>539000000</v>
      </c>
      <c r="F5" s="60">
        <v>539000000</v>
      </c>
      <c r="G5" s="60">
        <v>45551189</v>
      </c>
      <c r="H5" s="60">
        <v>44580547</v>
      </c>
      <c r="I5" s="60">
        <v>45252277</v>
      </c>
      <c r="J5" s="60">
        <v>135384013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135384013</v>
      </c>
      <c r="X5" s="60">
        <v>139463613</v>
      </c>
      <c r="Y5" s="60">
        <v>-4079600</v>
      </c>
      <c r="Z5" s="140">
        <v>-2.93</v>
      </c>
      <c r="AA5" s="155">
        <v>539000000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1678390636</v>
      </c>
      <c r="D7" s="155">
        <v>0</v>
      </c>
      <c r="E7" s="156">
        <v>1977314037</v>
      </c>
      <c r="F7" s="60">
        <v>1977314037</v>
      </c>
      <c r="G7" s="60">
        <v>185972348</v>
      </c>
      <c r="H7" s="60">
        <v>166233335</v>
      </c>
      <c r="I7" s="60">
        <v>188618699</v>
      </c>
      <c r="J7" s="60">
        <v>540824382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540824382</v>
      </c>
      <c r="X7" s="60">
        <v>630350553</v>
      </c>
      <c r="Y7" s="60">
        <v>-89526171</v>
      </c>
      <c r="Z7" s="140">
        <v>-14.2</v>
      </c>
      <c r="AA7" s="155">
        <v>1977314037</v>
      </c>
    </row>
    <row r="8" spans="1:27" ht="13.5">
      <c r="A8" s="183" t="s">
        <v>104</v>
      </c>
      <c r="B8" s="182"/>
      <c r="C8" s="155">
        <v>897194468</v>
      </c>
      <c r="D8" s="155">
        <v>0</v>
      </c>
      <c r="E8" s="156">
        <v>946898475</v>
      </c>
      <c r="F8" s="60">
        <v>946898475</v>
      </c>
      <c r="G8" s="60">
        <v>63074569</v>
      </c>
      <c r="H8" s="60">
        <v>88649923</v>
      </c>
      <c r="I8" s="60">
        <v>77350477</v>
      </c>
      <c r="J8" s="60">
        <v>229074969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229074969</v>
      </c>
      <c r="X8" s="60">
        <v>246846240</v>
      </c>
      <c r="Y8" s="60">
        <v>-17771271</v>
      </c>
      <c r="Z8" s="140">
        <v>-7.2</v>
      </c>
      <c r="AA8" s="155">
        <v>946898475</v>
      </c>
    </row>
    <row r="9" spans="1:27" ht="13.5">
      <c r="A9" s="183" t="s">
        <v>105</v>
      </c>
      <c r="B9" s="182"/>
      <c r="C9" s="155">
        <v>257714366</v>
      </c>
      <c r="D9" s="155">
        <v>0</v>
      </c>
      <c r="E9" s="156">
        <v>259157794</v>
      </c>
      <c r="F9" s="60">
        <v>259157794</v>
      </c>
      <c r="G9" s="60">
        <v>22376177</v>
      </c>
      <c r="H9" s="60">
        <v>24872879</v>
      </c>
      <c r="I9" s="60">
        <v>20670563</v>
      </c>
      <c r="J9" s="60">
        <v>67919619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67919619</v>
      </c>
      <c r="X9" s="60">
        <v>68971317</v>
      </c>
      <c r="Y9" s="60">
        <v>-1051698</v>
      </c>
      <c r="Z9" s="140">
        <v>-1.52</v>
      </c>
      <c r="AA9" s="155">
        <v>259157794</v>
      </c>
    </row>
    <row r="10" spans="1:27" ht="13.5">
      <c r="A10" s="183" t="s">
        <v>106</v>
      </c>
      <c r="B10" s="182"/>
      <c r="C10" s="155">
        <v>168610493</v>
      </c>
      <c r="D10" s="155">
        <v>0</v>
      </c>
      <c r="E10" s="156">
        <v>171227091</v>
      </c>
      <c r="F10" s="54">
        <v>171227091</v>
      </c>
      <c r="G10" s="54">
        <v>14262443</v>
      </c>
      <c r="H10" s="54">
        <v>16236590</v>
      </c>
      <c r="I10" s="54">
        <v>15135020</v>
      </c>
      <c r="J10" s="54">
        <v>45634053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45634053</v>
      </c>
      <c r="X10" s="54">
        <v>43838373</v>
      </c>
      <c r="Y10" s="54">
        <v>1795680</v>
      </c>
      <c r="Z10" s="184">
        <v>4.1</v>
      </c>
      <c r="AA10" s="130">
        <v>171227091</v>
      </c>
    </row>
    <row r="11" spans="1:27" ht="13.5">
      <c r="A11" s="183" t="s">
        <v>107</v>
      </c>
      <c r="B11" s="185"/>
      <c r="C11" s="155">
        <v>5839746</v>
      </c>
      <c r="D11" s="155">
        <v>0</v>
      </c>
      <c r="E11" s="156">
        <v>27563621</v>
      </c>
      <c r="F11" s="60">
        <v>27563621</v>
      </c>
      <c r="G11" s="60">
        <v>536998</v>
      </c>
      <c r="H11" s="60">
        <v>789902</v>
      </c>
      <c r="I11" s="60">
        <v>406789</v>
      </c>
      <c r="J11" s="60">
        <v>1733689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1733689</v>
      </c>
      <c r="X11" s="60">
        <v>6843383</v>
      </c>
      <c r="Y11" s="60">
        <v>-5109694</v>
      </c>
      <c r="Z11" s="140">
        <v>-74.67</v>
      </c>
      <c r="AA11" s="155">
        <v>27563621</v>
      </c>
    </row>
    <row r="12" spans="1:27" ht="13.5">
      <c r="A12" s="183" t="s">
        <v>108</v>
      </c>
      <c r="B12" s="185"/>
      <c r="C12" s="155">
        <v>11633519</v>
      </c>
      <c r="D12" s="155">
        <v>0</v>
      </c>
      <c r="E12" s="156">
        <v>14771889</v>
      </c>
      <c r="F12" s="60">
        <v>14771889</v>
      </c>
      <c r="G12" s="60">
        <v>943502</v>
      </c>
      <c r="H12" s="60">
        <v>965661</v>
      </c>
      <c r="I12" s="60">
        <v>1032758</v>
      </c>
      <c r="J12" s="60">
        <v>2941921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2941921</v>
      </c>
      <c r="X12" s="60">
        <v>3692973</v>
      </c>
      <c r="Y12" s="60">
        <v>-751052</v>
      </c>
      <c r="Z12" s="140">
        <v>-20.34</v>
      </c>
      <c r="AA12" s="155">
        <v>14771889</v>
      </c>
    </row>
    <row r="13" spans="1:27" ht="13.5">
      <c r="A13" s="181" t="s">
        <v>109</v>
      </c>
      <c r="B13" s="185"/>
      <c r="C13" s="155">
        <v>8376427</v>
      </c>
      <c r="D13" s="155">
        <v>0</v>
      </c>
      <c r="E13" s="156">
        <v>11151929</v>
      </c>
      <c r="F13" s="60">
        <v>11151929</v>
      </c>
      <c r="G13" s="60">
        <v>0</v>
      </c>
      <c r="H13" s="60">
        <v>855443</v>
      </c>
      <c r="I13" s="60">
        <v>465803</v>
      </c>
      <c r="J13" s="60">
        <v>1321246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1321246</v>
      </c>
      <c r="X13" s="60">
        <v>1993508</v>
      </c>
      <c r="Y13" s="60">
        <v>-672262</v>
      </c>
      <c r="Z13" s="140">
        <v>-33.72</v>
      </c>
      <c r="AA13" s="155">
        <v>11151929</v>
      </c>
    </row>
    <row r="14" spans="1:27" ht="13.5">
      <c r="A14" s="181" t="s">
        <v>110</v>
      </c>
      <c r="B14" s="185"/>
      <c r="C14" s="155">
        <v>31332801</v>
      </c>
      <c r="D14" s="155">
        <v>0</v>
      </c>
      <c r="E14" s="156">
        <v>22795629</v>
      </c>
      <c r="F14" s="60">
        <v>22795629</v>
      </c>
      <c r="G14" s="60">
        <v>2399850</v>
      </c>
      <c r="H14" s="60">
        <v>2555629</v>
      </c>
      <c r="I14" s="60">
        <v>2419103</v>
      </c>
      <c r="J14" s="60">
        <v>7374582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7374582</v>
      </c>
      <c r="X14" s="60">
        <v>4930735</v>
      </c>
      <c r="Y14" s="60">
        <v>2443847</v>
      </c>
      <c r="Z14" s="140">
        <v>49.56</v>
      </c>
      <c r="AA14" s="155">
        <v>22795629</v>
      </c>
    </row>
    <row r="15" spans="1:27" ht="13.5">
      <c r="A15" s="181" t="s">
        <v>111</v>
      </c>
      <c r="B15" s="185"/>
      <c r="C15" s="155">
        <v>6050</v>
      </c>
      <c r="D15" s="155">
        <v>0</v>
      </c>
      <c r="E15" s="156">
        <v>5000</v>
      </c>
      <c r="F15" s="60">
        <v>5000</v>
      </c>
      <c r="G15" s="60">
        <v>0</v>
      </c>
      <c r="H15" s="60">
        <v>0</v>
      </c>
      <c r="I15" s="60">
        <v>3025</v>
      </c>
      <c r="J15" s="60">
        <v>3025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3025</v>
      </c>
      <c r="X15" s="60">
        <v>0</v>
      </c>
      <c r="Y15" s="60">
        <v>3025</v>
      </c>
      <c r="Z15" s="140">
        <v>0</v>
      </c>
      <c r="AA15" s="155">
        <v>5000</v>
      </c>
    </row>
    <row r="16" spans="1:27" ht="13.5">
      <c r="A16" s="181" t="s">
        <v>112</v>
      </c>
      <c r="B16" s="185"/>
      <c r="C16" s="155">
        <v>153353108</v>
      </c>
      <c r="D16" s="155">
        <v>0</v>
      </c>
      <c r="E16" s="156">
        <v>35008300</v>
      </c>
      <c r="F16" s="60">
        <v>35008300</v>
      </c>
      <c r="G16" s="60">
        <v>1919188</v>
      </c>
      <c r="H16" s="60">
        <v>1520563</v>
      </c>
      <c r="I16" s="60">
        <v>1068864</v>
      </c>
      <c r="J16" s="60">
        <v>4508615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4508615</v>
      </c>
      <c r="X16" s="60">
        <v>10944977</v>
      </c>
      <c r="Y16" s="60">
        <v>-6436362</v>
      </c>
      <c r="Z16" s="140">
        <v>-58.81</v>
      </c>
      <c r="AA16" s="155">
        <v>35008300</v>
      </c>
    </row>
    <row r="17" spans="1:27" ht="13.5">
      <c r="A17" s="181" t="s">
        <v>113</v>
      </c>
      <c r="B17" s="185"/>
      <c r="C17" s="155">
        <v>6770</v>
      </c>
      <c r="D17" s="155">
        <v>0</v>
      </c>
      <c r="E17" s="156">
        <v>12887</v>
      </c>
      <c r="F17" s="60">
        <v>12887</v>
      </c>
      <c r="G17" s="60">
        <v>747</v>
      </c>
      <c r="H17" s="60">
        <v>582</v>
      </c>
      <c r="I17" s="60">
        <v>654</v>
      </c>
      <c r="J17" s="60">
        <v>1983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1983</v>
      </c>
      <c r="X17" s="60">
        <v>2359</v>
      </c>
      <c r="Y17" s="60">
        <v>-376</v>
      </c>
      <c r="Z17" s="140">
        <v>-15.94</v>
      </c>
      <c r="AA17" s="155">
        <v>12887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644342251</v>
      </c>
      <c r="D19" s="155">
        <v>0</v>
      </c>
      <c r="E19" s="156">
        <v>669140122</v>
      </c>
      <c r="F19" s="60">
        <v>669140122</v>
      </c>
      <c r="G19" s="60">
        <v>238348000</v>
      </c>
      <c r="H19" s="60">
        <v>4782715</v>
      </c>
      <c r="I19" s="60">
        <v>4451347</v>
      </c>
      <c r="J19" s="60">
        <v>247582062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247582062</v>
      </c>
      <c r="X19" s="60">
        <v>343351132</v>
      </c>
      <c r="Y19" s="60">
        <v>-95769070</v>
      </c>
      <c r="Z19" s="140">
        <v>-27.89</v>
      </c>
      <c r="AA19" s="155">
        <v>669140122</v>
      </c>
    </row>
    <row r="20" spans="1:27" ht="13.5">
      <c r="A20" s="181" t="s">
        <v>35</v>
      </c>
      <c r="B20" s="185"/>
      <c r="C20" s="155">
        <v>442263314</v>
      </c>
      <c r="D20" s="155">
        <v>0</v>
      </c>
      <c r="E20" s="156">
        <v>33075061</v>
      </c>
      <c r="F20" s="54">
        <v>33075061</v>
      </c>
      <c r="G20" s="54">
        <v>187145</v>
      </c>
      <c r="H20" s="54">
        <v>2041991</v>
      </c>
      <c r="I20" s="54">
        <v>1635311</v>
      </c>
      <c r="J20" s="54">
        <v>3864447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3864447</v>
      </c>
      <c r="X20" s="54">
        <v>4874783</v>
      </c>
      <c r="Y20" s="54">
        <v>-1010336</v>
      </c>
      <c r="Z20" s="184">
        <v>-20.73</v>
      </c>
      <c r="AA20" s="130">
        <v>33075061</v>
      </c>
    </row>
    <row r="21" spans="1:27" ht="13.5">
      <c r="A21" s="181" t="s">
        <v>115</v>
      </c>
      <c r="B21" s="185"/>
      <c r="C21" s="155">
        <v>-90036973</v>
      </c>
      <c r="D21" s="155">
        <v>0</v>
      </c>
      <c r="E21" s="156">
        <v>1413853</v>
      </c>
      <c r="F21" s="60">
        <v>1413853</v>
      </c>
      <c r="G21" s="60">
        <v>28289</v>
      </c>
      <c r="H21" s="60">
        <v>0</v>
      </c>
      <c r="I21" s="82">
        <v>0</v>
      </c>
      <c r="J21" s="60">
        <v>28289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28289</v>
      </c>
      <c r="X21" s="60">
        <v>0</v>
      </c>
      <c r="Y21" s="60">
        <v>28289</v>
      </c>
      <c r="Z21" s="140">
        <v>0</v>
      </c>
      <c r="AA21" s="155">
        <v>1413853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4680315747</v>
      </c>
      <c r="D22" s="188">
        <f>SUM(D5:D21)</f>
        <v>0</v>
      </c>
      <c r="E22" s="189">
        <f t="shared" si="0"/>
        <v>4708535688</v>
      </c>
      <c r="F22" s="190">
        <f t="shared" si="0"/>
        <v>4708535688</v>
      </c>
      <c r="G22" s="190">
        <f t="shared" si="0"/>
        <v>575600445</v>
      </c>
      <c r="H22" s="190">
        <f t="shared" si="0"/>
        <v>354085760</v>
      </c>
      <c r="I22" s="190">
        <f t="shared" si="0"/>
        <v>358510690</v>
      </c>
      <c r="J22" s="190">
        <f t="shared" si="0"/>
        <v>1288196895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1288196895</v>
      </c>
      <c r="X22" s="190">
        <f t="shared" si="0"/>
        <v>1506103946</v>
      </c>
      <c r="Y22" s="190">
        <f t="shared" si="0"/>
        <v>-217907051</v>
      </c>
      <c r="Z22" s="191">
        <f>+IF(X22&lt;&gt;0,+(Y22/X22)*100,0)</f>
        <v>-14.468261077114262</v>
      </c>
      <c r="AA22" s="188">
        <f>SUM(AA5:AA21)</f>
        <v>4708535688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826253509</v>
      </c>
      <c r="D25" s="155">
        <v>0</v>
      </c>
      <c r="E25" s="156">
        <v>918944935</v>
      </c>
      <c r="F25" s="60">
        <v>918944935</v>
      </c>
      <c r="G25" s="60">
        <v>72990074</v>
      </c>
      <c r="H25" s="60">
        <v>71386469</v>
      </c>
      <c r="I25" s="60">
        <v>73088070</v>
      </c>
      <c r="J25" s="60">
        <v>217464613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217464613</v>
      </c>
      <c r="X25" s="60">
        <v>222365923</v>
      </c>
      <c r="Y25" s="60">
        <v>-4901310</v>
      </c>
      <c r="Z25" s="140">
        <v>-2.2</v>
      </c>
      <c r="AA25" s="155">
        <v>918944935</v>
      </c>
    </row>
    <row r="26" spans="1:27" ht="13.5">
      <c r="A26" s="183" t="s">
        <v>38</v>
      </c>
      <c r="B26" s="182"/>
      <c r="C26" s="155">
        <v>42735848</v>
      </c>
      <c r="D26" s="155">
        <v>0</v>
      </c>
      <c r="E26" s="156">
        <v>47185053</v>
      </c>
      <c r="F26" s="60">
        <v>47185053</v>
      </c>
      <c r="G26" s="60">
        <v>3636441</v>
      </c>
      <c r="H26" s="60">
        <v>3584314</v>
      </c>
      <c r="I26" s="60">
        <v>3584314</v>
      </c>
      <c r="J26" s="60">
        <v>10805069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10805069</v>
      </c>
      <c r="X26" s="60">
        <v>11323071</v>
      </c>
      <c r="Y26" s="60">
        <v>-518002</v>
      </c>
      <c r="Z26" s="140">
        <v>-4.57</v>
      </c>
      <c r="AA26" s="155">
        <v>47185053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438178617</v>
      </c>
      <c r="F27" s="60">
        <v>438178617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438178617</v>
      </c>
    </row>
    <row r="28" spans="1:27" ht="13.5">
      <c r="A28" s="183" t="s">
        <v>39</v>
      </c>
      <c r="B28" s="182"/>
      <c r="C28" s="155">
        <v>476075878</v>
      </c>
      <c r="D28" s="155">
        <v>0</v>
      </c>
      <c r="E28" s="156">
        <v>248527020</v>
      </c>
      <c r="F28" s="60">
        <v>248527020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248527020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11896707</v>
      </c>
      <c r="F29" s="60">
        <v>11896707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2802224</v>
      </c>
      <c r="Y29" s="60">
        <v>-2802224</v>
      </c>
      <c r="Z29" s="140">
        <v>-100</v>
      </c>
      <c r="AA29" s="155">
        <v>11896707</v>
      </c>
    </row>
    <row r="30" spans="1:27" ht="13.5">
      <c r="A30" s="183" t="s">
        <v>119</v>
      </c>
      <c r="B30" s="182"/>
      <c r="C30" s="155">
        <v>1874698247</v>
      </c>
      <c r="D30" s="155">
        <v>0</v>
      </c>
      <c r="E30" s="156">
        <v>1950242691</v>
      </c>
      <c r="F30" s="60">
        <v>1950242691</v>
      </c>
      <c r="G30" s="60">
        <v>39685368</v>
      </c>
      <c r="H30" s="60">
        <v>205294827</v>
      </c>
      <c r="I30" s="60">
        <v>188080608</v>
      </c>
      <c r="J30" s="60">
        <v>433060803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433060803</v>
      </c>
      <c r="X30" s="60">
        <v>533478869</v>
      </c>
      <c r="Y30" s="60">
        <v>-100418066</v>
      </c>
      <c r="Z30" s="140">
        <v>-18.82</v>
      </c>
      <c r="AA30" s="155">
        <v>1950242691</v>
      </c>
    </row>
    <row r="31" spans="1:27" ht="13.5">
      <c r="A31" s="183" t="s">
        <v>120</v>
      </c>
      <c r="B31" s="182"/>
      <c r="C31" s="155">
        <v>45476913</v>
      </c>
      <c r="D31" s="155">
        <v>0</v>
      </c>
      <c r="E31" s="156">
        <v>8281056</v>
      </c>
      <c r="F31" s="60">
        <v>8281056</v>
      </c>
      <c r="G31" s="60">
        <v>386017</v>
      </c>
      <c r="H31" s="60">
        <v>3099679</v>
      </c>
      <c r="I31" s="60">
        <v>1692029</v>
      </c>
      <c r="J31" s="60">
        <v>5177725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5177725</v>
      </c>
      <c r="X31" s="60">
        <v>1689049</v>
      </c>
      <c r="Y31" s="60">
        <v>3488676</v>
      </c>
      <c r="Z31" s="140">
        <v>206.55</v>
      </c>
      <c r="AA31" s="155">
        <v>8281056</v>
      </c>
    </row>
    <row r="32" spans="1:27" ht="13.5">
      <c r="A32" s="183" t="s">
        <v>121</v>
      </c>
      <c r="B32" s="182"/>
      <c r="C32" s="155">
        <v>105044929</v>
      </c>
      <c r="D32" s="155">
        <v>0</v>
      </c>
      <c r="E32" s="156">
        <v>134238663</v>
      </c>
      <c r="F32" s="60">
        <v>134238663</v>
      </c>
      <c r="G32" s="60">
        <v>170476</v>
      </c>
      <c r="H32" s="60">
        <v>14454973</v>
      </c>
      <c r="I32" s="60">
        <v>998538</v>
      </c>
      <c r="J32" s="60">
        <v>15623987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15623987</v>
      </c>
      <c r="X32" s="60">
        <v>29952003</v>
      </c>
      <c r="Y32" s="60">
        <v>-14328016</v>
      </c>
      <c r="Z32" s="140">
        <v>-47.84</v>
      </c>
      <c r="AA32" s="155">
        <v>134238663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1465202757</v>
      </c>
      <c r="D34" s="155">
        <v>0</v>
      </c>
      <c r="E34" s="156">
        <v>808626389</v>
      </c>
      <c r="F34" s="60">
        <v>808626389</v>
      </c>
      <c r="G34" s="60">
        <v>57102800</v>
      </c>
      <c r="H34" s="60">
        <v>60520507</v>
      </c>
      <c r="I34" s="60">
        <v>30975976</v>
      </c>
      <c r="J34" s="60">
        <v>148599283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148599283</v>
      </c>
      <c r="X34" s="60">
        <v>198117317</v>
      </c>
      <c r="Y34" s="60">
        <v>-49518034</v>
      </c>
      <c r="Z34" s="140">
        <v>-24.99</v>
      </c>
      <c r="AA34" s="155">
        <v>808626389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4835488081</v>
      </c>
      <c r="D36" s="188">
        <f>SUM(D25:D35)</f>
        <v>0</v>
      </c>
      <c r="E36" s="189">
        <f t="shared" si="1"/>
        <v>4566121131</v>
      </c>
      <c r="F36" s="190">
        <f t="shared" si="1"/>
        <v>4566121131</v>
      </c>
      <c r="G36" s="190">
        <f t="shared" si="1"/>
        <v>173971176</v>
      </c>
      <c r="H36" s="190">
        <f t="shared" si="1"/>
        <v>358340769</v>
      </c>
      <c r="I36" s="190">
        <f t="shared" si="1"/>
        <v>298419535</v>
      </c>
      <c r="J36" s="190">
        <f t="shared" si="1"/>
        <v>830731480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830731480</v>
      </c>
      <c r="X36" s="190">
        <f t="shared" si="1"/>
        <v>999728456</v>
      </c>
      <c r="Y36" s="190">
        <f t="shared" si="1"/>
        <v>-168996976</v>
      </c>
      <c r="Z36" s="191">
        <f>+IF(X36&lt;&gt;0,+(Y36/X36)*100,0)</f>
        <v>-16.904287857942098</v>
      </c>
      <c r="AA36" s="188">
        <f>SUM(AA25:AA35)</f>
        <v>4566121131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-155172334</v>
      </c>
      <c r="D38" s="199">
        <f>+D22-D36</f>
        <v>0</v>
      </c>
      <c r="E38" s="200">
        <f t="shared" si="2"/>
        <v>142414557</v>
      </c>
      <c r="F38" s="106">
        <f t="shared" si="2"/>
        <v>142414557</v>
      </c>
      <c r="G38" s="106">
        <f t="shared" si="2"/>
        <v>401629269</v>
      </c>
      <c r="H38" s="106">
        <f t="shared" si="2"/>
        <v>-4255009</v>
      </c>
      <c r="I38" s="106">
        <f t="shared" si="2"/>
        <v>60091155</v>
      </c>
      <c r="J38" s="106">
        <f t="shared" si="2"/>
        <v>457465415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457465415</v>
      </c>
      <c r="X38" s="106">
        <f>IF(F22=F36,0,X22-X36)</f>
        <v>506375490</v>
      </c>
      <c r="Y38" s="106">
        <f t="shared" si="2"/>
        <v>-48910075</v>
      </c>
      <c r="Z38" s="201">
        <f>+IF(X38&lt;&gt;0,+(Y38/X38)*100,0)</f>
        <v>-9.658855131396663</v>
      </c>
      <c r="AA38" s="199">
        <f>+AA22-AA36</f>
        <v>142414557</v>
      </c>
    </row>
    <row r="39" spans="1:27" ht="13.5">
      <c r="A39" s="181" t="s">
        <v>46</v>
      </c>
      <c r="B39" s="185"/>
      <c r="C39" s="155">
        <v>182328112</v>
      </c>
      <c r="D39" s="155">
        <v>0</v>
      </c>
      <c r="E39" s="156">
        <v>266010788</v>
      </c>
      <c r="F39" s="60">
        <v>266010788</v>
      </c>
      <c r="G39" s="60">
        <v>0</v>
      </c>
      <c r="H39" s="60">
        <v>188364</v>
      </c>
      <c r="I39" s="60">
        <v>586115</v>
      </c>
      <c r="J39" s="60">
        <v>774479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774479</v>
      </c>
      <c r="X39" s="60">
        <v>234571443</v>
      </c>
      <c r="Y39" s="60">
        <v>-233796964</v>
      </c>
      <c r="Z39" s="140">
        <v>-99.67</v>
      </c>
      <c r="AA39" s="155">
        <v>266010788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27155778</v>
      </c>
      <c r="D42" s="206">
        <f>SUM(D38:D41)</f>
        <v>0</v>
      </c>
      <c r="E42" s="207">
        <f t="shared" si="3"/>
        <v>408425345</v>
      </c>
      <c r="F42" s="88">
        <f t="shared" si="3"/>
        <v>408425345</v>
      </c>
      <c r="G42" s="88">
        <f t="shared" si="3"/>
        <v>401629269</v>
      </c>
      <c r="H42" s="88">
        <f t="shared" si="3"/>
        <v>-4066645</v>
      </c>
      <c r="I42" s="88">
        <f t="shared" si="3"/>
        <v>60677270</v>
      </c>
      <c r="J42" s="88">
        <f t="shared" si="3"/>
        <v>458239894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458239894</v>
      </c>
      <c r="X42" s="88">
        <f t="shared" si="3"/>
        <v>740946933</v>
      </c>
      <c r="Y42" s="88">
        <f t="shared" si="3"/>
        <v>-282707039</v>
      </c>
      <c r="Z42" s="208">
        <f>+IF(X42&lt;&gt;0,+(Y42/X42)*100,0)</f>
        <v>-38.154829503828985</v>
      </c>
      <c r="AA42" s="206">
        <f>SUM(AA38:AA41)</f>
        <v>408425345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27155778</v>
      </c>
      <c r="D44" s="210">
        <f>+D42-D43</f>
        <v>0</v>
      </c>
      <c r="E44" s="211">
        <f t="shared" si="4"/>
        <v>408425345</v>
      </c>
      <c r="F44" s="77">
        <f t="shared" si="4"/>
        <v>408425345</v>
      </c>
      <c r="G44" s="77">
        <f t="shared" si="4"/>
        <v>401629269</v>
      </c>
      <c r="H44" s="77">
        <f t="shared" si="4"/>
        <v>-4066645</v>
      </c>
      <c r="I44" s="77">
        <f t="shared" si="4"/>
        <v>60677270</v>
      </c>
      <c r="J44" s="77">
        <f t="shared" si="4"/>
        <v>458239894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458239894</v>
      </c>
      <c r="X44" s="77">
        <f t="shared" si="4"/>
        <v>740946933</v>
      </c>
      <c r="Y44" s="77">
        <f t="shared" si="4"/>
        <v>-282707039</v>
      </c>
      <c r="Z44" s="212">
        <f>+IF(X44&lt;&gt;0,+(Y44/X44)*100,0)</f>
        <v>-38.154829503828985</v>
      </c>
      <c r="AA44" s="210">
        <f>+AA42-AA43</f>
        <v>408425345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27155778</v>
      </c>
      <c r="D46" s="206">
        <f>SUM(D44:D45)</f>
        <v>0</v>
      </c>
      <c r="E46" s="207">
        <f t="shared" si="5"/>
        <v>408425345</v>
      </c>
      <c r="F46" s="88">
        <f t="shared" si="5"/>
        <v>408425345</v>
      </c>
      <c r="G46" s="88">
        <f t="shared" si="5"/>
        <v>401629269</v>
      </c>
      <c r="H46" s="88">
        <f t="shared" si="5"/>
        <v>-4066645</v>
      </c>
      <c r="I46" s="88">
        <f t="shared" si="5"/>
        <v>60677270</v>
      </c>
      <c r="J46" s="88">
        <f t="shared" si="5"/>
        <v>458239894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458239894</v>
      </c>
      <c r="X46" s="88">
        <f t="shared" si="5"/>
        <v>740946933</v>
      </c>
      <c r="Y46" s="88">
        <f t="shared" si="5"/>
        <v>-282707039</v>
      </c>
      <c r="Z46" s="208">
        <f>+IF(X46&lt;&gt;0,+(Y46/X46)*100,0)</f>
        <v>-38.154829503828985</v>
      </c>
      <c r="AA46" s="206">
        <f>SUM(AA44:AA45)</f>
        <v>408425345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27155778</v>
      </c>
      <c r="D48" s="217">
        <f>SUM(D46:D47)</f>
        <v>0</v>
      </c>
      <c r="E48" s="218">
        <f t="shared" si="6"/>
        <v>408425345</v>
      </c>
      <c r="F48" s="219">
        <f t="shared" si="6"/>
        <v>408425345</v>
      </c>
      <c r="G48" s="219">
        <f t="shared" si="6"/>
        <v>401629269</v>
      </c>
      <c r="H48" s="220">
        <f t="shared" si="6"/>
        <v>-4066645</v>
      </c>
      <c r="I48" s="220">
        <f t="shared" si="6"/>
        <v>60677270</v>
      </c>
      <c r="J48" s="220">
        <f t="shared" si="6"/>
        <v>458239894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458239894</v>
      </c>
      <c r="X48" s="220">
        <f t="shared" si="6"/>
        <v>740946933</v>
      </c>
      <c r="Y48" s="220">
        <f t="shared" si="6"/>
        <v>-282707039</v>
      </c>
      <c r="Z48" s="221">
        <f>+IF(X48&lt;&gt;0,+(Y48/X48)*100,0)</f>
        <v>-38.154829503828985</v>
      </c>
      <c r="AA48" s="222">
        <f>SUM(AA46:AA47)</f>
        <v>408425345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83432667</v>
      </c>
      <c r="D5" s="153">
        <f>SUM(D6:D8)</f>
        <v>0</v>
      </c>
      <c r="E5" s="154">
        <f t="shared" si="0"/>
        <v>5000000</v>
      </c>
      <c r="F5" s="100">
        <f t="shared" si="0"/>
        <v>5000000</v>
      </c>
      <c r="G5" s="100">
        <f t="shared" si="0"/>
        <v>0</v>
      </c>
      <c r="H5" s="100">
        <f t="shared" si="0"/>
        <v>40420</v>
      </c>
      <c r="I5" s="100">
        <f t="shared" si="0"/>
        <v>155030</v>
      </c>
      <c r="J5" s="100">
        <f t="shared" si="0"/>
        <v>195450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195450</v>
      </c>
      <c r="X5" s="100">
        <f t="shared" si="0"/>
        <v>1249998</v>
      </c>
      <c r="Y5" s="100">
        <f t="shared" si="0"/>
        <v>-1054548</v>
      </c>
      <c r="Z5" s="137">
        <f>+IF(X5&lt;&gt;0,+(Y5/X5)*100,0)</f>
        <v>-84.36397498235996</v>
      </c>
      <c r="AA5" s="153">
        <f>SUM(AA6:AA8)</f>
        <v>5000000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83432667</v>
      </c>
      <c r="D7" s="157"/>
      <c r="E7" s="158">
        <v>4000000</v>
      </c>
      <c r="F7" s="159">
        <v>4000000</v>
      </c>
      <c r="G7" s="159"/>
      <c r="H7" s="159">
        <v>40420</v>
      </c>
      <c r="I7" s="159">
        <v>155030</v>
      </c>
      <c r="J7" s="159">
        <v>195450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195450</v>
      </c>
      <c r="X7" s="159">
        <v>999999</v>
      </c>
      <c r="Y7" s="159">
        <v>-804549</v>
      </c>
      <c r="Z7" s="141">
        <v>-80.45</v>
      </c>
      <c r="AA7" s="225">
        <v>4000000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249999</v>
      </c>
      <c r="Y8" s="60">
        <v>-249999</v>
      </c>
      <c r="Z8" s="140">
        <v>-100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42320737</v>
      </c>
      <c r="F9" s="100">
        <f t="shared" si="1"/>
        <v>42320737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10377471</v>
      </c>
      <c r="Y9" s="100">
        <f t="shared" si="1"/>
        <v>-10377471</v>
      </c>
      <c r="Z9" s="137">
        <f>+IF(X9&lt;&gt;0,+(Y9/X9)*100,0)</f>
        <v>-100</v>
      </c>
      <c r="AA9" s="102">
        <f>SUM(AA10:AA14)</f>
        <v>42320737</v>
      </c>
    </row>
    <row r="10" spans="1:27" ht="13.5">
      <c r="A10" s="138" t="s">
        <v>79</v>
      </c>
      <c r="B10" s="136"/>
      <c r="C10" s="155"/>
      <c r="D10" s="155"/>
      <c r="E10" s="156">
        <v>8813577</v>
      </c>
      <c r="F10" s="60">
        <v>8813577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1910001</v>
      </c>
      <c r="Y10" s="60">
        <v>-1910001</v>
      </c>
      <c r="Z10" s="140">
        <v>-100</v>
      </c>
      <c r="AA10" s="62">
        <v>8813577</v>
      </c>
    </row>
    <row r="11" spans="1:27" ht="13.5">
      <c r="A11" s="138" t="s">
        <v>80</v>
      </c>
      <c r="B11" s="136"/>
      <c r="C11" s="155"/>
      <c r="D11" s="155"/>
      <c r="E11" s="156">
        <v>32012160</v>
      </c>
      <c r="F11" s="60">
        <v>32012160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6744789</v>
      </c>
      <c r="Y11" s="60">
        <v>-6744789</v>
      </c>
      <c r="Z11" s="140">
        <v>-100</v>
      </c>
      <c r="AA11" s="62">
        <v>32012160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1625001</v>
      </c>
      <c r="Y12" s="60">
        <v>-1625001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1495000</v>
      </c>
      <c r="F14" s="159">
        <v>1495000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97680</v>
      </c>
      <c r="Y14" s="159">
        <v>-97680</v>
      </c>
      <c r="Z14" s="141">
        <v>-100</v>
      </c>
      <c r="AA14" s="225">
        <v>1495000</v>
      </c>
    </row>
    <row r="15" spans="1:27" ht="13.5">
      <c r="A15" s="135" t="s">
        <v>84</v>
      </c>
      <c r="B15" s="142"/>
      <c r="C15" s="153">
        <f aca="true" t="shared" si="2" ref="C15:Y15">SUM(C16:C18)</f>
        <v>99625665</v>
      </c>
      <c r="D15" s="153">
        <f>SUM(D16:D18)</f>
        <v>0</v>
      </c>
      <c r="E15" s="154">
        <f t="shared" si="2"/>
        <v>132729609</v>
      </c>
      <c r="F15" s="100">
        <f t="shared" si="2"/>
        <v>132729609</v>
      </c>
      <c r="G15" s="100">
        <f t="shared" si="2"/>
        <v>0</v>
      </c>
      <c r="H15" s="100">
        <f t="shared" si="2"/>
        <v>19218462</v>
      </c>
      <c r="I15" s="100">
        <f t="shared" si="2"/>
        <v>13194269</v>
      </c>
      <c r="J15" s="100">
        <f t="shared" si="2"/>
        <v>32412731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32412731</v>
      </c>
      <c r="X15" s="100">
        <f t="shared" si="2"/>
        <v>12616113</v>
      </c>
      <c r="Y15" s="100">
        <f t="shared" si="2"/>
        <v>19796618</v>
      </c>
      <c r="Z15" s="137">
        <f>+IF(X15&lt;&gt;0,+(Y15/X15)*100,0)</f>
        <v>156.91535102768975</v>
      </c>
      <c r="AA15" s="102">
        <f>SUM(AA16:AA18)</f>
        <v>132729609</v>
      </c>
    </row>
    <row r="16" spans="1:27" ht="13.5">
      <c r="A16" s="138" t="s">
        <v>85</v>
      </c>
      <c r="B16" s="136"/>
      <c r="C16" s="155">
        <v>99625665</v>
      </c>
      <c r="D16" s="155"/>
      <c r="E16" s="156">
        <v>5500000</v>
      </c>
      <c r="F16" s="60">
        <v>5500000</v>
      </c>
      <c r="G16" s="60"/>
      <c r="H16" s="60">
        <v>19218462</v>
      </c>
      <c r="I16" s="60">
        <v>13194269</v>
      </c>
      <c r="J16" s="60">
        <v>32412731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32412731</v>
      </c>
      <c r="X16" s="60">
        <v>2250000</v>
      </c>
      <c r="Y16" s="60">
        <v>30162731</v>
      </c>
      <c r="Z16" s="140">
        <v>1340.57</v>
      </c>
      <c r="AA16" s="62">
        <v>5500000</v>
      </c>
    </row>
    <row r="17" spans="1:27" ht="13.5">
      <c r="A17" s="138" t="s">
        <v>86</v>
      </c>
      <c r="B17" s="136"/>
      <c r="C17" s="155"/>
      <c r="D17" s="155"/>
      <c r="E17" s="156">
        <v>127229609</v>
      </c>
      <c r="F17" s="60">
        <v>127229609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10366113</v>
      </c>
      <c r="Y17" s="60">
        <v>-10366113</v>
      </c>
      <c r="Z17" s="140">
        <v>-100</v>
      </c>
      <c r="AA17" s="62">
        <v>127229609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-1148834</v>
      </c>
      <c r="D19" s="153">
        <f>SUM(D20:D23)</f>
        <v>0</v>
      </c>
      <c r="E19" s="154">
        <f t="shared" si="3"/>
        <v>228375000</v>
      </c>
      <c r="F19" s="100">
        <f t="shared" si="3"/>
        <v>228375000</v>
      </c>
      <c r="G19" s="100">
        <f t="shared" si="3"/>
        <v>119352</v>
      </c>
      <c r="H19" s="100">
        <f t="shared" si="3"/>
        <v>0</v>
      </c>
      <c r="I19" s="100">
        <f t="shared" si="3"/>
        <v>0</v>
      </c>
      <c r="J19" s="100">
        <f t="shared" si="3"/>
        <v>119352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119352</v>
      </c>
      <c r="X19" s="100">
        <f t="shared" si="3"/>
        <v>75120864</v>
      </c>
      <c r="Y19" s="100">
        <f t="shared" si="3"/>
        <v>-75001512</v>
      </c>
      <c r="Z19" s="137">
        <f>+IF(X19&lt;&gt;0,+(Y19/X19)*100,0)</f>
        <v>-99.84112003823599</v>
      </c>
      <c r="AA19" s="102">
        <f>SUM(AA20:AA23)</f>
        <v>228375000</v>
      </c>
    </row>
    <row r="20" spans="1:27" ht="13.5">
      <c r="A20" s="138" t="s">
        <v>89</v>
      </c>
      <c r="B20" s="136"/>
      <c r="C20" s="155">
        <v>-1148834</v>
      </c>
      <c r="D20" s="155"/>
      <c r="E20" s="156">
        <v>83900000</v>
      </c>
      <c r="F20" s="60">
        <v>83900000</v>
      </c>
      <c r="G20" s="60">
        <v>119352</v>
      </c>
      <c r="H20" s="60"/>
      <c r="I20" s="60"/>
      <c r="J20" s="60">
        <v>119352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119352</v>
      </c>
      <c r="X20" s="60">
        <v>20975001</v>
      </c>
      <c r="Y20" s="60">
        <v>-20855649</v>
      </c>
      <c r="Z20" s="140">
        <v>-99.43</v>
      </c>
      <c r="AA20" s="62">
        <v>83900000</v>
      </c>
    </row>
    <row r="21" spans="1:27" ht="13.5">
      <c r="A21" s="138" t="s">
        <v>90</v>
      </c>
      <c r="B21" s="136"/>
      <c r="C21" s="155"/>
      <c r="D21" s="155"/>
      <c r="E21" s="156">
        <v>4550000</v>
      </c>
      <c r="F21" s="60">
        <v>4550000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10725000</v>
      </c>
      <c r="Y21" s="60">
        <v>-10725000</v>
      </c>
      <c r="Z21" s="140">
        <v>-100</v>
      </c>
      <c r="AA21" s="62">
        <v>4550000</v>
      </c>
    </row>
    <row r="22" spans="1:27" ht="13.5">
      <c r="A22" s="138" t="s">
        <v>91</v>
      </c>
      <c r="B22" s="136"/>
      <c r="C22" s="157"/>
      <c r="D22" s="157"/>
      <c r="E22" s="158">
        <v>138520000</v>
      </c>
      <c r="F22" s="159">
        <v>138520000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35837499</v>
      </c>
      <c r="Y22" s="159">
        <v>-35837499</v>
      </c>
      <c r="Z22" s="141">
        <v>-100</v>
      </c>
      <c r="AA22" s="225">
        <v>138520000</v>
      </c>
    </row>
    <row r="23" spans="1:27" ht="13.5">
      <c r="A23" s="138" t="s">
        <v>92</v>
      </c>
      <c r="B23" s="136"/>
      <c r="C23" s="155"/>
      <c r="D23" s="155"/>
      <c r="E23" s="156">
        <v>1405000</v>
      </c>
      <c r="F23" s="60">
        <v>1405000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7583364</v>
      </c>
      <c r="Y23" s="60">
        <v>-7583364</v>
      </c>
      <c r="Z23" s="140">
        <v>-100</v>
      </c>
      <c r="AA23" s="62">
        <v>1405000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181909498</v>
      </c>
      <c r="D25" s="217">
        <f>+D5+D9+D15+D19+D24</f>
        <v>0</v>
      </c>
      <c r="E25" s="230">
        <f t="shared" si="4"/>
        <v>408425346</v>
      </c>
      <c r="F25" s="219">
        <f t="shared" si="4"/>
        <v>408425346</v>
      </c>
      <c r="G25" s="219">
        <f t="shared" si="4"/>
        <v>119352</v>
      </c>
      <c r="H25" s="219">
        <f t="shared" si="4"/>
        <v>19258882</v>
      </c>
      <c r="I25" s="219">
        <f t="shared" si="4"/>
        <v>13349299</v>
      </c>
      <c r="J25" s="219">
        <f t="shared" si="4"/>
        <v>32727533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32727533</v>
      </c>
      <c r="X25" s="219">
        <f t="shared" si="4"/>
        <v>99364446</v>
      </c>
      <c r="Y25" s="219">
        <f t="shared" si="4"/>
        <v>-66636913</v>
      </c>
      <c r="Z25" s="231">
        <f>+IF(X25&lt;&gt;0,+(Y25/X25)*100,0)</f>
        <v>-67.06313543981315</v>
      </c>
      <c r="AA25" s="232">
        <f>+AA5+AA9+AA15+AA19+AA24</f>
        <v>408425346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54157662</v>
      </c>
      <c r="D28" s="155"/>
      <c r="E28" s="156">
        <v>265150651</v>
      </c>
      <c r="F28" s="60">
        <v>265150651</v>
      </c>
      <c r="G28" s="60"/>
      <c r="H28" s="60">
        <v>12938894</v>
      </c>
      <c r="I28" s="60">
        <v>13027364</v>
      </c>
      <c r="J28" s="60">
        <v>25966258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25966258</v>
      </c>
      <c r="X28" s="60"/>
      <c r="Y28" s="60">
        <v>25966258</v>
      </c>
      <c r="Z28" s="140"/>
      <c r="AA28" s="155">
        <v>265150651</v>
      </c>
    </row>
    <row r="29" spans="1:27" ht="13.5">
      <c r="A29" s="234" t="s">
        <v>134</v>
      </c>
      <c r="B29" s="136"/>
      <c r="C29" s="155">
        <v>5846859</v>
      </c>
      <c r="D29" s="155"/>
      <c r="E29" s="156">
        <v>1819450</v>
      </c>
      <c r="F29" s="60">
        <v>1819450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1819450</v>
      </c>
    </row>
    <row r="30" spans="1:27" ht="13.5">
      <c r="A30" s="234" t="s">
        <v>135</v>
      </c>
      <c r="B30" s="136"/>
      <c r="C30" s="157"/>
      <c r="D30" s="157"/>
      <c r="E30" s="158">
        <v>2704127</v>
      </c>
      <c r="F30" s="159">
        <v>2704127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2704127</v>
      </c>
    </row>
    <row r="31" spans="1:27" ht="13.5">
      <c r="A31" s="235" t="s">
        <v>136</v>
      </c>
      <c r="B31" s="136"/>
      <c r="C31" s="155"/>
      <c r="D31" s="155"/>
      <c r="E31" s="156">
        <v>300000</v>
      </c>
      <c r="F31" s="60">
        <v>300000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300000</v>
      </c>
    </row>
    <row r="32" spans="1:27" ht="13.5">
      <c r="A32" s="236" t="s">
        <v>46</v>
      </c>
      <c r="B32" s="136"/>
      <c r="C32" s="210">
        <f aca="true" t="shared" si="5" ref="C32:Y32">SUM(C28:C31)</f>
        <v>60004521</v>
      </c>
      <c r="D32" s="210">
        <f>SUM(D28:D31)</f>
        <v>0</v>
      </c>
      <c r="E32" s="211">
        <f t="shared" si="5"/>
        <v>269974228</v>
      </c>
      <c r="F32" s="77">
        <f t="shared" si="5"/>
        <v>269974228</v>
      </c>
      <c r="G32" s="77">
        <f t="shared" si="5"/>
        <v>0</v>
      </c>
      <c r="H32" s="77">
        <f t="shared" si="5"/>
        <v>12938894</v>
      </c>
      <c r="I32" s="77">
        <f t="shared" si="5"/>
        <v>13027364</v>
      </c>
      <c r="J32" s="77">
        <f t="shared" si="5"/>
        <v>25966258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25966258</v>
      </c>
      <c r="X32" s="77">
        <f t="shared" si="5"/>
        <v>0</v>
      </c>
      <c r="Y32" s="77">
        <f t="shared" si="5"/>
        <v>25966258</v>
      </c>
      <c r="Z32" s="212">
        <f>+IF(X32&lt;&gt;0,+(Y32/X32)*100,0)</f>
        <v>0</v>
      </c>
      <c r="AA32" s="79">
        <f>SUM(AA28:AA31)</f>
        <v>269974228</v>
      </c>
    </row>
    <row r="33" spans="1:27" ht="13.5">
      <c r="A33" s="237" t="s">
        <v>51</v>
      </c>
      <c r="B33" s="136" t="s">
        <v>137</v>
      </c>
      <c r="C33" s="155">
        <v>81851117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40053859</v>
      </c>
      <c r="D35" s="155"/>
      <c r="E35" s="156">
        <v>138451120</v>
      </c>
      <c r="F35" s="60">
        <v>138451120</v>
      </c>
      <c r="G35" s="60">
        <v>119352</v>
      </c>
      <c r="H35" s="60">
        <v>6319988</v>
      </c>
      <c r="I35" s="60">
        <v>321935</v>
      </c>
      <c r="J35" s="60">
        <v>6761275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6761275</v>
      </c>
      <c r="X35" s="60"/>
      <c r="Y35" s="60">
        <v>6761275</v>
      </c>
      <c r="Z35" s="140"/>
      <c r="AA35" s="62">
        <v>138451120</v>
      </c>
    </row>
    <row r="36" spans="1:27" ht="13.5">
      <c r="A36" s="238" t="s">
        <v>139</v>
      </c>
      <c r="B36" s="149"/>
      <c r="C36" s="222">
        <f aca="true" t="shared" si="6" ref="C36:Y36">SUM(C32:C35)</f>
        <v>181909497</v>
      </c>
      <c r="D36" s="222">
        <f>SUM(D32:D35)</f>
        <v>0</v>
      </c>
      <c r="E36" s="218">
        <f t="shared" si="6"/>
        <v>408425348</v>
      </c>
      <c r="F36" s="220">
        <f t="shared" si="6"/>
        <v>408425348</v>
      </c>
      <c r="G36" s="220">
        <f t="shared" si="6"/>
        <v>119352</v>
      </c>
      <c r="H36" s="220">
        <f t="shared" si="6"/>
        <v>19258882</v>
      </c>
      <c r="I36" s="220">
        <f t="shared" si="6"/>
        <v>13349299</v>
      </c>
      <c r="J36" s="220">
        <f t="shared" si="6"/>
        <v>32727533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32727533</v>
      </c>
      <c r="X36" s="220">
        <f t="shared" si="6"/>
        <v>0</v>
      </c>
      <c r="Y36" s="220">
        <f t="shared" si="6"/>
        <v>32727533</v>
      </c>
      <c r="Z36" s="221">
        <f>+IF(X36&lt;&gt;0,+(Y36/X36)*100,0)</f>
        <v>0</v>
      </c>
      <c r="AA36" s="239">
        <f>SUM(AA32:AA35)</f>
        <v>408425348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46893274</v>
      </c>
      <c r="D6" s="155"/>
      <c r="E6" s="59">
        <v>150000000</v>
      </c>
      <c r="F6" s="60">
        <v>150000000</v>
      </c>
      <c r="G6" s="60">
        <v>197106230</v>
      </c>
      <c r="H6" s="60">
        <v>9219</v>
      </c>
      <c r="I6" s="60">
        <v>9219</v>
      </c>
      <c r="J6" s="60">
        <v>9219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9219</v>
      </c>
      <c r="X6" s="60">
        <v>37500000</v>
      </c>
      <c r="Y6" s="60">
        <v>-37490781</v>
      </c>
      <c r="Z6" s="140">
        <v>-99.98</v>
      </c>
      <c r="AA6" s="62">
        <v>150000000</v>
      </c>
    </row>
    <row r="7" spans="1:27" ht="13.5">
      <c r="A7" s="249" t="s">
        <v>144</v>
      </c>
      <c r="B7" s="182"/>
      <c r="C7" s="155">
        <v>79791538</v>
      </c>
      <c r="D7" s="155"/>
      <c r="E7" s="59">
        <v>100000000</v>
      </c>
      <c r="F7" s="60">
        <v>100000000</v>
      </c>
      <c r="G7" s="60">
        <v>148791538</v>
      </c>
      <c r="H7" s="60">
        <v>230685796</v>
      </c>
      <c r="I7" s="60">
        <v>228678118</v>
      </c>
      <c r="J7" s="60">
        <v>228678118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228678118</v>
      </c>
      <c r="X7" s="60">
        <v>25000000</v>
      </c>
      <c r="Y7" s="60">
        <v>203678118</v>
      </c>
      <c r="Z7" s="140">
        <v>814.71</v>
      </c>
      <c r="AA7" s="62">
        <v>100000000</v>
      </c>
    </row>
    <row r="8" spans="1:27" ht="13.5">
      <c r="A8" s="249" t="s">
        <v>145</v>
      </c>
      <c r="B8" s="182"/>
      <c r="C8" s="155">
        <v>471361660</v>
      </c>
      <c r="D8" s="155"/>
      <c r="E8" s="59">
        <v>427549651</v>
      </c>
      <c r="F8" s="60">
        <v>427549651</v>
      </c>
      <c r="G8" s="60">
        <v>802616554</v>
      </c>
      <c r="H8" s="60">
        <v>319810829</v>
      </c>
      <c r="I8" s="60">
        <v>326459330</v>
      </c>
      <c r="J8" s="60">
        <v>326459330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326459330</v>
      </c>
      <c r="X8" s="60">
        <v>106887413</v>
      </c>
      <c r="Y8" s="60">
        <v>219571917</v>
      </c>
      <c r="Z8" s="140">
        <v>205.42</v>
      </c>
      <c r="AA8" s="62">
        <v>427549651</v>
      </c>
    </row>
    <row r="9" spans="1:27" ht="13.5">
      <c r="A9" s="249" t="s">
        <v>146</v>
      </c>
      <c r="B9" s="182"/>
      <c r="C9" s="155">
        <v>61749267</v>
      </c>
      <c r="D9" s="155"/>
      <c r="E9" s="59">
        <v>182000000</v>
      </c>
      <c r="F9" s="60">
        <v>182000000</v>
      </c>
      <c r="G9" s="60">
        <v>261332941</v>
      </c>
      <c r="H9" s="60">
        <v>254284493</v>
      </c>
      <c r="I9" s="60">
        <v>275611100</v>
      </c>
      <c r="J9" s="60">
        <v>275611100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275611100</v>
      </c>
      <c r="X9" s="60">
        <v>45500000</v>
      </c>
      <c r="Y9" s="60">
        <v>230111100</v>
      </c>
      <c r="Z9" s="140">
        <v>505.74</v>
      </c>
      <c r="AA9" s="62">
        <v>182000000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27358741</v>
      </c>
      <c r="D11" s="155"/>
      <c r="E11" s="59">
        <v>30000000</v>
      </c>
      <c r="F11" s="60">
        <v>30000000</v>
      </c>
      <c r="G11" s="60">
        <v>26302646</v>
      </c>
      <c r="H11" s="60">
        <v>26605160</v>
      </c>
      <c r="I11" s="60">
        <v>28970206</v>
      </c>
      <c r="J11" s="60">
        <v>28970206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28970206</v>
      </c>
      <c r="X11" s="60">
        <v>7500000</v>
      </c>
      <c r="Y11" s="60">
        <v>21470206</v>
      </c>
      <c r="Z11" s="140">
        <v>286.27</v>
      </c>
      <c r="AA11" s="62">
        <v>30000000</v>
      </c>
    </row>
    <row r="12" spans="1:27" ht="13.5">
      <c r="A12" s="250" t="s">
        <v>56</v>
      </c>
      <c r="B12" s="251"/>
      <c r="C12" s="168">
        <f aca="true" t="shared" si="0" ref="C12:Y12">SUM(C6:C11)</f>
        <v>687154480</v>
      </c>
      <c r="D12" s="168">
        <f>SUM(D6:D11)</f>
        <v>0</v>
      </c>
      <c r="E12" s="72">
        <f t="shared" si="0"/>
        <v>889549651</v>
      </c>
      <c r="F12" s="73">
        <f t="shared" si="0"/>
        <v>889549651</v>
      </c>
      <c r="G12" s="73">
        <f t="shared" si="0"/>
        <v>1436149909</v>
      </c>
      <c r="H12" s="73">
        <f t="shared" si="0"/>
        <v>831395497</v>
      </c>
      <c r="I12" s="73">
        <f t="shared" si="0"/>
        <v>859727973</v>
      </c>
      <c r="J12" s="73">
        <f t="shared" si="0"/>
        <v>859727973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859727973</v>
      </c>
      <c r="X12" s="73">
        <f t="shared" si="0"/>
        <v>222387413</v>
      </c>
      <c r="Y12" s="73">
        <f t="shared" si="0"/>
        <v>637340560</v>
      </c>
      <c r="Z12" s="170">
        <f>+IF(X12&lt;&gt;0,+(Y12/X12)*100,0)</f>
        <v>286.5902127293508</v>
      </c>
      <c r="AA12" s="74">
        <f>SUM(AA6:AA11)</f>
        <v>889549651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1465068216</v>
      </c>
      <c r="D17" s="155"/>
      <c r="E17" s="59">
        <v>1167729640</v>
      </c>
      <c r="F17" s="60">
        <v>1167729640</v>
      </c>
      <c r="G17" s="60">
        <v>1109390342</v>
      </c>
      <c r="H17" s="60">
        <v>1465068216</v>
      </c>
      <c r="I17" s="60">
        <v>1465068216</v>
      </c>
      <c r="J17" s="60">
        <v>1465068216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1465068216</v>
      </c>
      <c r="X17" s="60">
        <v>291932410</v>
      </c>
      <c r="Y17" s="60">
        <v>1173135806</v>
      </c>
      <c r="Z17" s="140">
        <v>401.85</v>
      </c>
      <c r="AA17" s="62">
        <v>1167729640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10177016777</v>
      </c>
      <c r="D19" s="155"/>
      <c r="E19" s="59">
        <v>8965031793</v>
      </c>
      <c r="F19" s="60">
        <v>8965031793</v>
      </c>
      <c r="G19" s="60">
        <v>10170630583</v>
      </c>
      <c r="H19" s="60">
        <v>10167474484</v>
      </c>
      <c r="I19" s="60">
        <v>10166502405</v>
      </c>
      <c r="J19" s="60">
        <v>10166502405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10166502405</v>
      </c>
      <c r="X19" s="60">
        <v>2241257948</v>
      </c>
      <c r="Y19" s="60">
        <v>7925244457</v>
      </c>
      <c r="Z19" s="140">
        <v>353.61</v>
      </c>
      <c r="AA19" s="62">
        <v>8965031793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19950179</v>
      </c>
      <c r="D22" s="155"/>
      <c r="E22" s="59">
        <v>20784914</v>
      </c>
      <c r="F22" s="60">
        <v>20784914</v>
      </c>
      <c r="G22" s="60">
        <v>21607857</v>
      </c>
      <c r="H22" s="60">
        <v>19950179</v>
      </c>
      <c r="I22" s="60">
        <v>19950179</v>
      </c>
      <c r="J22" s="60">
        <v>19950179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19950179</v>
      </c>
      <c r="X22" s="60">
        <v>5196229</v>
      </c>
      <c r="Y22" s="60">
        <v>14753950</v>
      </c>
      <c r="Z22" s="140">
        <v>283.94</v>
      </c>
      <c r="AA22" s="62">
        <v>20784914</v>
      </c>
    </row>
    <row r="23" spans="1:27" ht="13.5">
      <c r="A23" s="249" t="s">
        <v>158</v>
      </c>
      <c r="B23" s="182"/>
      <c r="C23" s="155">
        <v>374720</v>
      </c>
      <c r="D23" s="155"/>
      <c r="E23" s="59">
        <v>346517</v>
      </c>
      <c r="F23" s="60">
        <v>346517</v>
      </c>
      <c r="G23" s="159">
        <v>363262</v>
      </c>
      <c r="H23" s="159">
        <v>374719</v>
      </c>
      <c r="I23" s="159">
        <v>374719</v>
      </c>
      <c r="J23" s="60">
        <v>374719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374719</v>
      </c>
      <c r="X23" s="60">
        <v>86629</v>
      </c>
      <c r="Y23" s="159">
        <v>288090</v>
      </c>
      <c r="Z23" s="141">
        <v>332.56</v>
      </c>
      <c r="AA23" s="225">
        <v>346517</v>
      </c>
    </row>
    <row r="24" spans="1:27" ht="13.5">
      <c r="A24" s="250" t="s">
        <v>57</v>
      </c>
      <c r="B24" s="253"/>
      <c r="C24" s="168">
        <f aca="true" t="shared" si="1" ref="C24:Y24">SUM(C15:C23)</f>
        <v>11662409892</v>
      </c>
      <c r="D24" s="168">
        <f>SUM(D15:D23)</f>
        <v>0</v>
      </c>
      <c r="E24" s="76">
        <f t="shared" si="1"/>
        <v>10153892864</v>
      </c>
      <c r="F24" s="77">
        <f t="shared" si="1"/>
        <v>10153892864</v>
      </c>
      <c r="G24" s="77">
        <f t="shared" si="1"/>
        <v>11301992044</v>
      </c>
      <c r="H24" s="77">
        <f t="shared" si="1"/>
        <v>11652867598</v>
      </c>
      <c r="I24" s="77">
        <f t="shared" si="1"/>
        <v>11651895519</v>
      </c>
      <c r="J24" s="77">
        <f t="shared" si="1"/>
        <v>11651895519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11651895519</v>
      </c>
      <c r="X24" s="77">
        <f t="shared" si="1"/>
        <v>2538473216</v>
      </c>
      <c r="Y24" s="77">
        <f t="shared" si="1"/>
        <v>9113422303</v>
      </c>
      <c r="Z24" s="212">
        <f>+IF(X24&lt;&gt;0,+(Y24/X24)*100,0)</f>
        <v>359.0119543337345</v>
      </c>
      <c r="AA24" s="79">
        <f>SUM(AA15:AA23)</f>
        <v>10153892864</v>
      </c>
    </row>
    <row r="25" spans="1:27" ht="13.5">
      <c r="A25" s="250" t="s">
        <v>159</v>
      </c>
      <c r="B25" s="251"/>
      <c r="C25" s="168">
        <f aca="true" t="shared" si="2" ref="C25:Y25">+C12+C24</f>
        <v>12349564372</v>
      </c>
      <c r="D25" s="168">
        <f>+D12+D24</f>
        <v>0</v>
      </c>
      <c r="E25" s="72">
        <f t="shared" si="2"/>
        <v>11043442515</v>
      </c>
      <c r="F25" s="73">
        <f t="shared" si="2"/>
        <v>11043442515</v>
      </c>
      <c r="G25" s="73">
        <f t="shared" si="2"/>
        <v>12738141953</v>
      </c>
      <c r="H25" s="73">
        <f t="shared" si="2"/>
        <v>12484263095</v>
      </c>
      <c r="I25" s="73">
        <f t="shared" si="2"/>
        <v>12511623492</v>
      </c>
      <c r="J25" s="73">
        <f t="shared" si="2"/>
        <v>12511623492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12511623492</v>
      </c>
      <c r="X25" s="73">
        <f t="shared" si="2"/>
        <v>2760860629</v>
      </c>
      <c r="Y25" s="73">
        <f t="shared" si="2"/>
        <v>9750762863</v>
      </c>
      <c r="Z25" s="170">
        <f>+IF(X25&lt;&gt;0,+(Y25/X25)*100,0)</f>
        <v>353.1783807041279</v>
      </c>
      <c r="AA25" s="74">
        <f>+AA12+AA24</f>
        <v>11043442515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52479305</v>
      </c>
      <c r="I29" s="60">
        <v>124951761</v>
      </c>
      <c r="J29" s="60">
        <v>124951761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124951761</v>
      </c>
      <c r="X29" s="60"/>
      <c r="Y29" s="60">
        <v>124951761</v>
      </c>
      <c r="Z29" s="140"/>
      <c r="AA29" s="62"/>
    </row>
    <row r="30" spans="1:27" ht="13.5">
      <c r="A30" s="249" t="s">
        <v>52</v>
      </c>
      <c r="B30" s="182"/>
      <c r="C30" s="155">
        <v>3657602</v>
      </c>
      <c r="D30" s="155"/>
      <c r="E30" s="59">
        <v>4047780</v>
      </c>
      <c r="F30" s="60">
        <v>4047780</v>
      </c>
      <c r="G30" s="60"/>
      <c r="H30" s="60">
        <v>3657602</v>
      </c>
      <c r="I30" s="60">
        <v>1865105</v>
      </c>
      <c r="J30" s="60">
        <v>1865105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1865105</v>
      </c>
      <c r="X30" s="60">
        <v>1011945</v>
      </c>
      <c r="Y30" s="60">
        <v>853160</v>
      </c>
      <c r="Z30" s="140">
        <v>84.31</v>
      </c>
      <c r="AA30" s="62">
        <v>4047780</v>
      </c>
    </row>
    <row r="31" spans="1:27" ht="13.5">
      <c r="A31" s="249" t="s">
        <v>163</v>
      </c>
      <c r="B31" s="182"/>
      <c r="C31" s="155">
        <v>37404062</v>
      </c>
      <c r="D31" s="155"/>
      <c r="E31" s="59">
        <v>39125000</v>
      </c>
      <c r="F31" s="60">
        <v>39125000</v>
      </c>
      <c r="G31" s="60">
        <v>37587857</v>
      </c>
      <c r="H31" s="60">
        <v>37685719</v>
      </c>
      <c r="I31" s="60">
        <v>37778405</v>
      </c>
      <c r="J31" s="60">
        <v>37778405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37778405</v>
      </c>
      <c r="X31" s="60">
        <v>9781250</v>
      </c>
      <c r="Y31" s="60">
        <v>27997155</v>
      </c>
      <c r="Z31" s="140">
        <v>286.23</v>
      </c>
      <c r="AA31" s="62">
        <v>39125000</v>
      </c>
    </row>
    <row r="32" spans="1:27" ht="13.5">
      <c r="A32" s="249" t="s">
        <v>164</v>
      </c>
      <c r="B32" s="182"/>
      <c r="C32" s="155">
        <v>778635289</v>
      </c>
      <c r="D32" s="155"/>
      <c r="E32" s="59">
        <v>300000000</v>
      </c>
      <c r="F32" s="60">
        <v>300000000</v>
      </c>
      <c r="G32" s="60">
        <v>735321115</v>
      </c>
      <c r="H32" s="60">
        <v>736460287</v>
      </c>
      <c r="I32" s="60">
        <v>613949720</v>
      </c>
      <c r="J32" s="60">
        <v>613949720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613949720</v>
      </c>
      <c r="X32" s="60">
        <v>75000000</v>
      </c>
      <c r="Y32" s="60">
        <v>538949720</v>
      </c>
      <c r="Z32" s="140">
        <v>718.6</v>
      </c>
      <c r="AA32" s="62">
        <v>300000000</v>
      </c>
    </row>
    <row r="33" spans="1:27" ht="13.5">
      <c r="A33" s="249" t="s">
        <v>165</v>
      </c>
      <c r="B33" s="182"/>
      <c r="C33" s="155"/>
      <c r="D33" s="155"/>
      <c r="E33" s="59">
        <v>121036959</v>
      </c>
      <c r="F33" s="60">
        <v>121036959</v>
      </c>
      <c r="G33" s="60">
        <v>85040286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30259240</v>
      </c>
      <c r="Y33" s="60">
        <v>-30259240</v>
      </c>
      <c r="Z33" s="140">
        <v>-100</v>
      </c>
      <c r="AA33" s="62">
        <v>121036959</v>
      </c>
    </row>
    <row r="34" spans="1:27" ht="13.5">
      <c r="A34" s="250" t="s">
        <v>58</v>
      </c>
      <c r="B34" s="251"/>
      <c r="C34" s="168">
        <f aca="true" t="shared" si="3" ref="C34:Y34">SUM(C29:C33)</f>
        <v>819696953</v>
      </c>
      <c r="D34" s="168">
        <f>SUM(D29:D33)</f>
        <v>0</v>
      </c>
      <c r="E34" s="72">
        <f t="shared" si="3"/>
        <v>464209739</v>
      </c>
      <c r="F34" s="73">
        <f t="shared" si="3"/>
        <v>464209739</v>
      </c>
      <c r="G34" s="73">
        <f t="shared" si="3"/>
        <v>857949258</v>
      </c>
      <c r="H34" s="73">
        <f t="shared" si="3"/>
        <v>830282913</v>
      </c>
      <c r="I34" s="73">
        <f t="shared" si="3"/>
        <v>778544991</v>
      </c>
      <c r="J34" s="73">
        <f t="shared" si="3"/>
        <v>778544991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778544991</v>
      </c>
      <c r="X34" s="73">
        <f t="shared" si="3"/>
        <v>116052435</v>
      </c>
      <c r="Y34" s="73">
        <f t="shared" si="3"/>
        <v>662492556</v>
      </c>
      <c r="Z34" s="170">
        <f>+IF(X34&lt;&gt;0,+(Y34/X34)*100,0)</f>
        <v>570.8562306340233</v>
      </c>
      <c r="AA34" s="74">
        <f>SUM(AA29:AA33)</f>
        <v>464209739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19827787</v>
      </c>
      <c r="D37" s="155"/>
      <c r="E37" s="59">
        <v>26920992</v>
      </c>
      <c r="F37" s="60">
        <v>26920992</v>
      </c>
      <c r="G37" s="60">
        <v>23485389</v>
      </c>
      <c r="H37" s="60">
        <v>19827787</v>
      </c>
      <c r="I37" s="60">
        <v>19827787</v>
      </c>
      <c r="J37" s="60">
        <v>19827787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19827787</v>
      </c>
      <c r="X37" s="60">
        <v>6730248</v>
      </c>
      <c r="Y37" s="60">
        <v>13097539</v>
      </c>
      <c r="Z37" s="140">
        <v>194.61</v>
      </c>
      <c r="AA37" s="62">
        <v>26920992</v>
      </c>
    </row>
    <row r="38" spans="1:27" ht="13.5">
      <c r="A38" s="249" t="s">
        <v>165</v>
      </c>
      <c r="B38" s="182"/>
      <c r="C38" s="155">
        <v>289812670</v>
      </c>
      <c r="D38" s="155"/>
      <c r="E38" s="59">
        <v>323254429</v>
      </c>
      <c r="F38" s="60">
        <v>323254429</v>
      </c>
      <c r="G38" s="60">
        <v>324373939</v>
      </c>
      <c r="H38" s="60">
        <v>374852956</v>
      </c>
      <c r="I38" s="60">
        <v>374852956</v>
      </c>
      <c r="J38" s="60">
        <v>374852956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374852956</v>
      </c>
      <c r="X38" s="60">
        <v>80813607</v>
      </c>
      <c r="Y38" s="60">
        <v>294039349</v>
      </c>
      <c r="Z38" s="140">
        <v>363.85</v>
      </c>
      <c r="AA38" s="62">
        <v>323254429</v>
      </c>
    </row>
    <row r="39" spans="1:27" ht="13.5">
      <c r="A39" s="250" t="s">
        <v>59</v>
      </c>
      <c r="B39" s="253"/>
      <c r="C39" s="168">
        <f aca="true" t="shared" si="4" ref="C39:Y39">SUM(C37:C38)</f>
        <v>309640457</v>
      </c>
      <c r="D39" s="168">
        <f>SUM(D37:D38)</f>
        <v>0</v>
      </c>
      <c r="E39" s="76">
        <f t="shared" si="4"/>
        <v>350175421</v>
      </c>
      <c r="F39" s="77">
        <f t="shared" si="4"/>
        <v>350175421</v>
      </c>
      <c r="G39" s="77">
        <f t="shared" si="4"/>
        <v>347859328</v>
      </c>
      <c r="H39" s="77">
        <f t="shared" si="4"/>
        <v>394680743</v>
      </c>
      <c r="I39" s="77">
        <f t="shared" si="4"/>
        <v>394680743</v>
      </c>
      <c r="J39" s="77">
        <f t="shared" si="4"/>
        <v>394680743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394680743</v>
      </c>
      <c r="X39" s="77">
        <f t="shared" si="4"/>
        <v>87543855</v>
      </c>
      <c r="Y39" s="77">
        <f t="shared" si="4"/>
        <v>307136888</v>
      </c>
      <c r="Z39" s="212">
        <f>+IF(X39&lt;&gt;0,+(Y39/X39)*100,0)</f>
        <v>350.837746407215</v>
      </c>
      <c r="AA39" s="79">
        <f>SUM(AA37:AA38)</f>
        <v>350175421</v>
      </c>
    </row>
    <row r="40" spans="1:27" ht="13.5">
      <c r="A40" s="250" t="s">
        <v>167</v>
      </c>
      <c r="B40" s="251"/>
      <c r="C40" s="168">
        <f aca="true" t="shared" si="5" ref="C40:Y40">+C34+C39</f>
        <v>1129337410</v>
      </c>
      <c r="D40" s="168">
        <f>+D34+D39</f>
        <v>0</v>
      </c>
      <c r="E40" s="72">
        <f t="shared" si="5"/>
        <v>814385160</v>
      </c>
      <c r="F40" s="73">
        <f t="shared" si="5"/>
        <v>814385160</v>
      </c>
      <c r="G40" s="73">
        <f t="shared" si="5"/>
        <v>1205808586</v>
      </c>
      <c r="H40" s="73">
        <f t="shared" si="5"/>
        <v>1224963656</v>
      </c>
      <c r="I40" s="73">
        <f t="shared" si="5"/>
        <v>1173225734</v>
      </c>
      <c r="J40" s="73">
        <f t="shared" si="5"/>
        <v>1173225734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1173225734</v>
      </c>
      <c r="X40" s="73">
        <f t="shared" si="5"/>
        <v>203596290</v>
      </c>
      <c r="Y40" s="73">
        <f t="shared" si="5"/>
        <v>969629444</v>
      </c>
      <c r="Z40" s="170">
        <f>+IF(X40&lt;&gt;0,+(Y40/X40)*100,0)</f>
        <v>476.2510377767689</v>
      </c>
      <c r="AA40" s="74">
        <f>+AA34+AA39</f>
        <v>814385160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11220226962</v>
      </c>
      <c r="D42" s="257">
        <f>+D25-D40</f>
        <v>0</v>
      </c>
      <c r="E42" s="258">
        <f t="shared" si="6"/>
        <v>10229057355</v>
      </c>
      <c r="F42" s="259">
        <f t="shared" si="6"/>
        <v>10229057355</v>
      </c>
      <c r="G42" s="259">
        <f t="shared" si="6"/>
        <v>11532333367</v>
      </c>
      <c r="H42" s="259">
        <f t="shared" si="6"/>
        <v>11259299439</v>
      </c>
      <c r="I42" s="259">
        <f t="shared" si="6"/>
        <v>11338397758</v>
      </c>
      <c r="J42" s="259">
        <f t="shared" si="6"/>
        <v>11338397758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11338397758</v>
      </c>
      <c r="X42" s="259">
        <f t="shared" si="6"/>
        <v>2557264339</v>
      </c>
      <c r="Y42" s="259">
        <f t="shared" si="6"/>
        <v>8781133419</v>
      </c>
      <c r="Z42" s="260">
        <f>+IF(X42&lt;&gt;0,+(Y42/X42)*100,0)</f>
        <v>343.3799660473817</v>
      </c>
      <c r="AA42" s="261">
        <f>+AA25-AA40</f>
        <v>10229057355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11134976209</v>
      </c>
      <c r="D45" s="155"/>
      <c r="E45" s="59">
        <v>10172768768</v>
      </c>
      <c r="F45" s="60">
        <v>10172768768</v>
      </c>
      <c r="G45" s="60">
        <v>11447082614</v>
      </c>
      <c r="H45" s="60">
        <v>11174048686</v>
      </c>
      <c r="I45" s="60">
        <v>11253147005</v>
      </c>
      <c r="J45" s="60">
        <v>11253147005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11253147005</v>
      </c>
      <c r="X45" s="60">
        <v>2543192192</v>
      </c>
      <c r="Y45" s="60">
        <v>8709954813</v>
      </c>
      <c r="Z45" s="139">
        <v>342.48</v>
      </c>
      <c r="AA45" s="62">
        <v>10172768768</v>
      </c>
    </row>
    <row r="46" spans="1:27" ht="13.5">
      <c r="A46" s="249" t="s">
        <v>171</v>
      </c>
      <c r="B46" s="182"/>
      <c r="C46" s="155">
        <v>85250753</v>
      </c>
      <c r="D46" s="155"/>
      <c r="E46" s="59">
        <v>56288587</v>
      </c>
      <c r="F46" s="60">
        <v>56288587</v>
      </c>
      <c r="G46" s="60">
        <v>85250753</v>
      </c>
      <c r="H46" s="60">
        <v>85250753</v>
      </c>
      <c r="I46" s="60">
        <v>85250753</v>
      </c>
      <c r="J46" s="60">
        <v>85250753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85250753</v>
      </c>
      <c r="X46" s="60">
        <v>14072147</v>
      </c>
      <c r="Y46" s="60">
        <v>71178606</v>
      </c>
      <c r="Z46" s="139">
        <v>505.81</v>
      </c>
      <c r="AA46" s="62">
        <v>56288587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11220226962</v>
      </c>
      <c r="D48" s="217">
        <f>SUM(D45:D47)</f>
        <v>0</v>
      </c>
      <c r="E48" s="264">
        <f t="shared" si="7"/>
        <v>10229057355</v>
      </c>
      <c r="F48" s="219">
        <f t="shared" si="7"/>
        <v>10229057355</v>
      </c>
      <c r="G48" s="219">
        <f t="shared" si="7"/>
        <v>11532333367</v>
      </c>
      <c r="H48" s="219">
        <f t="shared" si="7"/>
        <v>11259299439</v>
      </c>
      <c r="I48" s="219">
        <f t="shared" si="7"/>
        <v>11338397758</v>
      </c>
      <c r="J48" s="219">
        <f t="shared" si="7"/>
        <v>11338397758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11338397758</v>
      </c>
      <c r="X48" s="219">
        <f t="shared" si="7"/>
        <v>2557264339</v>
      </c>
      <c r="Y48" s="219">
        <f t="shared" si="7"/>
        <v>8781133419</v>
      </c>
      <c r="Z48" s="265">
        <f>+IF(X48&lt;&gt;0,+(Y48/X48)*100,0)</f>
        <v>343.3799660473817</v>
      </c>
      <c r="AA48" s="232">
        <f>SUM(AA45:AA47)</f>
        <v>10229057355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3097264640</v>
      </c>
      <c r="D6" s="155"/>
      <c r="E6" s="59">
        <v>3626681740</v>
      </c>
      <c r="F6" s="60">
        <v>3626681740</v>
      </c>
      <c r="G6" s="60">
        <v>305592269</v>
      </c>
      <c r="H6" s="60">
        <v>263648481</v>
      </c>
      <c r="I6" s="60">
        <v>303485096</v>
      </c>
      <c r="J6" s="60">
        <v>872725846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872725846</v>
      </c>
      <c r="X6" s="60">
        <v>1008718228</v>
      </c>
      <c r="Y6" s="60">
        <v>-135992382</v>
      </c>
      <c r="Z6" s="140">
        <v>-13.48</v>
      </c>
      <c r="AA6" s="62">
        <v>3626681740</v>
      </c>
    </row>
    <row r="7" spans="1:27" ht="13.5">
      <c r="A7" s="249" t="s">
        <v>178</v>
      </c>
      <c r="B7" s="182"/>
      <c r="C7" s="155">
        <v>660291616</v>
      </c>
      <c r="D7" s="155"/>
      <c r="E7" s="59">
        <v>623643790</v>
      </c>
      <c r="F7" s="60">
        <v>623643790</v>
      </c>
      <c r="G7" s="60">
        <v>238348000</v>
      </c>
      <c r="H7" s="60"/>
      <c r="I7" s="60"/>
      <c r="J7" s="60">
        <v>238348000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238348000</v>
      </c>
      <c r="X7" s="60">
        <v>207787438</v>
      </c>
      <c r="Y7" s="60">
        <v>30560562</v>
      </c>
      <c r="Z7" s="140">
        <v>14.71</v>
      </c>
      <c r="AA7" s="62">
        <v>623643790</v>
      </c>
    </row>
    <row r="8" spans="1:27" ht="13.5">
      <c r="A8" s="249" t="s">
        <v>179</v>
      </c>
      <c r="B8" s="182"/>
      <c r="C8" s="155">
        <v>163746075</v>
      </c>
      <c r="D8" s="155"/>
      <c r="E8" s="59">
        <v>263006660</v>
      </c>
      <c r="F8" s="60">
        <v>263006660</v>
      </c>
      <c r="G8" s="60">
        <v>80067000</v>
      </c>
      <c r="H8" s="60">
        <v>2610000</v>
      </c>
      <c r="I8" s="60"/>
      <c r="J8" s="60">
        <v>82677000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82677000</v>
      </c>
      <c r="X8" s="60">
        <v>34820669</v>
      </c>
      <c r="Y8" s="60">
        <v>47856331</v>
      </c>
      <c r="Z8" s="140">
        <v>137.44</v>
      </c>
      <c r="AA8" s="62">
        <v>263006660</v>
      </c>
    </row>
    <row r="9" spans="1:27" ht="13.5">
      <c r="A9" s="249" t="s">
        <v>180</v>
      </c>
      <c r="B9" s="182"/>
      <c r="C9" s="155">
        <v>39715278</v>
      </c>
      <c r="D9" s="155"/>
      <c r="E9" s="59">
        <v>33947562</v>
      </c>
      <c r="F9" s="60">
        <v>33947562</v>
      </c>
      <c r="G9" s="60">
        <v>2399850</v>
      </c>
      <c r="H9" s="60">
        <v>3411072</v>
      </c>
      <c r="I9" s="60">
        <v>2887931</v>
      </c>
      <c r="J9" s="60">
        <v>8698853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8698853</v>
      </c>
      <c r="X9" s="60">
        <v>7312182</v>
      </c>
      <c r="Y9" s="60">
        <v>1386671</v>
      </c>
      <c r="Z9" s="140">
        <v>18.96</v>
      </c>
      <c r="AA9" s="62">
        <v>33947562</v>
      </c>
    </row>
    <row r="10" spans="1:27" ht="13.5">
      <c r="A10" s="249" t="s">
        <v>181</v>
      </c>
      <c r="B10" s="182"/>
      <c r="C10" s="155">
        <v>6050</v>
      </c>
      <c r="D10" s="155"/>
      <c r="E10" s="59">
        <v>5000</v>
      </c>
      <c r="F10" s="60">
        <v>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-3686079844</v>
      </c>
      <c r="D12" s="155"/>
      <c r="E12" s="59">
        <v>-3870732226</v>
      </c>
      <c r="F12" s="60">
        <v>-3870732226</v>
      </c>
      <c r="G12" s="60">
        <v>-584788452</v>
      </c>
      <c r="H12" s="60">
        <v>-438542894</v>
      </c>
      <c r="I12" s="60">
        <v>-443903565</v>
      </c>
      <c r="J12" s="60">
        <v>-1467234911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-1467234911</v>
      </c>
      <c r="X12" s="60">
        <v>-1145517774</v>
      </c>
      <c r="Y12" s="60">
        <v>-321717137</v>
      </c>
      <c r="Z12" s="140">
        <v>28.08</v>
      </c>
      <c r="AA12" s="62">
        <v>-3870732226</v>
      </c>
    </row>
    <row r="13" spans="1:27" ht="13.5">
      <c r="A13" s="249" t="s">
        <v>40</v>
      </c>
      <c r="B13" s="182"/>
      <c r="C13" s="155">
        <v>-27575845</v>
      </c>
      <c r="D13" s="155"/>
      <c r="E13" s="59">
        <v>-11896707</v>
      </c>
      <c r="F13" s="60">
        <v>-11896707</v>
      </c>
      <c r="G13" s="60">
        <v>-39732</v>
      </c>
      <c r="H13" s="60">
        <v>-46305</v>
      </c>
      <c r="I13" s="60"/>
      <c r="J13" s="60">
        <v>-86037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-86037</v>
      </c>
      <c r="X13" s="60">
        <v>-211218</v>
      </c>
      <c r="Y13" s="60">
        <v>125181</v>
      </c>
      <c r="Z13" s="140">
        <v>-59.27</v>
      </c>
      <c r="AA13" s="62">
        <v>-11896707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247367970</v>
      </c>
      <c r="D15" s="168">
        <f>SUM(D6:D14)</f>
        <v>0</v>
      </c>
      <c r="E15" s="72">
        <f t="shared" si="0"/>
        <v>664655819</v>
      </c>
      <c r="F15" s="73">
        <f t="shared" si="0"/>
        <v>664655819</v>
      </c>
      <c r="G15" s="73">
        <f t="shared" si="0"/>
        <v>41578935</v>
      </c>
      <c r="H15" s="73">
        <f t="shared" si="0"/>
        <v>-168919646</v>
      </c>
      <c r="I15" s="73">
        <f t="shared" si="0"/>
        <v>-137530538</v>
      </c>
      <c r="J15" s="73">
        <f t="shared" si="0"/>
        <v>-264871249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-264871249</v>
      </c>
      <c r="X15" s="73">
        <f t="shared" si="0"/>
        <v>112909525</v>
      </c>
      <c r="Y15" s="73">
        <f t="shared" si="0"/>
        <v>-377780774</v>
      </c>
      <c r="Z15" s="170">
        <f>+IF(X15&lt;&gt;0,+(Y15/X15)*100,0)</f>
        <v>-334.5871608263342</v>
      </c>
      <c r="AA15" s="74">
        <f>SUM(AA6:AA14)</f>
        <v>664655819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-67170748</v>
      </c>
      <c r="D19" s="155"/>
      <c r="E19" s="59">
        <v>1413853</v>
      </c>
      <c r="F19" s="60">
        <v>1413853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1413853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1119510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782742</v>
      </c>
      <c r="H22" s="60">
        <v>70367646</v>
      </c>
      <c r="I22" s="60">
        <v>65599375</v>
      </c>
      <c r="J22" s="60">
        <v>136749763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136749763</v>
      </c>
      <c r="X22" s="60"/>
      <c r="Y22" s="60">
        <v>136749763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-180416705</v>
      </c>
      <c r="D24" s="155"/>
      <c r="E24" s="59">
        <v>-408425347</v>
      </c>
      <c r="F24" s="60">
        <v>-408425347</v>
      </c>
      <c r="G24" s="60">
        <v>-119352</v>
      </c>
      <c r="H24" s="60">
        <v>-21065982</v>
      </c>
      <c r="I24" s="60">
        <v>-17522993</v>
      </c>
      <c r="J24" s="60">
        <v>-38708327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-38708327</v>
      </c>
      <c r="X24" s="60">
        <v>-98702486</v>
      </c>
      <c r="Y24" s="60">
        <v>59994159</v>
      </c>
      <c r="Z24" s="140">
        <v>-60.78</v>
      </c>
      <c r="AA24" s="62">
        <v>-408425347</v>
      </c>
    </row>
    <row r="25" spans="1:27" ht="13.5">
      <c r="A25" s="250" t="s">
        <v>191</v>
      </c>
      <c r="B25" s="251"/>
      <c r="C25" s="168">
        <f aca="true" t="shared" si="1" ref="C25:Y25">SUM(C19:C24)</f>
        <v>-246467943</v>
      </c>
      <c r="D25" s="168">
        <f>SUM(D19:D24)</f>
        <v>0</v>
      </c>
      <c r="E25" s="72">
        <f t="shared" si="1"/>
        <v>-407011494</v>
      </c>
      <c r="F25" s="73">
        <f t="shared" si="1"/>
        <v>-407011494</v>
      </c>
      <c r="G25" s="73">
        <f t="shared" si="1"/>
        <v>663390</v>
      </c>
      <c r="H25" s="73">
        <f t="shared" si="1"/>
        <v>49301664</v>
      </c>
      <c r="I25" s="73">
        <f t="shared" si="1"/>
        <v>48076382</v>
      </c>
      <c r="J25" s="73">
        <f t="shared" si="1"/>
        <v>98041436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98041436</v>
      </c>
      <c r="X25" s="73">
        <f t="shared" si="1"/>
        <v>-98702486</v>
      </c>
      <c r="Y25" s="73">
        <f t="shared" si="1"/>
        <v>196743922</v>
      </c>
      <c r="Z25" s="170">
        <f>+IF(X25&lt;&gt;0,+(Y25/X25)*100,0)</f>
        <v>-199.3302600301273</v>
      </c>
      <c r="AA25" s="74">
        <f>SUM(AA19:AA24)</f>
        <v>-407011494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>
        <v>98000000</v>
      </c>
      <c r="J29" s="60">
        <v>98000000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98000000</v>
      </c>
      <c r="X29" s="60"/>
      <c r="Y29" s="60">
        <v>98000000</v>
      </c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3465352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-5431665</v>
      </c>
      <c r="D33" s="155"/>
      <c r="E33" s="59"/>
      <c r="F33" s="60"/>
      <c r="G33" s="60">
        <v>-4434243</v>
      </c>
      <c r="H33" s="60">
        <v>-6049091</v>
      </c>
      <c r="I33" s="60">
        <v>-5453460</v>
      </c>
      <c r="J33" s="60">
        <v>-15936794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-15936794</v>
      </c>
      <c r="X33" s="60"/>
      <c r="Y33" s="60">
        <v>-15936794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-1966313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-4434243</v>
      </c>
      <c r="H34" s="73">
        <f t="shared" si="2"/>
        <v>-6049091</v>
      </c>
      <c r="I34" s="73">
        <f t="shared" si="2"/>
        <v>92546540</v>
      </c>
      <c r="J34" s="73">
        <f t="shared" si="2"/>
        <v>82063206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82063206</v>
      </c>
      <c r="X34" s="73">
        <f t="shared" si="2"/>
        <v>0</v>
      </c>
      <c r="Y34" s="73">
        <f t="shared" si="2"/>
        <v>82063206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-1066286</v>
      </c>
      <c r="D36" s="153">
        <f>+D15+D25+D34</f>
        <v>0</v>
      </c>
      <c r="E36" s="99">
        <f t="shared" si="3"/>
        <v>257644325</v>
      </c>
      <c r="F36" s="100">
        <f t="shared" si="3"/>
        <v>257644325</v>
      </c>
      <c r="G36" s="100">
        <f t="shared" si="3"/>
        <v>37808082</v>
      </c>
      <c r="H36" s="100">
        <f t="shared" si="3"/>
        <v>-125667073</v>
      </c>
      <c r="I36" s="100">
        <f t="shared" si="3"/>
        <v>3092384</v>
      </c>
      <c r="J36" s="100">
        <f t="shared" si="3"/>
        <v>-84766607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-84766607</v>
      </c>
      <c r="X36" s="100">
        <f t="shared" si="3"/>
        <v>14207039</v>
      </c>
      <c r="Y36" s="100">
        <f t="shared" si="3"/>
        <v>-98973646</v>
      </c>
      <c r="Z36" s="137">
        <f>+IF(X36&lt;&gt;0,+(Y36/X36)*100,0)</f>
        <v>-696.6521736161912</v>
      </c>
      <c r="AA36" s="102">
        <f>+AA15+AA25+AA34</f>
        <v>257644325</v>
      </c>
    </row>
    <row r="37" spans="1:27" ht="13.5">
      <c r="A37" s="249" t="s">
        <v>199</v>
      </c>
      <c r="B37" s="182"/>
      <c r="C37" s="153">
        <v>127751098</v>
      </c>
      <c r="D37" s="153"/>
      <c r="E37" s="99">
        <v>127704348</v>
      </c>
      <c r="F37" s="100">
        <v>127704348</v>
      </c>
      <c r="G37" s="100">
        <v>45203864</v>
      </c>
      <c r="H37" s="100">
        <v>83011946</v>
      </c>
      <c r="I37" s="100">
        <v>-42655127</v>
      </c>
      <c r="J37" s="100">
        <v>45203864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45203864</v>
      </c>
      <c r="X37" s="100">
        <v>127704348</v>
      </c>
      <c r="Y37" s="100">
        <v>-82500484</v>
      </c>
      <c r="Z37" s="137">
        <v>-64.6</v>
      </c>
      <c r="AA37" s="102">
        <v>127704348</v>
      </c>
    </row>
    <row r="38" spans="1:27" ht="13.5">
      <c r="A38" s="269" t="s">
        <v>200</v>
      </c>
      <c r="B38" s="256"/>
      <c r="C38" s="257">
        <v>126684812</v>
      </c>
      <c r="D38" s="257"/>
      <c r="E38" s="258">
        <v>385348673</v>
      </c>
      <c r="F38" s="259">
        <v>385348673</v>
      </c>
      <c r="G38" s="259">
        <v>83011946</v>
      </c>
      <c r="H38" s="259">
        <v>-42655127</v>
      </c>
      <c r="I38" s="259">
        <v>-39562743</v>
      </c>
      <c r="J38" s="259">
        <v>-39562743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-39562743</v>
      </c>
      <c r="X38" s="259">
        <v>141911387</v>
      </c>
      <c r="Y38" s="259">
        <v>-181474130</v>
      </c>
      <c r="Z38" s="260">
        <v>-127.88</v>
      </c>
      <c r="AA38" s="261">
        <v>385348673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160358707</v>
      </c>
      <c r="D5" s="200">
        <f t="shared" si="0"/>
        <v>0</v>
      </c>
      <c r="E5" s="106">
        <f t="shared" si="0"/>
        <v>283119738</v>
      </c>
      <c r="F5" s="106">
        <f t="shared" si="0"/>
        <v>283119738</v>
      </c>
      <c r="G5" s="106">
        <f t="shared" si="0"/>
        <v>119352</v>
      </c>
      <c r="H5" s="106">
        <f t="shared" si="0"/>
        <v>9070844</v>
      </c>
      <c r="I5" s="106">
        <f t="shared" si="0"/>
        <v>8184543</v>
      </c>
      <c r="J5" s="106">
        <f t="shared" si="0"/>
        <v>17374739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17374739</v>
      </c>
      <c r="X5" s="106">
        <f t="shared" si="0"/>
        <v>70779935</v>
      </c>
      <c r="Y5" s="106">
        <f t="shared" si="0"/>
        <v>-53405196</v>
      </c>
      <c r="Z5" s="201">
        <f>+IF(X5&lt;&gt;0,+(Y5/X5)*100,0)</f>
        <v>-75.4524513197137</v>
      </c>
      <c r="AA5" s="199">
        <f>SUM(AA11:AA18)</f>
        <v>283119738</v>
      </c>
    </row>
    <row r="6" spans="1:27" ht="13.5">
      <c r="A6" s="291" t="s">
        <v>204</v>
      </c>
      <c r="B6" s="142"/>
      <c r="C6" s="62"/>
      <c r="D6" s="156"/>
      <c r="E6" s="60">
        <v>91136610</v>
      </c>
      <c r="F6" s="60">
        <v>91136610</v>
      </c>
      <c r="G6" s="60"/>
      <c r="H6" s="60">
        <v>8641274</v>
      </c>
      <c r="I6" s="60">
        <v>7179055</v>
      </c>
      <c r="J6" s="60">
        <v>15820329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15820329</v>
      </c>
      <c r="X6" s="60">
        <v>22784153</v>
      </c>
      <c r="Y6" s="60">
        <v>-6963824</v>
      </c>
      <c r="Z6" s="140">
        <v>-30.56</v>
      </c>
      <c r="AA6" s="155">
        <v>91136610</v>
      </c>
    </row>
    <row r="7" spans="1:27" ht="13.5">
      <c r="A7" s="291" t="s">
        <v>205</v>
      </c>
      <c r="B7" s="142"/>
      <c r="C7" s="62">
        <v>24690801</v>
      </c>
      <c r="D7" s="156"/>
      <c r="E7" s="60">
        <v>21250000</v>
      </c>
      <c r="F7" s="60">
        <v>21250000</v>
      </c>
      <c r="G7" s="60">
        <v>119352</v>
      </c>
      <c r="H7" s="60">
        <v>97743</v>
      </c>
      <c r="I7" s="60">
        <v>21958</v>
      </c>
      <c r="J7" s="60">
        <v>239053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239053</v>
      </c>
      <c r="X7" s="60">
        <v>5312500</v>
      </c>
      <c r="Y7" s="60">
        <v>-5073447</v>
      </c>
      <c r="Z7" s="140">
        <v>-95.5</v>
      </c>
      <c r="AA7" s="155">
        <v>21250000</v>
      </c>
    </row>
    <row r="8" spans="1:27" ht="13.5">
      <c r="A8" s="291" t="s">
        <v>206</v>
      </c>
      <c r="B8" s="142"/>
      <c r="C8" s="62"/>
      <c r="D8" s="156"/>
      <c r="E8" s="60">
        <v>4550000</v>
      </c>
      <c r="F8" s="60">
        <v>4550000</v>
      </c>
      <c r="G8" s="60"/>
      <c r="H8" s="60"/>
      <c r="I8" s="60">
        <v>809731</v>
      </c>
      <c r="J8" s="60">
        <v>809731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809731</v>
      </c>
      <c r="X8" s="60">
        <v>1137500</v>
      </c>
      <c r="Y8" s="60">
        <v>-327769</v>
      </c>
      <c r="Z8" s="140">
        <v>-28.81</v>
      </c>
      <c r="AA8" s="155">
        <v>4550000</v>
      </c>
    </row>
    <row r="9" spans="1:27" ht="13.5">
      <c r="A9" s="291" t="s">
        <v>207</v>
      </c>
      <c r="B9" s="142"/>
      <c r="C9" s="62"/>
      <c r="D9" s="156"/>
      <c r="E9" s="60">
        <v>127420000</v>
      </c>
      <c r="F9" s="60">
        <v>127420000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31855000</v>
      </c>
      <c r="Y9" s="60">
        <v>-31855000</v>
      </c>
      <c r="Z9" s="140">
        <v>-100</v>
      </c>
      <c r="AA9" s="155">
        <v>127420000</v>
      </c>
    </row>
    <row r="10" spans="1:27" ht="13.5">
      <c r="A10" s="291" t="s">
        <v>208</v>
      </c>
      <c r="B10" s="142"/>
      <c r="C10" s="62">
        <v>84632913</v>
      </c>
      <c r="D10" s="156"/>
      <c r="E10" s="60">
        <v>21399551</v>
      </c>
      <c r="F10" s="60">
        <v>21399551</v>
      </c>
      <c r="G10" s="60"/>
      <c r="H10" s="60">
        <v>270185</v>
      </c>
      <c r="I10" s="60">
        <v>1565</v>
      </c>
      <c r="J10" s="60">
        <v>271750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271750</v>
      </c>
      <c r="X10" s="60">
        <v>5349888</v>
      </c>
      <c r="Y10" s="60">
        <v>-5078138</v>
      </c>
      <c r="Z10" s="140">
        <v>-94.92</v>
      </c>
      <c r="AA10" s="155">
        <v>21399551</v>
      </c>
    </row>
    <row r="11" spans="1:27" ht="13.5">
      <c r="A11" s="292" t="s">
        <v>209</v>
      </c>
      <c r="B11" s="142"/>
      <c r="C11" s="293">
        <f aca="true" t="shared" si="1" ref="C11:Y11">SUM(C6:C10)</f>
        <v>109323714</v>
      </c>
      <c r="D11" s="294">
        <f t="shared" si="1"/>
        <v>0</v>
      </c>
      <c r="E11" s="295">
        <f t="shared" si="1"/>
        <v>265756161</v>
      </c>
      <c r="F11" s="295">
        <f t="shared" si="1"/>
        <v>265756161</v>
      </c>
      <c r="G11" s="295">
        <f t="shared" si="1"/>
        <v>119352</v>
      </c>
      <c r="H11" s="295">
        <f t="shared" si="1"/>
        <v>9009202</v>
      </c>
      <c r="I11" s="295">
        <f t="shared" si="1"/>
        <v>8012309</v>
      </c>
      <c r="J11" s="295">
        <f t="shared" si="1"/>
        <v>17140863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17140863</v>
      </c>
      <c r="X11" s="295">
        <f t="shared" si="1"/>
        <v>66439041</v>
      </c>
      <c r="Y11" s="295">
        <f t="shared" si="1"/>
        <v>-49298178</v>
      </c>
      <c r="Z11" s="296">
        <f>+IF(X11&lt;&gt;0,+(Y11/X11)*100,0)</f>
        <v>-74.20061647187232</v>
      </c>
      <c r="AA11" s="297">
        <f>SUM(AA6:AA10)</f>
        <v>265756161</v>
      </c>
    </row>
    <row r="12" spans="1:27" ht="13.5">
      <c r="A12" s="298" t="s">
        <v>210</v>
      </c>
      <c r="B12" s="136"/>
      <c r="C12" s="62">
        <v>5031341</v>
      </c>
      <c r="D12" s="156"/>
      <c r="E12" s="60">
        <v>6863577</v>
      </c>
      <c r="F12" s="60">
        <v>6863577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1715894</v>
      </c>
      <c r="Y12" s="60">
        <v>-1715894</v>
      </c>
      <c r="Z12" s="140">
        <v>-100</v>
      </c>
      <c r="AA12" s="155">
        <v>6863577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46003652</v>
      </c>
      <c r="D15" s="156"/>
      <c r="E15" s="60">
        <v>10500000</v>
      </c>
      <c r="F15" s="60">
        <v>10500000</v>
      </c>
      <c r="G15" s="60"/>
      <c r="H15" s="60">
        <v>61642</v>
      </c>
      <c r="I15" s="60">
        <v>172234</v>
      </c>
      <c r="J15" s="60">
        <v>233876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233876</v>
      </c>
      <c r="X15" s="60">
        <v>2625000</v>
      </c>
      <c r="Y15" s="60">
        <v>-2391124</v>
      </c>
      <c r="Z15" s="140">
        <v>-91.09</v>
      </c>
      <c r="AA15" s="155">
        <v>10500000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21550791</v>
      </c>
      <c r="D20" s="154">
        <f t="shared" si="2"/>
        <v>0</v>
      </c>
      <c r="E20" s="100">
        <f t="shared" si="2"/>
        <v>125305608</v>
      </c>
      <c r="F20" s="100">
        <f t="shared" si="2"/>
        <v>125305608</v>
      </c>
      <c r="G20" s="100">
        <f t="shared" si="2"/>
        <v>0</v>
      </c>
      <c r="H20" s="100">
        <f t="shared" si="2"/>
        <v>10188038</v>
      </c>
      <c r="I20" s="100">
        <f t="shared" si="2"/>
        <v>5164756</v>
      </c>
      <c r="J20" s="100">
        <f t="shared" si="2"/>
        <v>15352794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15352794</v>
      </c>
      <c r="X20" s="100">
        <f t="shared" si="2"/>
        <v>31326402</v>
      </c>
      <c r="Y20" s="100">
        <f t="shared" si="2"/>
        <v>-15973608</v>
      </c>
      <c r="Z20" s="137">
        <f>+IF(X20&lt;&gt;0,+(Y20/X20)*100,0)</f>
        <v>-50.99087983356658</v>
      </c>
      <c r="AA20" s="153">
        <f>SUM(AA26:AA33)</f>
        <v>125305608</v>
      </c>
    </row>
    <row r="21" spans="1:27" ht="13.5">
      <c r="A21" s="291" t="s">
        <v>204</v>
      </c>
      <c r="B21" s="142"/>
      <c r="C21" s="62"/>
      <c r="D21" s="156"/>
      <c r="E21" s="60">
        <v>24948448</v>
      </c>
      <c r="F21" s="60">
        <v>24948448</v>
      </c>
      <c r="G21" s="60"/>
      <c r="H21" s="60">
        <v>3802319</v>
      </c>
      <c r="I21" s="60">
        <v>234855</v>
      </c>
      <c r="J21" s="60">
        <v>4037174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4037174</v>
      </c>
      <c r="X21" s="60">
        <v>6237112</v>
      </c>
      <c r="Y21" s="60">
        <v>-2199938</v>
      </c>
      <c r="Z21" s="140">
        <v>-35.27</v>
      </c>
      <c r="AA21" s="155">
        <v>24948448</v>
      </c>
    </row>
    <row r="22" spans="1:27" ht="13.5">
      <c r="A22" s="291" t="s">
        <v>205</v>
      </c>
      <c r="B22" s="142"/>
      <c r="C22" s="62">
        <v>21468356</v>
      </c>
      <c r="D22" s="156"/>
      <c r="E22" s="60">
        <v>62650000</v>
      </c>
      <c r="F22" s="60">
        <v>62650000</v>
      </c>
      <c r="G22" s="60"/>
      <c r="H22" s="60">
        <v>5991058</v>
      </c>
      <c r="I22" s="60">
        <v>117401</v>
      </c>
      <c r="J22" s="60">
        <v>6108459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6108459</v>
      </c>
      <c r="X22" s="60">
        <v>15662500</v>
      </c>
      <c r="Y22" s="60">
        <v>-9554041</v>
      </c>
      <c r="Z22" s="140">
        <v>-61</v>
      </c>
      <c r="AA22" s="155">
        <v>62650000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1950000</v>
      </c>
      <c r="F24" s="60">
        <v>1950000</v>
      </c>
      <c r="G24" s="60"/>
      <c r="H24" s="60"/>
      <c r="I24" s="60">
        <v>3250</v>
      </c>
      <c r="J24" s="60">
        <v>3250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3250</v>
      </c>
      <c r="X24" s="60">
        <v>487500</v>
      </c>
      <c r="Y24" s="60">
        <v>-484250</v>
      </c>
      <c r="Z24" s="140">
        <v>-99.33</v>
      </c>
      <c r="AA24" s="155">
        <v>1950000</v>
      </c>
    </row>
    <row r="25" spans="1:27" ht="13.5">
      <c r="A25" s="291" t="s">
        <v>208</v>
      </c>
      <c r="B25" s="142"/>
      <c r="C25" s="62">
        <v>2435</v>
      </c>
      <c r="D25" s="156"/>
      <c r="E25" s="60">
        <v>300000</v>
      </c>
      <c r="F25" s="60">
        <v>300000</v>
      </c>
      <c r="G25" s="60"/>
      <c r="H25" s="60"/>
      <c r="I25" s="60">
        <v>17638</v>
      </c>
      <c r="J25" s="60">
        <v>17638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17638</v>
      </c>
      <c r="X25" s="60">
        <v>75000</v>
      </c>
      <c r="Y25" s="60">
        <v>-57362</v>
      </c>
      <c r="Z25" s="140">
        <v>-76.48</v>
      </c>
      <c r="AA25" s="155">
        <v>300000</v>
      </c>
    </row>
    <row r="26" spans="1:27" ht="13.5">
      <c r="A26" s="292" t="s">
        <v>209</v>
      </c>
      <c r="B26" s="302"/>
      <c r="C26" s="293">
        <f aca="true" t="shared" si="3" ref="C26:Y26">SUM(C21:C25)</f>
        <v>21470791</v>
      </c>
      <c r="D26" s="294">
        <f t="shared" si="3"/>
        <v>0</v>
      </c>
      <c r="E26" s="295">
        <f t="shared" si="3"/>
        <v>89848448</v>
      </c>
      <c r="F26" s="295">
        <f t="shared" si="3"/>
        <v>89848448</v>
      </c>
      <c r="G26" s="295">
        <f t="shared" si="3"/>
        <v>0</v>
      </c>
      <c r="H26" s="295">
        <f t="shared" si="3"/>
        <v>9793377</v>
      </c>
      <c r="I26" s="295">
        <f t="shared" si="3"/>
        <v>373144</v>
      </c>
      <c r="J26" s="295">
        <f t="shared" si="3"/>
        <v>10166521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10166521</v>
      </c>
      <c r="X26" s="295">
        <f t="shared" si="3"/>
        <v>22462112</v>
      </c>
      <c r="Y26" s="295">
        <f t="shared" si="3"/>
        <v>-12295591</v>
      </c>
      <c r="Z26" s="296">
        <f>+IF(X26&lt;&gt;0,+(Y26/X26)*100,0)</f>
        <v>-54.73924713757994</v>
      </c>
      <c r="AA26" s="297">
        <f>SUM(AA21:AA25)</f>
        <v>89848448</v>
      </c>
    </row>
    <row r="27" spans="1:27" ht="13.5">
      <c r="A27" s="298" t="s">
        <v>210</v>
      </c>
      <c r="B27" s="147"/>
      <c r="C27" s="62"/>
      <c r="D27" s="156"/>
      <c r="E27" s="60">
        <v>35457160</v>
      </c>
      <c r="F27" s="60">
        <v>35457160</v>
      </c>
      <c r="G27" s="60"/>
      <c r="H27" s="60">
        <v>394661</v>
      </c>
      <c r="I27" s="60">
        <v>4791612</v>
      </c>
      <c r="J27" s="60">
        <v>5186273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5186273</v>
      </c>
      <c r="X27" s="60">
        <v>8864290</v>
      </c>
      <c r="Y27" s="60">
        <v>-3678017</v>
      </c>
      <c r="Z27" s="140">
        <v>-41.49</v>
      </c>
      <c r="AA27" s="155">
        <v>35457160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80000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116085058</v>
      </c>
      <c r="F36" s="60">
        <f t="shared" si="4"/>
        <v>116085058</v>
      </c>
      <c r="G36" s="60">
        <f t="shared" si="4"/>
        <v>0</v>
      </c>
      <c r="H36" s="60">
        <f t="shared" si="4"/>
        <v>12443593</v>
      </c>
      <c r="I36" s="60">
        <f t="shared" si="4"/>
        <v>7413910</v>
      </c>
      <c r="J36" s="60">
        <f t="shared" si="4"/>
        <v>19857503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19857503</v>
      </c>
      <c r="X36" s="60">
        <f t="shared" si="4"/>
        <v>29021265</v>
      </c>
      <c r="Y36" s="60">
        <f t="shared" si="4"/>
        <v>-9163762</v>
      </c>
      <c r="Z36" s="140">
        <f aca="true" t="shared" si="5" ref="Z36:Z49">+IF(X36&lt;&gt;0,+(Y36/X36)*100,0)</f>
        <v>-31.576025373118643</v>
      </c>
      <c r="AA36" s="155">
        <f>AA6+AA21</f>
        <v>116085058</v>
      </c>
    </row>
    <row r="37" spans="1:27" ht="13.5">
      <c r="A37" s="291" t="s">
        <v>205</v>
      </c>
      <c r="B37" s="142"/>
      <c r="C37" s="62">
        <f t="shared" si="4"/>
        <v>46159157</v>
      </c>
      <c r="D37" s="156">
        <f t="shared" si="4"/>
        <v>0</v>
      </c>
      <c r="E37" s="60">
        <f t="shared" si="4"/>
        <v>83900000</v>
      </c>
      <c r="F37" s="60">
        <f t="shared" si="4"/>
        <v>83900000</v>
      </c>
      <c r="G37" s="60">
        <f t="shared" si="4"/>
        <v>119352</v>
      </c>
      <c r="H37" s="60">
        <f t="shared" si="4"/>
        <v>6088801</v>
      </c>
      <c r="I37" s="60">
        <f t="shared" si="4"/>
        <v>139359</v>
      </c>
      <c r="J37" s="60">
        <f t="shared" si="4"/>
        <v>6347512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6347512</v>
      </c>
      <c r="X37" s="60">
        <f t="shared" si="4"/>
        <v>20975000</v>
      </c>
      <c r="Y37" s="60">
        <f t="shared" si="4"/>
        <v>-14627488</v>
      </c>
      <c r="Z37" s="140">
        <f t="shared" si="5"/>
        <v>-69.73772586412396</v>
      </c>
      <c r="AA37" s="155">
        <f>AA7+AA22</f>
        <v>83900000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4550000</v>
      </c>
      <c r="F38" s="60">
        <f t="shared" si="4"/>
        <v>4550000</v>
      </c>
      <c r="G38" s="60">
        <f t="shared" si="4"/>
        <v>0</v>
      </c>
      <c r="H38" s="60">
        <f t="shared" si="4"/>
        <v>0</v>
      </c>
      <c r="I38" s="60">
        <f t="shared" si="4"/>
        <v>809731</v>
      </c>
      <c r="J38" s="60">
        <f t="shared" si="4"/>
        <v>809731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809731</v>
      </c>
      <c r="X38" s="60">
        <f t="shared" si="4"/>
        <v>1137500</v>
      </c>
      <c r="Y38" s="60">
        <f t="shared" si="4"/>
        <v>-327769</v>
      </c>
      <c r="Z38" s="140">
        <f t="shared" si="5"/>
        <v>-28.814857142857143</v>
      </c>
      <c r="AA38" s="155">
        <f>AA8+AA23</f>
        <v>4550000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129370000</v>
      </c>
      <c r="F39" s="60">
        <f t="shared" si="4"/>
        <v>129370000</v>
      </c>
      <c r="G39" s="60">
        <f t="shared" si="4"/>
        <v>0</v>
      </c>
      <c r="H39" s="60">
        <f t="shared" si="4"/>
        <v>0</v>
      </c>
      <c r="I39" s="60">
        <f t="shared" si="4"/>
        <v>3250</v>
      </c>
      <c r="J39" s="60">
        <f t="shared" si="4"/>
        <v>3250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3250</v>
      </c>
      <c r="X39" s="60">
        <f t="shared" si="4"/>
        <v>32342500</v>
      </c>
      <c r="Y39" s="60">
        <f t="shared" si="4"/>
        <v>-32339250</v>
      </c>
      <c r="Z39" s="140">
        <f t="shared" si="5"/>
        <v>-99.9899513024658</v>
      </c>
      <c r="AA39" s="155">
        <f>AA9+AA24</f>
        <v>129370000</v>
      </c>
    </row>
    <row r="40" spans="1:27" ht="13.5">
      <c r="A40" s="291" t="s">
        <v>208</v>
      </c>
      <c r="B40" s="142"/>
      <c r="C40" s="62">
        <f t="shared" si="4"/>
        <v>84635348</v>
      </c>
      <c r="D40" s="156">
        <f t="shared" si="4"/>
        <v>0</v>
      </c>
      <c r="E40" s="60">
        <f t="shared" si="4"/>
        <v>21699551</v>
      </c>
      <c r="F40" s="60">
        <f t="shared" si="4"/>
        <v>21699551</v>
      </c>
      <c r="G40" s="60">
        <f t="shared" si="4"/>
        <v>0</v>
      </c>
      <c r="H40" s="60">
        <f t="shared" si="4"/>
        <v>270185</v>
      </c>
      <c r="I40" s="60">
        <f t="shared" si="4"/>
        <v>19203</v>
      </c>
      <c r="J40" s="60">
        <f t="shared" si="4"/>
        <v>289388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289388</v>
      </c>
      <c r="X40" s="60">
        <f t="shared" si="4"/>
        <v>5424888</v>
      </c>
      <c r="Y40" s="60">
        <f t="shared" si="4"/>
        <v>-5135500</v>
      </c>
      <c r="Z40" s="140">
        <f t="shared" si="5"/>
        <v>-94.66554885557085</v>
      </c>
      <c r="AA40" s="155">
        <f>AA10+AA25</f>
        <v>21699551</v>
      </c>
    </row>
    <row r="41" spans="1:27" ht="13.5">
      <c r="A41" s="292" t="s">
        <v>209</v>
      </c>
      <c r="B41" s="142"/>
      <c r="C41" s="293">
        <f aca="true" t="shared" si="6" ref="C41:Y41">SUM(C36:C40)</f>
        <v>130794505</v>
      </c>
      <c r="D41" s="294">
        <f t="shared" si="6"/>
        <v>0</v>
      </c>
      <c r="E41" s="295">
        <f t="shared" si="6"/>
        <v>355604609</v>
      </c>
      <c r="F41" s="295">
        <f t="shared" si="6"/>
        <v>355604609</v>
      </c>
      <c r="G41" s="295">
        <f t="shared" si="6"/>
        <v>119352</v>
      </c>
      <c r="H41" s="295">
        <f t="shared" si="6"/>
        <v>18802579</v>
      </c>
      <c r="I41" s="295">
        <f t="shared" si="6"/>
        <v>8385453</v>
      </c>
      <c r="J41" s="295">
        <f t="shared" si="6"/>
        <v>27307384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27307384</v>
      </c>
      <c r="X41" s="295">
        <f t="shared" si="6"/>
        <v>88901153</v>
      </c>
      <c r="Y41" s="295">
        <f t="shared" si="6"/>
        <v>-61593769</v>
      </c>
      <c r="Z41" s="296">
        <f t="shared" si="5"/>
        <v>-69.28343100342018</v>
      </c>
      <c r="AA41" s="297">
        <f>SUM(AA36:AA40)</f>
        <v>355604609</v>
      </c>
    </row>
    <row r="42" spans="1:27" ht="13.5">
      <c r="A42" s="298" t="s">
        <v>210</v>
      </c>
      <c r="B42" s="136"/>
      <c r="C42" s="95">
        <f aca="true" t="shared" si="7" ref="C42:Y48">C12+C27</f>
        <v>5031341</v>
      </c>
      <c r="D42" s="129">
        <f t="shared" si="7"/>
        <v>0</v>
      </c>
      <c r="E42" s="54">
        <f t="shared" si="7"/>
        <v>42320737</v>
      </c>
      <c r="F42" s="54">
        <f t="shared" si="7"/>
        <v>42320737</v>
      </c>
      <c r="G42" s="54">
        <f t="shared" si="7"/>
        <v>0</v>
      </c>
      <c r="H42" s="54">
        <f t="shared" si="7"/>
        <v>394661</v>
      </c>
      <c r="I42" s="54">
        <f t="shared" si="7"/>
        <v>4791612</v>
      </c>
      <c r="J42" s="54">
        <f t="shared" si="7"/>
        <v>5186273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5186273</v>
      </c>
      <c r="X42" s="54">
        <f t="shared" si="7"/>
        <v>10580184</v>
      </c>
      <c r="Y42" s="54">
        <f t="shared" si="7"/>
        <v>-5393911</v>
      </c>
      <c r="Z42" s="184">
        <f t="shared" si="5"/>
        <v>-50.98125892706592</v>
      </c>
      <c r="AA42" s="130">
        <f aca="true" t="shared" si="8" ref="AA42:AA48">AA12+AA27</f>
        <v>42320737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46083652</v>
      </c>
      <c r="D45" s="129">
        <f t="shared" si="7"/>
        <v>0</v>
      </c>
      <c r="E45" s="54">
        <f t="shared" si="7"/>
        <v>10500000</v>
      </c>
      <c r="F45" s="54">
        <f t="shared" si="7"/>
        <v>10500000</v>
      </c>
      <c r="G45" s="54">
        <f t="shared" si="7"/>
        <v>0</v>
      </c>
      <c r="H45" s="54">
        <f t="shared" si="7"/>
        <v>61642</v>
      </c>
      <c r="I45" s="54">
        <f t="shared" si="7"/>
        <v>172234</v>
      </c>
      <c r="J45" s="54">
        <f t="shared" si="7"/>
        <v>233876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233876</v>
      </c>
      <c r="X45" s="54">
        <f t="shared" si="7"/>
        <v>2625000</v>
      </c>
      <c r="Y45" s="54">
        <f t="shared" si="7"/>
        <v>-2391124</v>
      </c>
      <c r="Z45" s="184">
        <f t="shared" si="5"/>
        <v>-91.09043809523808</v>
      </c>
      <c r="AA45" s="130">
        <f t="shared" si="8"/>
        <v>10500000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181909498</v>
      </c>
      <c r="D49" s="218">
        <f t="shared" si="9"/>
        <v>0</v>
      </c>
      <c r="E49" s="220">
        <f t="shared" si="9"/>
        <v>408425346</v>
      </c>
      <c r="F49" s="220">
        <f t="shared" si="9"/>
        <v>408425346</v>
      </c>
      <c r="G49" s="220">
        <f t="shared" si="9"/>
        <v>119352</v>
      </c>
      <c r="H49" s="220">
        <f t="shared" si="9"/>
        <v>19258882</v>
      </c>
      <c r="I49" s="220">
        <f t="shared" si="9"/>
        <v>13349299</v>
      </c>
      <c r="J49" s="220">
        <f t="shared" si="9"/>
        <v>32727533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32727533</v>
      </c>
      <c r="X49" s="220">
        <f t="shared" si="9"/>
        <v>102106337</v>
      </c>
      <c r="Y49" s="220">
        <f t="shared" si="9"/>
        <v>-69378804</v>
      </c>
      <c r="Z49" s="221">
        <f t="shared" si="5"/>
        <v>-67.94759859028142</v>
      </c>
      <c r="AA49" s="222">
        <f>SUM(AA41:AA48)</f>
        <v>408425346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98321972</v>
      </c>
      <c r="D51" s="129">
        <f t="shared" si="10"/>
        <v>0</v>
      </c>
      <c r="E51" s="54">
        <f t="shared" si="10"/>
        <v>213122785</v>
      </c>
      <c r="F51" s="54">
        <f t="shared" si="10"/>
        <v>213122785</v>
      </c>
      <c r="G51" s="54">
        <f t="shared" si="10"/>
        <v>21707759</v>
      </c>
      <c r="H51" s="54">
        <f t="shared" si="10"/>
        <v>4080373</v>
      </c>
      <c r="I51" s="54">
        <f t="shared" si="10"/>
        <v>-45929</v>
      </c>
      <c r="J51" s="54">
        <f t="shared" si="10"/>
        <v>25742203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25742203</v>
      </c>
      <c r="X51" s="54">
        <f t="shared" si="10"/>
        <v>53280698</v>
      </c>
      <c r="Y51" s="54">
        <f t="shared" si="10"/>
        <v>-27538495</v>
      </c>
      <c r="Z51" s="184">
        <f>+IF(X51&lt;&gt;0,+(Y51/X51)*100,0)</f>
        <v>-51.685687375942415</v>
      </c>
      <c r="AA51" s="130">
        <f>SUM(AA57:AA61)</f>
        <v>213122785</v>
      </c>
    </row>
    <row r="52" spans="1:27" ht="13.5">
      <c r="A52" s="310" t="s">
        <v>204</v>
      </c>
      <c r="B52" s="142"/>
      <c r="C52" s="62">
        <v>46361648</v>
      </c>
      <c r="D52" s="156"/>
      <c r="E52" s="60">
        <v>82073500</v>
      </c>
      <c r="F52" s="60">
        <v>82073500</v>
      </c>
      <c r="G52" s="60">
        <v>20470169</v>
      </c>
      <c r="H52" s="60">
        <v>1496613</v>
      </c>
      <c r="I52" s="60">
        <v>-221975</v>
      </c>
      <c r="J52" s="60">
        <v>21744807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21744807</v>
      </c>
      <c r="X52" s="60">
        <v>20518375</v>
      </c>
      <c r="Y52" s="60">
        <v>1226432</v>
      </c>
      <c r="Z52" s="140">
        <v>5.98</v>
      </c>
      <c r="AA52" s="155">
        <v>82073500</v>
      </c>
    </row>
    <row r="53" spans="1:27" ht="13.5">
      <c r="A53" s="310" t="s">
        <v>205</v>
      </c>
      <c r="B53" s="142"/>
      <c r="C53" s="62">
        <v>24019402</v>
      </c>
      <c r="D53" s="156"/>
      <c r="E53" s="60">
        <v>45983560</v>
      </c>
      <c r="F53" s="60">
        <v>45983560</v>
      </c>
      <c r="G53" s="60">
        <v>679768</v>
      </c>
      <c r="H53" s="60">
        <v>2165231</v>
      </c>
      <c r="I53" s="60">
        <v>1396126</v>
      </c>
      <c r="J53" s="60">
        <v>4241125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4241125</v>
      </c>
      <c r="X53" s="60">
        <v>11495890</v>
      </c>
      <c r="Y53" s="60">
        <v>-7254765</v>
      </c>
      <c r="Z53" s="140">
        <v>-63.11</v>
      </c>
      <c r="AA53" s="155">
        <v>45983560</v>
      </c>
    </row>
    <row r="54" spans="1:27" ht="13.5">
      <c r="A54" s="310" t="s">
        <v>206</v>
      </c>
      <c r="B54" s="142"/>
      <c r="C54" s="62">
        <v>3754729</v>
      </c>
      <c r="D54" s="156"/>
      <c r="E54" s="60">
        <v>13885802</v>
      </c>
      <c r="F54" s="60">
        <v>13885802</v>
      </c>
      <c r="G54" s="60">
        <v>114757</v>
      </c>
      <c r="H54" s="60">
        <v>129799</v>
      </c>
      <c r="I54" s="60">
        <v>206066</v>
      </c>
      <c r="J54" s="60">
        <v>450622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450622</v>
      </c>
      <c r="X54" s="60">
        <v>3471451</v>
      </c>
      <c r="Y54" s="60">
        <v>-3020829</v>
      </c>
      <c r="Z54" s="140">
        <v>-87.02</v>
      </c>
      <c r="AA54" s="155">
        <v>13885802</v>
      </c>
    </row>
    <row r="55" spans="1:27" ht="13.5">
      <c r="A55" s="310" t="s">
        <v>207</v>
      </c>
      <c r="B55" s="142"/>
      <c r="C55" s="62">
        <v>24181895</v>
      </c>
      <c r="D55" s="156"/>
      <c r="E55" s="60">
        <v>22081334</v>
      </c>
      <c r="F55" s="60">
        <v>22081334</v>
      </c>
      <c r="G55" s="60">
        <v>443065</v>
      </c>
      <c r="H55" s="60">
        <v>288730</v>
      </c>
      <c r="I55" s="60">
        <v>-1426146</v>
      </c>
      <c r="J55" s="60">
        <v>-694351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-694351</v>
      </c>
      <c r="X55" s="60">
        <v>5520334</v>
      </c>
      <c r="Y55" s="60">
        <v>-6214685</v>
      </c>
      <c r="Z55" s="140">
        <v>-112.58</v>
      </c>
      <c r="AA55" s="155">
        <v>22081334</v>
      </c>
    </row>
    <row r="56" spans="1:27" ht="13.5">
      <c r="A56" s="310" t="s">
        <v>208</v>
      </c>
      <c r="B56" s="142"/>
      <c r="C56" s="62">
        <v>4298</v>
      </c>
      <c r="D56" s="156"/>
      <c r="E56" s="60">
        <v>20489817</v>
      </c>
      <c r="F56" s="60">
        <v>20489817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5122454</v>
      </c>
      <c r="Y56" s="60">
        <v>-5122454</v>
      </c>
      <c r="Z56" s="140">
        <v>-100</v>
      </c>
      <c r="AA56" s="155">
        <v>20489817</v>
      </c>
    </row>
    <row r="57" spans="1:27" ht="13.5">
      <c r="A57" s="138" t="s">
        <v>209</v>
      </c>
      <c r="B57" s="142"/>
      <c r="C57" s="293">
        <f aca="true" t="shared" si="11" ref="C57:Y57">SUM(C52:C56)</f>
        <v>98321972</v>
      </c>
      <c r="D57" s="294">
        <f t="shared" si="11"/>
        <v>0</v>
      </c>
      <c r="E57" s="295">
        <f t="shared" si="11"/>
        <v>184514013</v>
      </c>
      <c r="F57" s="295">
        <f t="shared" si="11"/>
        <v>184514013</v>
      </c>
      <c r="G57" s="295">
        <f t="shared" si="11"/>
        <v>21707759</v>
      </c>
      <c r="H57" s="295">
        <f t="shared" si="11"/>
        <v>4080373</v>
      </c>
      <c r="I57" s="295">
        <f t="shared" si="11"/>
        <v>-45929</v>
      </c>
      <c r="J57" s="295">
        <f t="shared" si="11"/>
        <v>25742203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25742203</v>
      </c>
      <c r="X57" s="295">
        <f t="shared" si="11"/>
        <v>46128504</v>
      </c>
      <c r="Y57" s="295">
        <f t="shared" si="11"/>
        <v>-20386301</v>
      </c>
      <c r="Z57" s="296">
        <f>+IF(X57&lt;&gt;0,+(Y57/X57)*100,0)</f>
        <v>-44.194585196172845</v>
      </c>
      <c r="AA57" s="297">
        <f>SUM(AA52:AA56)</f>
        <v>184514013</v>
      </c>
    </row>
    <row r="58" spans="1:27" ht="13.5">
      <c r="A58" s="311" t="s">
        <v>210</v>
      </c>
      <c r="B58" s="136"/>
      <c r="C58" s="62"/>
      <c r="D58" s="156"/>
      <c r="E58" s="60">
        <v>8441347</v>
      </c>
      <c r="F58" s="60">
        <v>8441347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2110337</v>
      </c>
      <c r="Y58" s="60">
        <v>-2110337</v>
      </c>
      <c r="Z58" s="140">
        <v>-100</v>
      </c>
      <c r="AA58" s="155">
        <v>8441347</v>
      </c>
    </row>
    <row r="59" spans="1:27" ht="13.5">
      <c r="A59" s="311" t="s">
        <v>211</v>
      </c>
      <c r="B59" s="136"/>
      <c r="C59" s="273"/>
      <c r="D59" s="274"/>
      <c r="E59" s="275">
        <v>2667006</v>
      </c>
      <c r="F59" s="275">
        <v>2667006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666752</v>
      </c>
      <c r="Y59" s="275">
        <v>-666752</v>
      </c>
      <c r="Z59" s="140">
        <v>-100</v>
      </c>
      <c r="AA59" s="277">
        <v>2667006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17500419</v>
      </c>
      <c r="F61" s="60">
        <v>17500419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4375105</v>
      </c>
      <c r="Y61" s="60">
        <v>-4375105</v>
      </c>
      <c r="Z61" s="140">
        <v>-100</v>
      </c>
      <c r="AA61" s="155">
        <v>17500419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6211</v>
      </c>
      <c r="H65" s="60">
        <v>3670</v>
      </c>
      <c r="I65" s="60"/>
      <c r="J65" s="60">
        <v>9881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9881</v>
      </c>
      <c r="X65" s="60"/>
      <c r="Y65" s="60">
        <v>9881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154056</v>
      </c>
      <c r="H66" s="275">
        <v>2389140</v>
      </c>
      <c r="I66" s="275">
        <v>998655</v>
      </c>
      <c r="J66" s="275">
        <v>3541851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3541851</v>
      </c>
      <c r="X66" s="275"/>
      <c r="Y66" s="275">
        <v>3541851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21707759</v>
      </c>
      <c r="H67" s="60">
        <v>4391890</v>
      </c>
      <c r="I67" s="60">
        <v>431199</v>
      </c>
      <c r="J67" s="60">
        <v>26530848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26530848</v>
      </c>
      <c r="X67" s="60"/>
      <c r="Y67" s="60">
        <v>26530848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21868026</v>
      </c>
      <c r="H69" s="220">
        <f t="shared" si="12"/>
        <v>6784700</v>
      </c>
      <c r="I69" s="220">
        <f t="shared" si="12"/>
        <v>1429854</v>
      </c>
      <c r="J69" s="220">
        <f t="shared" si="12"/>
        <v>30082580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30082580</v>
      </c>
      <c r="X69" s="220">
        <f t="shared" si="12"/>
        <v>0</v>
      </c>
      <c r="Y69" s="220">
        <f t="shared" si="12"/>
        <v>30082580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109323714</v>
      </c>
      <c r="D5" s="357">
        <f t="shared" si="0"/>
        <v>0</v>
      </c>
      <c r="E5" s="356">
        <f t="shared" si="0"/>
        <v>265756161</v>
      </c>
      <c r="F5" s="358">
        <f t="shared" si="0"/>
        <v>265756161</v>
      </c>
      <c r="G5" s="358">
        <f t="shared" si="0"/>
        <v>119352</v>
      </c>
      <c r="H5" s="356">
        <f t="shared" si="0"/>
        <v>9009202</v>
      </c>
      <c r="I5" s="356">
        <f t="shared" si="0"/>
        <v>8012309</v>
      </c>
      <c r="J5" s="358">
        <f t="shared" si="0"/>
        <v>17140863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17140863</v>
      </c>
      <c r="X5" s="356">
        <f t="shared" si="0"/>
        <v>66439041</v>
      </c>
      <c r="Y5" s="358">
        <f t="shared" si="0"/>
        <v>-49298178</v>
      </c>
      <c r="Z5" s="359">
        <f>+IF(X5&lt;&gt;0,+(Y5/X5)*100,0)</f>
        <v>-74.20061647187232</v>
      </c>
      <c r="AA5" s="360">
        <f>+AA6+AA8+AA11+AA13+AA15</f>
        <v>265756161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91136610</v>
      </c>
      <c r="F6" s="59">
        <f t="shared" si="1"/>
        <v>91136610</v>
      </c>
      <c r="G6" s="59">
        <f t="shared" si="1"/>
        <v>0</v>
      </c>
      <c r="H6" s="60">
        <f t="shared" si="1"/>
        <v>8641274</v>
      </c>
      <c r="I6" s="60">
        <f t="shared" si="1"/>
        <v>7179055</v>
      </c>
      <c r="J6" s="59">
        <f t="shared" si="1"/>
        <v>15820329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15820329</v>
      </c>
      <c r="X6" s="60">
        <f t="shared" si="1"/>
        <v>22784153</v>
      </c>
      <c r="Y6" s="59">
        <f t="shared" si="1"/>
        <v>-6963824</v>
      </c>
      <c r="Z6" s="61">
        <f>+IF(X6&lt;&gt;0,+(Y6/X6)*100,0)</f>
        <v>-30.564331270071794</v>
      </c>
      <c r="AA6" s="62">
        <f t="shared" si="1"/>
        <v>91136610</v>
      </c>
    </row>
    <row r="7" spans="1:27" ht="13.5">
      <c r="A7" s="291" t="s">
        <v>228</v>
      </c>
      <c r="B7" s="142"/>
      <c r="C7" s="60"/>
      <c r="D7" s="340"/>
      <c r="E7" s="60">
        <v>91136610</v>
      </c>
      <c r="F7" s="59">
        <v>91136610</v>
      </c>
      <c r="G7" s="59"/>
      <c r="H7" s="60">
        <v>8641274</v>
      </c>
      <c r="I7" s="60">
        <v>7179055</v>
      </c>
      <c r="J7" s="59">
        <v>15820329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15820329</v>
      </c>
      <c r="X7" s="60">
        <v>22784153</v>
      </c>
      <c r="Y7" s="59">
        <v>-6963824</v>
      </c>
      <c r="Z7" s="61">
        <v>-30.56</v>
      </c>
      <c r="AA7" s="62">
        <v>91136610</v>
      </c>
    </row>
    <row r="8" spans="1:27" ht="13.5">
      <c r="A8" s="361" t="s">
        <v>205</v>
      </c>
      <c r="B8" s="142"/>
      <c r="C8" s="60">
        <f aca="true" t="shared" si="2" ref="C8:Y8">SUM(C9:C10)</f>
        <v>24690801</v>
      </c>
      <c r="D8" s="340">
        <f t="shared" si="2"/>
        <v>0</v>
      </c>
      <c r="E8" s="60">
        <f t="shared" si="2"/>
        <v>21250000</v>
      </c>
      <c r="F8" s="59">
        <f t="shared" si="2"/>
        <v>21250000</v>
      </c>
      <c r="G8" s="59">
        <f t="shared" si="2"/>
        <v>119352</v>
      </c>
      <c r="H8" s="60">
        <f t="shared" si="2"/>
        <v>97743</v>
      </c>
      <c r="I8" s="60">
        <f t="shared" si="2"/>
        <v>21958</v>
      </c>
      <c r="J8" s="59">
        <f t="shared" si="2"/>
        <v>239053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239053</v>
      </c>
      <c r="X8" s="60">
        <f t="shared" si="2"/>
        <v>5312500</v>
      </c>
      <c r="Y8" s="59">
        <f t="shared" si="2"/>
        <v>-5073447</v>
      </c>
      <c r="Z8" s="61">
        <f>+IF(X8&lt;&gt;0,+(Y8/X8)*100,0)</f>
        <v>-95.50017882352941</v>
      </c>
      <c r="AA8" s="62">
        <f>SUM(AA9:AA10)</f>
        <v>21250000</v>
      </c>
    </row>
    <row r="9" spans="1:27" ht="13.5">
      <c r="A9" s="291" t="s">
        <v>229</v>
      </c>
      <c r="B9" s="142"/>
      <c r="C9" s="60">
        <v>24690801</v>
      </c>
      <c r="D9" s="340"/>
      <c r="E9" s="60">
        <v>21250000</v>
      </c>
      <c r="F9" s="59">
        <v>21250000</v>
      </c>
      <c r="G9" s="59">
        <v>119352</v>
      </c>
      <c r="H9" s="60">
        <v>97743</v>
      </c>
      <c r="I9" s="60">
        <v>21958</v>
      </c>
      <c r="J9" s="59">
        <v>239053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239053</v>
      </c>
      <c r="X9" s="60">
        <v>5312500</v>
      </c>
      <c r="Y9" s="59">
        <v>-5073447</v>
      </c>
      <c r="Z9" s="61">
        <v>-95.5</v>
      </c>
      <c r="AA9" s="62">
        <v>21250000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4550000</v>
      </c>
      <c r="F11" s="364">
        <f t="shared" si="3"/>
        <v>4550000</v>
      </c>
      <c r="G11" s="364">
        <f t="shared" si="3"/>
        <v>0</v>
      </c>
      <c r="H11" s="362">
        <f t="shared" si="3"/>
        <v>0</v>
      </c>
      <c r="I11" s="362">
        <f t="shared" si="3"/>
        <v>809731</v>
      </c>
      <c r="J11" s="364">
        <f t="shared" si="3"/>
        <v>809731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809731</v>
      </c>
      <c r="X11" s="362">
        <f t="shared" si="3"/>
        <v>1137500</v>
      </c>
      <c r="Y11" s="364">
        <f t="shared" si="3"/>
        <v>-327769</v>
      </c>
      <c r="Z11" s="365">
        <f>+IF(X11&lt;&gt;0,+(Y11/X11)*100,0)</f>
        <v>-28.814857142857143</v>
      </c>
      <c r="AA11" s="366">
        <f t="shared" si="3"/>
        <v>4550000</v>
      </c>
    </row>
    <row r="12" spans="1:27" ht="13.5">
      <c r="A12" s="291" t="s">
        <v>231</v>
      </c>
      <c r="B12" s="136"/>
      <c r="C12" s="60"/>
      <c r="D12" s="340"/>
      <c r="E12" s="60">
        <v>4550000</v>
      </c>
      <c r="F12" s="59">
        <v>4550000</v>
      </c>
      <c r="G12" s="59"/>
      <c r="H12" s="60"/>
      <c r="I12" s="60">
        <v>809731</v>
      </c>
      <c r="J12" s="59">
        <v>809731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809731</v>
      </c>
      <c r="X12" s="60">
        <v>1137500</v>
      </c>
      <c r="Y12" s="59">
        <v>-327769</v>
      </c>
      <c r="Z12" s="61">
        <v>-28.81</v>
      </c>
      <c r="AA12" s="62">
        <v>4550000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127420000</v>
      </c>
      <c r="F13" s="342">
        <f t="shared" si="4"/>
        <v>127420000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31855000</v>
      </c>
      <c r="Y13" s="342">
        <f t="shared" si="4"/>
        <v>-31855000</v>
      </c>
      <c r="Z13" s="335">
        <f>+IF(X13&lt;&gt;0,+(Y13/X13)*100,0)</f>
        <v>-100</v>
      </c>
      <c r="AA13" s="273">
        <f t="shared" si="4"/>
        <v>127420000</v>
      </c>
    </row>
    <row r="14" spans="1:27" ht="13.5">
      <c r="A14" s="291" t="s">
        <v>232</v>
      </c>
      <c r="B14" s="136"/>
      <c r="C14" s="60"/>
      <c r="D14" s="340"/>
      <c r="E14" s="60">
        <v>127420000</v>
      </c>
      <c r="F14" s="59">
        <v>127420000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31855000</v>
      </c>
      <c r="Y14" s="59">
        <v>-31855000</v>
      </c>
      <c r="Z14" s="61">
        <v>-100</v>
      </c>
      <c r="AA14" s="62">
        <v>127420000</v>
      </c>
    </row>
    <row r="15" spans="1:27" ht="13.5">
      <c r="A15" s="361" t="s">
        <v>208</v>
      </c>
      <c r="B15" s="136"/>
      <c r="C15" s="60">
        <f aca="true" t="shared" si="5" ref="C15:Y15">SUM(C16:C20)</f>
        <v>84632913</v>
      </c>
      <c r="D15" s="340">
        <f t="shared" si="5"/>
        <v>0</v>
      </c>
      <c r="E15" s="60">
        <f t="shared" si="5"/>
        <v>21399551</v>
      </c>
      <c r="F15" s="59">
        <f t="shared" si="5"/>
        <v>21399551</v>
      </c>
      <c r="G15" s="59">
        <f t="shared" si="5"/>
        <v>0</v>
      </c>
      <c r="H15" s="60">
        <f t="shared" si="5"/>
        <v>270185</v>
      </c>
      <c r="I15" s="60">
        <f t="shared" si="5"/>
        <v>1565</v>
      </c>
      <c r="J15" s="59">
        <f t="shared" si="5"/>
        <v>271750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271750</v>
      </c>
      <c r="X15" s="60">
        <f t="shared" si="5"/>
        <v>5349888</v>
      </c>
      <c r="Y15" s="59">
        <f t="shared" si="5"/>
        <v>-5078138</v>
      </c>
      <c r="Z15" s="61">
        <f>+IF(X15&lt;&gt;0,+(Y15/X15)*100,0)</f>
        <v>-94.92045440951287</v>
      </c>
      <c r="AA15" s="62">
        <f>SUM(AA16:AA20)</f>
        <v>21399551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>
        <v>100640</v>
      </c>
      <c r="I16" s="60">
        <v>1565</v>
      </c>
      <c r="J16" s="59">
        <v>102205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102205</v>
      </c>
      <c r="X16" s="60"/>
      <c r="Y16" s="59">
        <v>102205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84632913</v>
      </c>
      <c r="D20" s="340"/>
      <c r="E20" s="60">
        <v>21399551</v>
      </c>
      <c r="F20" s="59">
        <v>21399551</v>
      </c>
      <c r="G20" s="59"/>
      <c r="H20" s="60">
        <v>169545</v>
      </c>
      <c r="I20" s="60"/>
      <c r="J20" s="59">
        <v>169545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169545</v>
      </c>
      <c r="X20" s="60">
        <v>5349888</v>
      </c>
      <c r="Y20" s="59">
        <v>-5180343</v>
      </c>
      <c r="Z20" s="61">
        <v>-96.83</v>
      </c>
      <c r="AA20" s="62">
        <v>21399551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5031341</v>
      </c>
      <c r="D22" s="344">
        <f t="shared" si="6"/>
        <v>0</v>
      </c>
      <c r="E22" s="343">
        <f t="shared" si="6"/>
        <v>6863577</v>
      </c>
      <c r="F22" s="345">
        <f t="shared" si="6"/>
        <v>6863577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1715894</v>
      </c>
      <c r="Y22" s="345">
        <f t="shared" si="6"/>
        <v>-1715894</v>
      </c>
      <c r="Z22" s="336">
        <f>+IF(X22&lt;&gt;0,+(Y22/X22)*100,0)</f>
        <v>-100</v>
      </c>
      <c r="AA22" s="350">
        <f>SUM(AA23:AA32)</f>
        <v>6863577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1255678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2340000</v>
      </c>
      <c r="F27" s="59">
        <v>2340000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585000</v>
      </c>
      <c r="Y27" s="59">
        <v>-585000</v>
      </c>
      <c r="Z27" s="61">
        <v>-100</v>
      </c>
      <c r="AA27" s="62">
        <v>2340000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3775663</v>
      </c>
      <c r="D32" s="340"/>
      <c r="E32" s="60">
        <v>4523577</v>
      </c>
      <c r="F32" s="59">
        <v>4523577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1130894</v>
      </c>
      <c r="Y32" s="59">
        <v>-1130894</v>
      </c>
      <c r="Z32" s="61">
        <v>-100</v>
      </c>
      <c r="AA32" s="62">
        <v>4523577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46003652</v>
      </c>
      <c r="D40" s="344">
        <f t="shared" si="9"/>
        <v>0</v>
      </c>
      <c r="E40" s="343">
        <f t="shared" si="9"/>
        <v>10500000</v>
      </c>
      <c r="F40" s="345">
        <f t="shared" si="9"/>
        <v>10500000</v>
      </c>
      <c r="G40" s="345">
        <f t="shared" si="9"/>
        <v>0</v>
      </c>
      <c r="H40" s="343">
        <f t="shared" si="9"/>
        <v>61642</v>
      </c>
      <c r="I40" s="343">
        <f t="shared" si="9"/>
        <v>172234</v>
      </c>
      <c r="J40" s="345">
        <f t="shared" si="9"/>
        <v>233876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233876</v>
      </c>
      <c r="X40" s="343">
        <f t="shared" si="9"/>
        <v>2625000</v>
      </c>
      <c r="Y40" s="345">
        <f t="shared" si="9"/>
        <v>-2391124</v>
      </c>
      <c r="Z40" s="336">
        <f>+IF(X40&lt;&gt;0,+(Y40/X40)*100,0)</f>
        <v>-91.09043809523808</v>
      </c>
      <c r="AA40" s="350">
        <f>SUM(AA41:AA49)</f>
        <v>10500000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1581550</v>
      </c>
      <c r="D44" s="368"/>
      <c r="E44" s="54">
        <v>4000000</v>
      </c>
      <c r="F44" s="53">
        <v>4000000</v>
      </c>
      <c r="G44" s="53"/>
      <c r="H44" s="54">
        <v>40420</v>
      </c>
      <c r="I44" s="54">
        <v>155030</v>
      </c>
      <c r="J44" s="53">
        <v>195450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195450</v>
      </c>
      <c r="X44" s="54">
        <v>1000000</v>
      </c>
      <c r="Y44" s="53">
        <v>-804550</v>
      </c>
      <c r="Z44" s="94">
        <v>-80.46</v>
      </c>
      <c r="AA44" s="95">
        <v>4000000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44422102</v>
      </c>
      <c r="D49" s="368"/>
      <c r="E49" s="54">
        <v>6500000</v>
      </c>
      <c r="F49" s="53">
        <v>6500000</v>
      </c>
      <c r="G49" s="53"/>
      <c r="H49" s="54">
        <v>21222</v>
      </c>
      <c r="I49" s="54">
        <v>17204</v>
      </c>
      <c r="J49" s="53">
        <v>38426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38426</v>
      </c>
      <c r="X49" s="54">
        <v>1625000</v>
      </c>
      <c r="Y49" s="53">
        <v>-1586574</v>
      </c>
      <c r="Z49" s="94">
        <v>-97.64</v>
      </c>
      <c r="AA49" s="95">
        <v>6500000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160358707</v>
      </c>
      <c r="D60" s="346">
        <f t="shared" si="14"/>
        <v>0</v>
      </c>
      <c r="E60" s="219">
        <f t="shared" si="14"/>
        <v>283119738</v>
      </c>
      <c r="F60" s="264">
        <f t="shared" si="14"/>
        <v>283119738</v>
      </c>
      <c r="G60" s="264">
        <f t="shared" si="14"/>
        <v>119352</v>
      </c>
      <c r="H60" s="219">
        <f t="shared" si="14"/>
        <v>9070844</v>
      </c>
      <c r="I60" s="219">
        <f t="shared" si="14"/>
        <v>8184543</v>
      </c>
      <c r="J60" s="264">
        <f t="shared" si="14"/>
        <v>17374739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17374739</v>
      </c>
      <c r="X60" s="219">
        <f t="shared" si="14"/>
        <v>70779935</v>
      </c>
      <c r="Y60" s="264">
        <f t="shared" si="14"/>
        <v>-53405196</v>
      </c>
      <c r="Z60" s="337">
        <f>+IF(X60&lt;&gt;0,+(Y60/X60)*100,0)</f>
        <v>-75.4524513197137</v>
      </c>
      <c r="AA60" s="232">
        <f>+AA57+AA54+AA51+AA40+AA37+AA34+AA22+AA5</f>
        <v>283119738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21470791</v>
      </c>
      <c r="D5" s="357">
        <f t="shared" si="0"/>
        <v>0</v>
      </c>
      <c r="E5" s="356">
        <f t="shared" si="0"/>
        <v>89848448</v>
      </c>
      <c r="F5" s="358">
        <f t="shared" si="0"/>
        <v>89848448</v>
      </c>
      <c r="G5" s="358">
        <f t="shared" si="0"/>
        <v>0</v>
      </c>
      <c r="H5" s="356">
        <f t="shared" si="0"/>
        <v>9793377</v>
      </c>
      <c r="I5" s="356">
        <f t="shared" si="0"/>
        <v>373144</v>
      </c>
      <c r="J5" s="358">
        <f t="shared" si="0"/>
        <v>10166521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10166521</v>
      </c>
      <c r="X5" s="356">
        <f t="shared" si="0"/>
        <v>22462112</v>
      </c>
      <c r="Y5" s="358">
        <f t="shared" si="0"/>
        <v>-12295591</v>
      </c>
      <c r="Z5" s="359">
        <f>+IF(X5&lt;&gt;0,+(Y5/X5)*100,0)</f>
        <v>-54.73924713757994</v>
      </c>
      <c r="AA5" s="360">
        <f>+AA6+AA8+AA11+AA13+AA15</f>
        <v>89848448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24948448</v>
      </c>
      <c r="F6" s="59">
        <f t="shared" si="1"/>
        <v>24948448</v>
      </c>
      <c r="G6" s="59">
        <f t="shared" si="1"/>
        <v>0</v>
      </c>
      <c r="H6" s="60">
        <f t="shared" si="1"/>
        <v>3802319</v>
      </c>
      <c r="I6" s="60">
        <f t="shared" si="1"/>
        <v>234855</v>
      </c>
      <c r="J6" s="59">
        <f t="shared" si="1"/>
        <v>4037174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4037174</v>
      </c>
      <c r="X6" s="60">
        <f t="shared" si="1"/>
        <v>6237112</v>
      </c>
      <c r="Y6" s="59">
        <f t="shared" si="1"/>
        <v>-2199938</v>
      </c>
      <c r="Z6" s="61">
        <f>+IF(X6&lt;&gt;0,+(Y6/X6)*100,0)</f>
        <v>-35.2717411519947</v>
      </c>
      <c r="AA6" s="62">
        <f t="shared" si="1"/>
        <v>24948448</v>
      </c>
    </row>
    <row r="7" spans="1:27" ht="13.5">
      <c r="A7" s="291" t="s">
        <v>228</v>
      </c>
      <c r="B7" s="142"/>
      <c r="C7" s="60"/>
      <c r="D7" s="340"/>
      <c r="E7" s="60">
        <v>24948448</v>
      </c>
      <c r="F7" s="59">
        <v>24948448</v>
      </c>
      <c r="G7" s="59"/>
      <c r="H7" s="60">
        <v>3802319</v>
      </c>
      <c r="I7" s="60">
        <v>234855</v>
      </c>
      <c r="J7" s="59">
        <v>4037174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4037174</v>
      </c>
      <c r="X7" s="60">
        <v>6237112</v>
      </c>
      <c r="Y7" s="59">
        <v>-2199938</v>
      </c>
      <c r="Z7" s="61">
        <v>-35.27</v>
      </c>
      <c r="AA7" s="62">
        <v>24948448</v>
      </c>
    </row>
    <row r="8" spans="1:27" ht="13.5">
      <c r="A8" s="361" t="s">
        <v>205</v>
      </c>
      <c r="B8" s="142"/>
      <c r="C8" s="60">
        <f aca="true" t="shared" si="2" ref="C8:Y8">SUM(C9:C10)</f>
        <v>21468356</v>
      </c>
      <c r="D8" s="340">
        <f t="shared" si="2"/>
        <v>0</v>
      </c>
      <c r="E8" s="60">
        <f t="shared" si="2"/>
        <v>62650000</v>
      </c>
      <c r="F8" s="59">
        <f t="shared" si="2"/>
        <v>62650000</v>
      </c>
      <c r="G8" s="59">
        <f t="shared" si="2"/>
        <v>0</v>
      </c>
      <c r="H8" s="60">
        <f t="shared" si="2"/>
        <v>5991058</v>
      </c>
      <c r="I8" s="60">
        <f t="shared" si="2"/>
        <v>117401</v>
      </c>
      <c r="J8" s="59">
        <f t="shared" si="2"/>
        <v>6108459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6108459</v>
      </c>
      <c r="X8" s="60">
        <f t="shared" si="2"/>
        <v>15662500</v>
      </c>
      <c r="Y8" s="59">
        <f t="shared" si="2"/>
        <v>-9554041</v>
      </c>
      <c r="Z8" s="61">
        <f>+IF(X8&lt;&gt;0,+(Y8/X8)*100,0)</f>
        <v>-60.999463687150836</v>
      </c>
      <c r="AA8" s="62">
        <f>SUM(AA9:AA10)</f>
        <v>62650000</v>
      </c>
    </row>
    <row r="9" spans="1:27" ht="13.5">
      <c r="A9" s="291" t="s">
        <v>229</v>
      </c>
      <c r="B9" s="142"/>
      <c r="C9" s="60">
        <v>21468356</v>
      </c>
      <c r="D9" s="340"/>
      <c r="E9" s="60">
        <v>62650000</v>
      </c>
      <c r="F9" s="59">
        <v>62650000</v>
      </c>
      <c r="G9" s="59"/>
      <c r="H9" s="60">
        <v>5991058</v>
      </c>
      <c r="I9" s="60">
        <v>117401</v>
      </c>
      <c r="J9" s="59">
        <v>6108459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6108459</v>
      </c>
      <c r="X9" s="60">
        <v>15662500</v>
      </c>
      <c r="Y9" s="59">
        <v>-9554041</v>
      </c>
      <c r="Z9" s="61">
        <v>-61</v>
      </c>
      <c r="AA9" s="62">
        <v>62650000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1950000</v>
      </c>
      <c r="F13" s="342">
        <f t="shared" si="4"/>
        <v>1950000</v>
      </c>
      <c r="G13" s="342">
        <f t="shared" si="4"/>
        <v>0</v>
      </c>
      <c r="H13" s="275">
        <f t="shared" si="4"/>
        <v>0</v>
      </c>
      <c r="I13" s="275">
        <f t="shared" si="4"/>
        <v>3250</v>
      </c>
      <c r="J13" s="342">
        <f t="shared" si="4"/>
        <v>3250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3250</v>
      </c>
      <c r="X13" s="275">
        <f t="shared" si="4"/>
        <v>487500</v>
      </c>
      <c r="Y13" s="342">
        <f t="shared" si="4"/>
        <v>-484250</v>
      </c>
      <c r="Z13" s="335">
        <f>+IF(X13&lt;&gt;0,+(Y13/X13)*100,0)</f>
        <v>-99.33333333333333</v>
      </c>
      <c r="AA13" s="273">
        <f t="shared" si="4"/>
        <v>1950000</v>
      </c>
    </row>
    <row r="14" spans="1:27" ht="13.5">
      <c r="A14" s="291" t="s">
        <v>232</v>
      </c>
      <c r="B14" s="136"/>
      <c r="C14" s="60"/>
      <c r="D14" s="340"/>
      <c r="E14" s="60">
        <v>1950000</v>
      </c>
      <c r="F14" s="59">
        <v>1950000</v>
      </c>
      <c r="G14" s="59"/>
      <c r="H14" s="60"/>
      <c r="I14" s="60">
        <v>3250</v>
      </c>
      <c r="J14" s="59">
        <v>3250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3250</v>
      </c>
      <c r="X14" s="60">
        <v>487500</v>
      </c>
      <c r="Y14" s="59">
        <v>-484250</v>
      </c>
      <c r="Z14" s="61">
        <v>-99.33</v>
      </c>
      <c r="AA14" s="62">
        <v>1950000</v>
      </c>
    </row>
    <row r="15" spans="1:27" ht="13.5">
      <c r="A15" s="361" t="s">
        <v>208</v>
      </c>
      <c r="B15" s="136"/>
      <c r="C15" s="60">
        <f aca="true" t="shared" si="5" ref="C15:Y15">SUM(C16:C20)</f>
        <v>2435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17638</v>
      </c>
      <c r="J15" s="59">
        <f t="shared" si="5"/>
        <v>17638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17638</v>
      </c>
      <c r="X15" s="60">
        <f t="shared" si="5"/>
        <v>75000</v>
      </c>
      <c r="Y15" s="59">
        <f t="shared" si="5"/>
        <v>-57362</v>
      </c>
      <c r="Z15" s="61">
        <f>+IF(X15&lt;&gt;0,+(Y15/X15)*100,0)</f>
        <v>-76.48266666666666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>
        <v>7296</v>
      </c>
      <c r="J16" s="59">
        <v>7296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7296</v>
      </c>
      <c r="X16" s="60"/>
      <c r="Y16" s="59">
        <v>7296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2435</v>
      </c>
      <c r="D20" s="340"/>
      <c r="E20" s="60">
        <v>300000</v>
      </c>
      <c r="F20" s="59">
        <v>300000</v>
      </c>
      <c r="G20" s="59"/>
      <c r="H20" s="60"/>
      <c r="I20" s="60">
        <v>10342</v>
      </c>
      <c r="J20" s="59">
        <v>10342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10342</v>
      </c>
      <c r="X20" s="60">
        <v>75000</v>
      </c>
      <c r="Y20" s="59">
        <v>-64658</v>
      </c>
      <c r="Z20" s="61">
        <v>-86.21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35457160</v>
      </c>
      <c r="F22" s="345">
        <f t="shared" si="6"/>
        <v>35457160</v>
      </c>
      <c r="G22" s="345">
        <f t="shared" si="6"/>
        <v>0</v>
      </c>
      <c r="H22" s="343">
        <f t="shared" si="6"/>
        <v>394661</v>
      </c>
      <c r="I22" s="343">
        <f t="shared" si="6"/>
        <v>4791612</v>
      </c>
      <c r="J22" s="345">
        <f t="shared" si="6"/>
        <v>5186273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5186273</v>
      </c>
      <c r="X22" s="343">
        <f t="shared" si="6"/>
        <v>8864290</v>
      </c>
      <c r="Y22" s="345">
        <f t="shared" si="6"/>
        <v>-3678017</v>
      </c>
      <c r="Z22" s="336">
        <f>+IF(X22&lt;&gt;0,+(Y22/X22)*100,0)</f>
        <v>-41.4925166031346</v>
      </c>
      <c r="AA22" s="350">
        <f>SUM(AA23:AA32)</f>
        <v>35457160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>
        <v>14733</v>
      </c>
      <c r="J23" s="59">
        <v>14733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14733</v>
      </c>
      <c r="X23" s="60"/>
      <c r="Y23" s="59">
        <v>14733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16022160</v>
      </c>
      <c r="F24" s="59">
        <v>16022160</v>
      </c>
      <c r="G24" s="59"/>
      <c r="H24" s="60">
        <v>394661</v>
      </c>
      <c r="I24" s="60">
        <v>4776879</v>
      </c>
      <c r="J24" s="59">
        <v>5171540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5171540</v>
      </c>
      <c r="X24" s="60">
        <v>4005540</v>
      </c>
      <c r="Y24" s="59">
        <v>1166000</v>
      </c>
      <c r="Z24" s="61">
        <v>29.11</v>
      </c>
      <c r="AA24" s="62">
        <v>16022160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13650000</v>
      </c>
      <c r="F27" s="59">
        <v>13650000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3412500</v>
      </c>
      <c r="Y27" s="59">
        <v>-3412500</v>
      </c>
      <c r="Z27" s="61">
        <v>-100</v>
      </c>
      <c r="AA27" s="62">
        <v>13650000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1495000</v>
      </c>
      <c r="F30" s="59">
        <v>1495000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373750</v>
      </c>
      <c r="Y30" s="59">
        <v>-373750</v>
      </c>
      <c r="Z30" s="61">
        <v>-100</v>
      </c>
      <c r="AA30" s="62">
        <v>1495000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4290000</v>
      </c>
      <c r="F32" s="59">
        <v>4290000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1072500</v>
      </c>
      <c r="Y32" s="59">
        <v>-1072500</v>
      </c>
      <c r="Z32" s="61">
        <v>-100</v>
      </c>
      <c r="AA32" s="62">
        <v>4290000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80000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21550791</v>
      </c>
      <c r="D60" s="346">
        <f t="shared" si="14"/>
        <v>0</v>
      </c>
      <c r="E60" s="219">
        <f t="shared" si="14"/>
        <v>125305608</v>
      </c>
      <c r="F60" s="264">
        <f t="shared" si="14"/>
        <v>125305608</v>
      </c>
      <c r="G60" s="264">
        <f t="shared" si="14"/>
        <v>0</v>
      </c>
      <c r="H60" s="219">
        <f t="shared" si="14"/>
        <v>10188038</v>
      </c>
      <c r="I60" s="219">
        <f t="shared" si="14"/>
        <v>5164756</v>
      </c>
      <c r="J60" s="264">
        <f t="shared" si="14"/>
        <v>15352794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15352794</v>
      </c>
      <c r="X60" s="219">
        <f t="shared" si="14"/>
        <v>31326402</v>
      </c>
      <c r="Y60" s="264">
        <f t="shared" si="14"/>
        <v>-15973608</v>
      </c>
      <c r="Z60" s="337">
        <f>+IF(X60&lt;&gt;0,+(Y60/X60)*100,0)</f>
        <v>-50.99087983356658</v>
      </c>
      <c r="AA60" s="232">
        <f>+AA57+AA54+AA51+AA40+AA37+AA34+AA22+AA5</f>
        <v>125305608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2014-11-17T08:04:10Z</dcterms:created>
  <dcterms:modified xsi:type="dcterms:W3CDTF">2014-11-17T08:04:14Z</dcterms:modified>
  <cp:category/>
  <cp:version/>
  <cp:contentType/>
  <cp:contentStatus/>
</cp:coreProperties>
</file>