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<sst xmlns="http://schemas.openxmlformats.org/spreadsheetml/2006/main" count="855" uniqueCount="302">
  <si>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Randfontein(GT482)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</si>
  <si>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</si>
  <si>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</si>
  <si>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</si>
  <si>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</si>
  <si>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</si>
  <si>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</si>
  <si>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</si>
  <si>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</si>
  <si>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</si>
  <si>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</si>
  <si>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</si>
  <si>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</si>
  <si>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</si>
  <si>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</si>
  <si>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</si>
  <si>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</si>
  <si>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</si>
  <si>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</si>
  <si>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</si>
  <si>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</si>
  <si>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</si>
  <si>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</si>
  <si>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</si>
  <si>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</si>
  <si>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</si>
  <si>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</si>
  <si>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</si>
  <si>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</si>
  <si>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</si>
  <si>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</si>
  <si>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</si>
  <si>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</si>
  <si>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</si>
  <si>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</si>
  <si>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</si>
  <si>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</si>
  <si>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</si>
  <si>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</si>
  <si>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</si>
  <si>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</si>
  <si>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</si>
  <si>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</si>
  <si>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</si>
  <si>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</si>
  <si>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</si>
  <si>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</si>
  <si>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</si>
  <si>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</si>
  <si>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</si>
  <si>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</si>
  <si>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</si>
  <si>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</si>
  <si>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</si>
  <si>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</si>
  <si>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</si>
  <si>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</si>
  <si>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</si>
  <si>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</si>
  <si>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</si>
  <si>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</si>
  <si>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</si>
  <si>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</si>
  <si>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</si>
  <si>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</si>
  <si>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</si>
  <si>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</si>
  <si>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</si>
  <si>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</si>
  <si>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</si>
  <si>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Randfontein(GT482)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</si>
  <si>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</si>
  <si>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</si>
  <si>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</si>
  <si>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</si>
  <si>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</si>
  <si>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</si>
  <si>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</si>
  <si>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</si>
  <si>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</si>
  <si>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</si>
  <si>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</si>
  <si>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</si>
  <si>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</si>
  <si>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</si>
  <si>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</si>
  <si>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</si>
  <si>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</si>
  <si>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</si>
  <si>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</si>
  <si>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</si>
  <si>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</si>
  <si>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</si>
  <si>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</si>
  <si>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</si>
  <si>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</si>
  <si>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</si>
  <si>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</si>
  <si>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</si>
  <si>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</si>
  <si>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Randfontein(GT482)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</si>
  <si>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</si>
  <si>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</si>
  <si>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</si>
  <si>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</si>
  <si>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</si>
  <si>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</si>
  <si>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</si>
  <si>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</si>
  <si>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</si>
  <si>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</si>
  <si>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</si>
  <si>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</si>
  <si>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</si>
  <si>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</si>
  <si>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</si>
  <si>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</si>
  <si>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</si>
  <si>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</si>
  <si>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</si>
  <si>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</si>
  <si>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</si>
  <si>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</si>
  <si>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</si>
  <si>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</si>
  <si>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</si>
  <si>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</si>
  <si>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</si>
  <si>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</si>
  <si>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Randfontein(GT482)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</si>
  <si>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</si>
  <si>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</si>
  <si>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</si>
  <si>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</si>
  <si>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</si>
  <si>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</si>
  <si>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</si>
  <si>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</si>
  <si>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</si>
  <si>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</si>
  <si>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Randfontein(GT482)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</si>
  <si>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</si>
  <si>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</si>
  <si>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</si>
  <si>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</si>
  <si>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</si>
  <si>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</si>
  <si>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</si>
  <si>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</si>
  <si>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</si>
  <si>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</si>
  <si>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</si>
  <si>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</si>
  <si>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</si>
  <si>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</si>
  <si>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</si>
  <si>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</si>
  <si>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</si>
  <si>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</si>
  <si>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</si>
  <si>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</si>
  <si>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</si>
  <si>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</si>
  <si>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</si>
  <si>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</si>
  <si>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</si>
  <si>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</si>
  <si>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</si>
  <si>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</si>
  <si>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</si>
  <si>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</si>
  <si>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</si>
  <si>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</si>
  <si>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</si>
  <si>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Randfontein(GT482)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</si>
  <si>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</si>
  <si>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</si>
  <si>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</si>
  <si>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</si>
  <si>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</si>
  <si>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</si>
  <si>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</si>
  <si>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</si>
  <si>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</si>
  <si>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</si>
  <si>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</si>
  <si>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</si>
  <si>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</si>
  <si>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</si>
  <si>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</si>
  <si>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</si>
  <si>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</si>
  <si>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</si>
  <si>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</si>
  <si>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</si>
  <si>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</si>
  <si>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</si>
  <si>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</si>
  <si>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</si>
  <si>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</si>
  <si>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</si>
  <si>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Randfontein(GT482)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</si>
  <si>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</si>
  <si>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</si>
  <si>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</si>
  <si>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</si>
  <si>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</si>
  <si>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</si>
  <si>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</si>
  <si>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</si>
  <si>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</si>
  <si>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</si>
  <si>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</si>
  <si>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</si>
  <si>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</si>
  <si>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</si>
  <si>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</si>
  <si>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</si>
  <si>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</si>
  <si>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</si>
  <si>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</si>
  <si>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</si>
  <si>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</si>
  <si>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</si>
  <si>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</si>
  <si>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</si>
  <si>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Randfontein(GT482)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</si>
  <si>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</si>
  <si>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</si>
  <si>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</si>
  <si>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</si>
  <si>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</si>
  <si>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</si>
  <si>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</si>
  <si>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</si>
  <si>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</si>
  <si>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</si>
  <si>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</si>
  <si>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</si>
  <si>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</si>
  <si>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</si>
  <si>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</si>
  <si>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</si>
  <si>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</si>
  <si>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</si>
  <si>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</si>
  <si>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</si>
  <si>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</si>
  <si>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</si>
  <si>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</si>
  <si>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</si>
  <si>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</si>
  <si>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</si>
  <si>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</si>
  <si>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</si>
  <si>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</si>
  <si>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</si>
  <si>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</si>
  <si>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</si>
  <si>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</si>
  <si>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</si>
  <si>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</si>
  <si>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Randfontein(GT482)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</si>
  <si>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</si>
  <si>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</si>
  <si>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Gauteng: Randfontein(GT482)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</si>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</sst>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74975018</v>
      </c>
      <c r="C5" s="19">
        <v>0</v>
      </c>
      <c r="D5" s="59">
        <v>112731753</v>
      </c>
      <c r="E5" s="60">
        <v>112731753</v>
      </c>
      <c r="F5" s="60">
        <v>12959415</v>
      </c>
      <c r="G5" s="60">
        <v>11076080</v>
      </c>
      <c r="H5" s="60">
        <v>8050641</v>
      </c>
      <c r="I5" s="60">
        <v>32086136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32086136</v>
      </c>
      <c r="W5" s="60">
        <v>28182939</v>
      </c>
      <c r="X5" s="60">
        <v>3903197</v>
      </c>
      <c r="Y5" s="61">
        <v>13.85</v>
      </c>
      <c r="Z5" s="62">
        <v>112731753</v>
      </c>
    </row>
    <row r="6" spans="1:26" ht="13.5">
      <c r="A6" s="58" t="s">
        <v>32</v>
      </c>
      <c r="B6" s="19">
        <v>496532640</v>
      </c>
      <c r="C6" s="19">
        <v>0</v>
      </c>
      <c r="D6" s="59">
        <v>616310163</v>
      </c>
      <c r="E6" s="60">
        <v>616310163</v>
      </c>
      <c r="F6" s="60">
        <v>44589637</v>
      </c>
      <c r="G6" s="60">
        <v>45758822</v>
      </c>
      <c r="H6" s="60">
        <v>48294782</v>
      </c>
      <c r="I6" s="60">
        <v>138643241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138643241</v>
      </c>
      <c r="W6" s="60">
        <v>163906222</v>
      </c>
      <c r="X6" s="60">
        <v>-25262981</v>
      </c>
      <c r="Y6" s="61">
        <v>-15.41</v>
      </c>
      <c r="Z6" s="62">
        <v>616310163</v>
      </c>
    </row>
    <row r="7" spans="1:26" ht="13.5">
      <c r="A7" s="58" t="s">
        <v>33</v>
      </c>
      <c r="B7" s="19">
        <v>2339429</v>
      </c>
      <c r="C7" s="19">
        <v>0</v>
      </c>
      <c r="D7" s="59">
        <v>1508040</v>
      </c>
      <c r="E7" s="60">
        <v>1508040</v>
      </c>
      <c r="F7" s="60">
        <v>25</v>
      </c>
      <c r="G7" s="60">
        <v>211942</v>
      </c>
      <c r="H7" s="60">
        <v>143325</v>
      </c>
      <c r="I7" s="60">
        <v>355292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355292</v>
      </c>
      <c r="W7" s="60">
        <v>377010</v>
      </c>
      <c r="X7" s="60">
        <v>-21718</v>
      </c>
      <c r="Y7" s="61">
        <v>-5.76</v>
      </c>
      <c r="Z7" s="62">
        <v>1508040</v>
      </c>
    </row>
    <row r="8" spans="1:26" ht="13.5">
      <c r="A8" s="58" t="s">
        <v>34</v>
      </c>
      <c r="B8" s="19">
        <v>153826492</v>
      </c>
      <c r="C8" s="19">
        <v>0</v>
      </c>
      <c r="D8" s="59">
        <v>131725281</v>
      </c>
      <c r="E8" s="60">
        <v>131725281</v>
      </c>
      <c r="F8" s="60">
        <v>39739000</v>
      </c>
      <c r="G8" s="60">
        <v>1068756</v>
      </c>
      <c r="H8" s="60">
        <v>1250417</v>
      </c>
      <c r="I8" s="60">
        <v>42058173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42058173</v>
      </c>
      <c r="W8" s="60">
        <v>33073370</v>
      </c>
      <c r="X8" s="60">
        <v>8984803</v>
      </c>
      <c r="Y8" s="61">
        <v>27.17</v>
      </c>
      <c r="Z8" s="62">
        <v>131725281</v>
      </c>
    </row>
    <row r="9" spans="1:26" ht="13.5">
      <c r="A9" s="58" t="s">
        <v>35</v>
      </c>
      <c r="B9" s="19">
        <v>40924484</v>
      </c>
      <c r="C9" s="19">
        <v>0</v>
      </c>
      <c r="D9" s="59">
        <v>77543819</v>
      </c>
      <c r="E9" s="60">
        <v>77543819</v>
      </c>
      <c r="F9" s="60">
        <v>6153506</v>
      </c>
      <c r="G9" s="60">
        <v>3545742</v>
      </c>
      <c r="H9" s="60">
        <v>3291158</v>
      </c>
      <c r="I9" s="60">
        <v>12990406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12990406</v>
      </c>
      <c r="W9" s="60">
        <v>17608359</v>
      </c>
      <c r="X9" s="60">
        <v>-4617953</v>
      </c>
      <c r="Y9" s="61">
        <v>-26.23</v>
      </c>
      <c r="Z9" s="62">
        <v>77543819</v>
      </c>
    </row>
    <row r="10" spans="1:26" ht="25.5">
      <c r="A10" s="63" t="s">
        <v>277</v>
      </c>
      <c r="B10" s="64">
        <f>SUM(B5:B9)</f>
        <v>768598063</v>
      </c>
      <c r="C10" s="64">
        <f>SUM(C5:C9)</f>
        <v>0</v>
      </c>
      <c r="D10" s="65">
        <f aca="true" t="shared" si="0" ref="D10:Z10">SUM(D5:D9)</f>
        <v>939819056</v>
      </c>
      <c r="E10" s="66">
        <f t="shared" si="0"/>
        <v>939819056</v>
      </c>
      <c r="F10" s="66">
        <f t="shared" si="0"/>
        <v>103441583</v>
      </c>
      <c r="G10" s="66">
        <f t="shared" si="0"/>
        <v>61661342</v>
      </c>
      <c r="H10" s="66">
        <f t="shared" si="0"/>
        <v>61030323</v>
      </c>
      <c r="I10" s="66">
        <f t="shared" si="0"/>
        <v>226133248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226133248</v>
      </c>
      <c r="W10" s="66">
        <f t="shared" si="0"/>
        <v>243147900</v>
      </c>
      <c r="X10" s="66">
        <f t="shared" si="0"/>
        <v>-17014652</v>
      </c>
      <c r="Y10" s="67">
        <f>+IF(W10&lt;&gt;0,(X10/W10)*100,0)</f>
        <v>-6.9976553365256295</v>
      </c>
      <c r="Z10" s="68">
        <f t="shared" si="0"/>
        <v>939819056</v>
      </c>
    </row>
    <row r="11" spans="1:26" ht="13.5">
      <c r="A11" s="58" t="s">
        <v>37</v>
      </c>
      <c r="B11" s="19">
        <v>214984795</v>
      </c>
      <c r="C11" s="19">
        <v>0</v>
      </c>
      <c r="D11" s="59">
        <v>231717704</v>
      </c>
      <c r="E11" s="60">
        <v>231717704</v>
      </c>
      <c r="F11" s="60">
        <v>17406938</v>
      </c>
      <c r="G11" s="60">
        <v>20250334</v>
      </c>
      <c r="H11" s="60">
        <v>17767372</v>
      </c>
      <c r="I11" s="60">
        <v>55424644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55424644</v>
      </c>
      <c r="W11" s="60">
        <v>57175933</v>
      </c>
      <c r="X11" s="60">
        <v>-1751289</v>
      </c>
      <c r="Y11" s="61">
        <v>-3.06</v>
      </c>
      <c r="Z11" s="62">
        <v>231717704</v>
      </c>
    </row>
    <row r="12" spans="1:26" ht="13.5">
      <c r="A12" s="58" t="s">
        <v>38</v>
      </c>
      <c r="B12" s="19">
        <v>14071932</v>
      </c>
      <c r="C12" s="19">
        <v>0</v>
      </c>
      <c r="D12" s="59">
        <v>16464987</v>
      </c>
      <c r="E12" s="60">
        <v>16464987</v>
      </c>
      <c r="F12" s="60">
        <v>1134291</v>
      </c>
      <c r="G12" s="60">
        <v>1134291</v>
      </c>
      <c r="H12" s="60">
        <v>1157748</v>
      </c>
      <c r="I12" s="60">
        <v>3426330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3426330</v>
      </c>
      <c r="W12" s="60">
        <v>4116246</v>
      </c>
      <c r="X12" s="60">
        <v>-689916</v>
      </c>
      <c r="Y12" s="61">
        <v>-16.76</v>
      </c>
      <c r="Z12" s="62">
        <v>16464987</v>
      </c>
    </row>
    <row r="13" spans="1:26" ht="13.5">
      <c r="A13" s="58" t="s">
        <v>278</v>
      </c>
      <c r="B13" s="19">
        <v>104246437</v>
      </c>
      <c r="C13" s="19">
        <v>0</v>
      </c>
      <c r="D13" s="59">
        <v>109256294</v>
      </c>
      <c r="E13" s="60">
        <v>109256294</v>
      </c>
      <c r="F13" s="60">
        <v>10140</v>
      </c>
      <c r="G13" s="60">
        <v>21148</v>
      </c>
      <c r="H13" s="60">
        <v>255993</v>
      </c>
      <c r="I13" s="60">
        <v>287281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287281</v>
      </c>
      <c r="W13" s="60">
        <v>27315815</v>
      </c>
      <c r="X13" s="60">
        <v>-27028534</v>
      </c>
      <c r="Y13" s="61">
        <v>-98.95</v>
      </c>
      <c r="Z13" s="62">
        <v>109256294</v>
      </c>
    </row>
    <row r="14" spans="1:26" ht="13.5">
      <c r="A14" s="58" t="s">
        <v>40</v>
      </c>
      <c r="B14" s="19">
        <v>0</v>
      </c>
      <c r="C14" s="19">
        <v>0</v>
      </c>
      <c r="D14" s="59">
        <v>16316984</v>
      </c>
      <c r="E14" s="60">
        <v>16316984</v>
      </c>
      <c r="F14" s="60">
        <v>861982</v>
      </c>
      <c r="G14" s="60">
        <v>61896</v>
      </c>
      <c r="H14" s="60">
        <v>450440</v>
      </c>
      <c r="I14" s="60">
        <v>1374318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1374318</v>
      </c>
      <c r="W14" s="60">
        <v>0</v>
      </c>
      <c r="X14" s="60">
        <v>1374318</v>
      </c>
      <c r="Y14" s="61">
        <v>0</v>
      </c>
      <c r="Z14" s="62">
        <v>16316984</v>
      </c>
    </row>
    <row r="15" spans="1:26" ht="13.5">
      <c r="A15" s="58" t="s">
        <v>41</v>
      </c>
      <c r="B15" s="19">
        <v>329571713</v>
      </c>
      <c r="C15" s="19">
        <v>0</v>
      </c>
      <c r="D15" s="59">
        <v>339767207</v>
      </c>
      <c r="E15" s="60">
        <v>339767207</v>
      </c>
      <c r="F15" s="60">
        <v>34535981</v>
      </c>
      <c r="G15" s="60">
        <v>38546539</v>
      </c>
      <c r="H15" s="60">
        <v>40972308</v>
      </c>
      <c r="I15" s="60">
        <v>114054828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114054828</v>
      </c>
      <c r="W15" s="60">
        <v>103628998</v>
      </c>
      <c r="X15" s="60">
        <v>10425830</v>
      </c>
      <c r="Y15" s="61">
        <v>10.06</v>
      </c>
      <c r="Z15" s="62">
        <v>339767207</v>
      </c>
    </row>
    <row r="16" spans="1:26" ht="13.5">
      <c r="A16" s="69" t="s">
        <v>42</v>
      </c>
      <c r="B16" s="19">
        <v>420000</v>
      </c>
      <c r="C16" s="19">
        <v>0</v>
      </c>
      <c r="D16" s="59">
        <v>420000</v>
      </c>
      <c r="E16" s="60">
        <v>420000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105000</v>
      </c>
      <c r="X16" s="60">
        <v>-105000</v>
      </c>
      <c r="Y16" s="61">
        <v>-100</v>
      </c>
      <c r="Z16" s="62">
        <v>420000</v>
      </c>
    </row>
    <row r="17" spans="1:26" ht="13.5">
      <c r="A17" s="58" t="s">
        <v>43</v>
      </c>
      <c r="B17" s="19">
        <v>220102277</v>
      </c>
      <c r="C17" s="19">
        <v>0</v>
      </c>
      <c r="D17" s="59">
        <v>280785828</v>
      </c>
      <c r="E17" s="60">
        <v>280785828</v>
      </c>
      <c r="F17" s="60">
        <v>2959511</v>
      </c>
      <c r="G17" s="60">
        <v>1646027</v>
      </c>
      <c r="H17" s="60">
        <v>6127359</v>
      </c>
      <c r="I17" s="60">
        <v>10732897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10732897</v>
      </c>
      <c r="W17" s="60">
        <v>29153417</v>
      </c>
      <c r="X17" s="60">
        <v>-18420520</v>
      </c>
      <c r="Y17" s="61">
        <v>-63.18</v>
      </c>
      <c r="Z17" s="62">
        <v>280785828</v>
      </c>
    </row>
    <row r="18" spans="1:26" ht="13.5">
      <c r="A18" s="70" t="s">
        <v>44</v>
      </c>
      <c r="B18" s="71">
        <f>SUM(B11:B17)</f>
        <v>883397154</v>
      </c>
      <c r="C18" s="71">
        <f>SUM(C11:C17)</f>
        <v>0</v>
      </c>
      <c r="D18" s="72">
        <f aca="true" t="shared" si="1" ref="D18:Z18">SUM(D11:D17)</f>
        <v>994729004</v>
      </c>
      <c r="E18" s="73">
        <f t="shared" si="1"/>
        <v>994729004</v>
      </c>
      <c r="F18" s="73">
        <f t="shared" si="1"/>
        <v>56908843</v>
      </c>
      <c r="G18" s="73">
        <f t="shared" si="1"/>
        <v>61660235</v>
      </c>
      <c r="H18" s="73">
        <f t="shared" si="1"/>
        <v>66731220</v>
      </c>
      <c r="I18" s="73">
        <f t="shared" si="1"/>
        <v>185300298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185300298</v>
      </c>
      <c r="W18" s="73">
        <f t="shared" si="1"/>
        <v>221495409</v>
      </c>
      <c r="X18" s="73">
        <f t="shared" si="1"/>
        <v>-36195111</v>
      </c>
      <c r="Y18" s="67">
        <f>+IF(W18&lt;&gt;0,(X18/W18)*100,0)</f>
        <v>-16.3412466034454</v>
      </c>
      <c r="Z18" s="74">
        <f t="shared" si="1"/>
        <v>994729004</v>
      </c>
    </row>
    <row r="19" spans="1:26" ht="13.5">
      <c r="A19" s="70" t="s">
        <v>45</v>
      </c>
      <c r="B19" s="75">
        <f>+B10-B18</f>
        <v>-114799091</v>
      </c>
      <c r="C19" s="75">
        <f>+C10-C18</f>
        <v>0</v>
      </c>
      <c r="D19" s="76">
        <f aca="true" t="shared" si="2" ref="D19:Z19">+D10-D18</f>
        <v>-54909948</v>
      </c>
      <c r="E19" s="77">
        <f t="shared" si="2"/>
        <v>-54909948</v>
      </c>
      <c r="F19" s="77">
        <f t="shared" si="2"/>
        <v>46532740</v>
      </c>
      <c r="G19" s="77">
        <f t="shared" si="2"/>
        <v>1107</v>
      </c>
      <c r="H19" s="77">
        <f t="shared" si="2"/>
        <v>-5700897</v>
      </c>
      <c r="I19" s="77">
        <f t="shared" si="2"/>
        <v>40832950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40832950</v>
      </c>
      <c r="W19" s="77">
        <f>IF(E10=E18,0,W10-W18)</f>
        <v>21652491</v>
      </c>
      <c r="X19" s="77">
        <f t="shared" si="2"/>
        <v>19180459</v>
      </c>
      <c r="Y19" s="78">
        <f>+IF(W19&lt;&gt;0,(X19/W19)*100,0)</f>
        <v>88.58315193388142</v>
      </c>
      <c r="Z19" s="79">
        <f t="shared" si="2"/>
        <v>-54909948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-114799091</v>
      </c>
      <c r="C22" s="86">
        <f>SUM(C19:C21)</f>
        <v>0</v>
      </c>
      <c r="D22" s="87">
        <f aca="true" t="shared" si="3" ref="D22:Z22">SUM(D19:D21)</f>
        <v>-54909948</v>
      </c>
      <c r="E22" s="88">
        <f t="shared" si="3"/>
        <v>-54909948</v>
      </c>
      <c r="F22" s="88">
        <f t="shared" si="3"/>
        <v>46532740</v>
      </c>
      <c r="G22" s="88">
        <f t="shared" si="3"/>
        <v>1107</v>
      </c>
      <c r="H22" s="88">
        <f t="shared" si="3"/>
        <v>-5700897</v>
      </c>
      <c r="I22" s="88">
        <f t="shared" si="3"/>
        <v>40832950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40832950</v>
      </c>
      <c r="W22" s="88">
        <f t="shared" si="3"/>
        <v>21652491</v>
      </c>
      <c r="X22" s="88">
        <f t="shared" si="3"/>
        <v>19180459</v>
      </c>
      <c r="Y22" s="89">
        <f>+IF(W22&lt;&gt;0,(X22/W22)*100,0)</f>
        <v>88.58315193388142</v>
      </c>
      <c r="Z22" s="90">
        <f t="shared" si="3"/>
        <v>-54909948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-114799091</v>
      </c>
      <c r="C24" s="75">
        <f>SUM(C22:C23)</f>
        <v>0</v>
      </c>
      <c r="D24" s="76">
        <f aca="true" t="shared" si="4" ref="D24:Z24">SUM(D22:D23)</f>
        <v>-54909948</v>
      </c>
      <c r="E24" s="77">
        <f t="shared" si="4"/>
        <v>-54909948</v>
      </c>
      <c r="F24" s="77">
        <f t="shared" si="4"/>
        <v>46532740</v>
      </c>
      <c r="G24" s="77">
        <f t="shared" si="4"/>
        <v>1107</v>
      </c>
      <c r="H24" s="77">
        <f t="shared" si="4"/>
        <v>-5700897</v>
      </c>
      <c r="I24" s="77">
        <f t="shared" si="4"/>
        <v>40832950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40832950</v>
      </c>
      <c r="W24" s="77">
        <f t="shared" si="4"/>
        <v>21652491</v>
      </c>
      <c r="X24" s="77">
        <f t="shared" si="4"/>
        <v>19180459</v>
      </c>
      <c r="Y24" s="78">
        <f>+IF(W24&lt;&gt;0,(X24/W24)*100,0)</f>
        <v>88.58315193388142</v>
      </c>
      <c r="Z24" s="79">
        <f t="shared" si="4"/>
        <v>-54909948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78885277</v>
      </c>
      <c r="C27" s="22">
        <v>0</v>
      </c>
      <c r="D27" s="99">
        <v>65560000</v>
      </c>
      <c r="E27" s="100">
        <v>65560000</v>
      </c>
      <c r="F27" s="100">
        <v>943018</v>
      </c>
      <c r="G27" s="100">
        <v>1998257</v>
      </c>
      <c r="H27" s="100">
        <v>3203021</v>
      </c>
      <c r="I27" s="100">
        <v>6144296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6144296</v>
      </c>
      <c r="W27" s="100">
        <v>4627386</v>
      </c>
      <c r="X27" s="100">
        <v>1516910</v>
      </c>
      <c r="Y27" s="101">
        <v>32.78</v>
      </c>
      <c r="Z27" s="102">
        <v>65560000</v>
      </c>
    </row>
    <row r="28" spans="1:26" ht="13.5">
      <c r="A28" s="103" t="s">
        <v>46</v>
      </c>
      <c r="B28" s="19">
        <v>39149743</v>
      </c>
      <c r="C28" s="19">
        <v>0</v>
      </c>
      <c r="D28" s="59">
        <v>34325000</v>
      </c>
      <c r="E28" s="60">
        <v>34325000</v>
      </c>
      <c r="F28" s="60">
        <v>0</v>
      </c>
      <c r="G28" s="60">
        <v>1068756</v>
      </c>
      <c r="H28" s="60">
        <v>1367220</v>
      </c>
      <c r="I28" s="60">
        <v>2435976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2435976</v>
      </c>
      <c r="W28" s="60">
        <v>0</v>
      </c>
      <c r="X28" s="60">
        <v>2435976</v>
      </c>
      <c r="Y28" s="61">
        <v>0</v>
      </c>
      <c r="Z28" s="62">
        <v>34325000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39735534</v>
      </c>
      <c r="C31" s="19">
        <v>0</v>
      </c>
      <c r="D31" s="59">
        <v>31235000</v>
      </c>
      <c r="E31" s="60">
        <v>31235000</v>
      </c>
      <c r="F31" s="60">
        <v>943018</v>
      </c>
      <c r="G31" s="60">
        <v>929501</v>
      </c>
      <c r="H31" s="60">
        <v>1835801</v>
      </c>
      <c r="I31" s="60">
        <v>3708320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3708320</v>
      </c>
      <c r="W31" s="60">
        <v>0</v>
      </c>
      <c r="X31" s="60">
        <v>3708320</v>
      </c>
      <c r="Y31" s="61">
        <v>0</v>
      </c>
      <c r="Z31" s="62">
        <v>31235000</v>
      </c>
    </row>
    <row r="32" spans="1:26" ht="13.5">
      <c r="A32" s="70" t="s">
        <v>54</v>
      </c>
      <c r="B32" s="22">
        <f>SUM(B28:B31)</f>
        <v>78885277</v>
      </c>
      <c r="C32" s="22">
        <f>SUM(C28:C31)</f>
        <v>0</v>
      </c>
      <c r="D32" s="99">
        <f aca="true" t="shared" si="5" ref="D32:Z32">SUM(D28:D31)</f>
        <v>65560000</v>
      </c>
      <c r="E32" s="100">
        <f t="shared" si="5"/>
        <v>65560000</v>
      </c>
      <c r="F32" s="100">
        <f t="shared" si="5"/>
        <v>943018</v>
      </c>
      <c r="G32" s="100">
        <f t="shared" si="5"/>
        <v>1998257</v>
      </c>
      <c r="H32" s="100">
        <f t="shared" si="5"/>
        <v>3203021</v>
      </c>
      <c r="I32" s="100">
        <f t="shared" si="5"/>
        <v>6144296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6144296</v>
      </c>
      <c r="W32" s="100">
        <f t="shared" si="5"/>
        <v>0</v>
      </c>
      <c r="X32" s="100">
        <f t="shared" si="5"/>
        <v>6144296</v>
      </c>
      <c r="Y32" s="101">
        <f>+IF(W32&lt;&gt;0,(X32/W32)*100,0)</f>
        <v>0</v>
      </c>
      <c r="Z32" s="102">
        <f t="shared" si="5"/>
        <v>65560000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128410665</v>
      </c>
      <c r="C35" s="19">
        <v>0</v>
      </c>
      <c r="D35" s="59">
        <v>130544007</v>
      </c>
      <c r="E35" s="60">
        <v>130544007</v>
      </c>
      <c r="F35" s="60">
        <v>167703226</v>
      </c>
      <c r="G35" s="60">
        <v>134467705</v>
      </c>
      <c r="H35" s="60">
        <v>130069310</v>
      </c>
      <c r="I35" s="60">
        <v>130069310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130069310</v>
      </c>
      <c r="W35" s="60">
        <v>32636002</v>
      </c>
      <c r="X35" s="60">
        <v>97433308</v>
      </c>
      <c r="Y35" s="61">
        <v>298.55</v>
      </c>
      <c r="Z35" s="62">
        <v>130544007</v>
      </c>
    </row>
    <row r="36" spans="1:26" ht="13.5">
      <c r="A36" s="58" t="s">
        <v>57</v>
      </c>
      <c r="B36" s="19">
        <v>2651910635</v>
      </c>
      <c r="C36" s="19">
        <v>0</v>
      </c>
      <c r="D36" s="59">
        <v>2730800991</v>
      </c>
      <c r="E36" s="60">
        <v>2730800991</v>
      </c>
      <c r="F36" s="60">
        <v>2959550097</v>
      </c>
      <c r="G36" s="60">
        <v>2833323870</v>
      </c>
      <c r="H36" s="60">
        <v>2835607844</v>
      </c>
      <c r="I36" s="60">
        <v>2835607844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2835607844</v>
      </c>
      <c r="W36" s="60">
        <v>682700248</v>
      </c>
      <c r="X36" s="60">
        <v>2152907596</v>
      </c>
      <c r="Y36" s="61">
        <v>315.35</v>
      </c>
      <c r="Z36" s="62">
        <v>2730800991</v>
      </c>
    </row>
    <row r="37" spans="1:26" ht="13.5">
      <c r="A37" s="58" t="s">
        <v>58</v>
      </c>
      <c r="B37" s="19">
        <v>287921392</v>
      </c>
      <c r="C37" s="19">
        <v>0</v>
      </c>
      <c r="D37" s="59">
        <v>181047794</v>
      </c>
      <c r="E37" s="60">
        <v>181047794</v>
      </c>
      <c r="F37" s="60">
        <v>212395714</v>
      </c>
      <c r="G37" s="60">
        <v>186351033</v>
      </c>
      <c r="H37" s="60">
        <v>176308236</v>
      </c>
      <c r="I37" s="60">
        <v>176308236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176308236</v>
      </c>
      <c r="W37" s="60">
        <v>45261949</v>
      </c>
      <c r="X37" s="60">
        <v>131046287</v>
      </c>
      <c r="Y37" s="61">
        <v>289.53</v>
      </c>
      <c r="Z37" s="62">
        <v>181047794</v>
      </c>
    </row>
    <row r="38" spans="1:26" ht="13.5">
      <c r="A38" s="58" t="s">
        <v>59</v>
      </c>
      <c r="B38" s="19">
        <v>95772763</v>
      </c>
      <c r="C38" s="19">
        <v>0</v>
      </c>
      <c r="D38" s="59">
        <v>88719199</v>
      </c>
      <c r="E38" s="60">
        <v>88719199</v>
      </c>
      <c r="F38" s="60">
        <v>87664168</v>
      </c>
      <c r="G38" s="60">
        <v>86172585</v>
      </c>
      <c r="H38" s="60">
        <v>84080211</v>
      </c>
      <c r="I38" s="60">
        <v>84080211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84080211</v>
      </c>
      <c r="W38" s="60">
        <v>22179800</v>
      </c>
      <c r="X38" s="60">
        <v>61900411</v>
      </c>
      <c r="Y38" s="61">
        <v>279.08</v>
      </c>
      <c r="Z38" s="62">
        <v>88719199</v>
      </c>
    </row>
    <row r="39" spans="1:26" ht="13.5">
      <c r="A39" s="58" t="s">
        <v>60</v>
      </c>
      <c r="B39" s="19">
        <v>2396627145</v>
      </c>
      <c r="C39" s="19">
        <v>0</v>
      </c>
      <c r="D39" s="59">
        <v>2591578005</v>
      </c>
      <c r="E39" s="60">
        <v>2591578005</v>
      </c>
      <c r="F39" s="60">
        <v>2827193441</v>
      </c>
      <c r="G39" s="60">
        <v>2695267957</v>
      </c>
      <c r="H39" s="60">
        <v>2705288707</v>
      </c>
      <c r="I39" s="60">
        <v>2705288707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2705288707</v>
      </c>
      <c r="W39" s="60">
        <v>647894501</v>
      </c>
      <c r="X39" s="60">
        <v>2057394206</v>
      </c>
      <c r="Y39" s="61">
        <v>317.55</v>
      </c>
      <c r="Z39" s="62">
        <v>2591578005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76509913</v>
      </c>
      <c r="C42" s="19">
        <v>0</v>
      </c>
      <c r="D42" s="59">
        <v>74729834</v>
      </c>
      <c r="E42" s="60">
        <v>74729834</v>
      </c>
      <c r="F42" s="60">
        <v>8621743</v>
      </c>
      <c r="G42" s="60">
        <v>-28570281</v>
      </c>
      <c r="H42" s="60">
        <v>0</v>
      </c>
      <c r="I42" s="60">
        <v>-19948538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-19948538</v>
      </c>
      <c r="W42" s="60">
        <v>21141003</v>
      </c>
      <c r="X42" s="60">
        <v>-41089541</v>
      </c>
      <c r="Y42" s="61">
        <v>-194.36</v>
      </c>
      <c r="Z42" s="62">
        <v>74729834</v>
      </c>
    </row>
    <row r="43" spans="1:26" ht="13.5">
      <c r="A43" s="58" t="s">
        <v>63</v>
      </c>
      <c r="B43" s="19">
        <v>-47279313</v>
      </c>
      <c r="C43" s="19">
        <v>0</v>
      </c>
      <c r="D43" s="59">
        <v>-57083209</v>
      </c>
      <c r="E43" s="60">
        <v>-57083209</v>
      </c>
      <c r="F43" s="60">
        <v>8973333</v>
      </c>
      <c r="G43" s="60">
        <v>-895712</v>
      </c>
      <c r="H43" s="60">
        <v>0</v>
      </c>
      <c r="I43" s="60">
        <v>8077621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8077621</v>
      </c>
      <c r="W43" s="60">
        <v>-6034074</v>
      </c>
      <c r="X43" s="60">
        <v>14111695</v>
      </c>
      <c r="Y43" s="61">
        <v>-233.87</v>
      </c>
      <c r="Z43" s="62">
        <v>-57083209</v>
      </c>
    </row>
    <row r="44" spans="1:26" ht="13.5">
      <c r="A44" s="58" t="s">
        <v>64</v>
      </c>
      <c r="B44" s="19">
        <v>-25070287</v>
      </c>
      <c r="C44" s="19">
        <v>0</v>
      </c>
      <c r="D44" s="59">
        <v>-17565268</v>
      </c>
      <c r="E44" s="60">
        <v>-17565268</v>
      </c>
      <c r="F44" s="60">
        <v>-501359</v>
      </c>
      <c r="G44" s="60">
        <v>-2019413</v>
      </c>
      <c r="H44" s="60">
        <v>0</v>
      </c>
      <c r="I44" s="60">
        <v>-2520772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-2520772</v>
      </c>
      <c r="W44" s="60">
        <v>-2171253</v>
      </c>
      <c r="X44" s="60">
        <v>-349519</v>
      </c>
      <c r="Y44" s="61">
        <v>16.1</v>
      </c>
      <c r="Z44" s="62">
        <v>-17565268</v>
      </c>
    </row>
    <row r="45" spans="1:26" ht="13.5">
      <c r="A45" s="70" t="s">
        <v>65</v>
      </c>
      <c r="B45" s="22">
        <v>53304724</v>
      </c>
      <c r="C45" s="22">
        <v>0</v>
      </c>
      <c r="D45" s="99">
        <v>6750011</v>
      </c>
      <c r="E45" s="100">
        <v>6750011</v>
      </c>
      <c r="F45" s="100">
        <v>75557327</v>
      </c>
      <c r="G45" s="100">
        <v>44071921</v>
      </c>
      <c r="H45" s="100">
        <v>0</v>
      </c>
      <c r="I45" s="100">
        <v>44071921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44071921</v>
      </c>
      <c r="W45" s="100">
        <v>19604330</v>
      </c>
      <c r="X45" s="100">
        <v>24467591</v>
      </c>
      <c r="Y45" s="101">
        <v>124.81</v>
      </c>
      <c r="Z45" s="102">
        <v>6750011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49569572</v>
      </c>
      <c r="C49" s="52">
        <v>0</v>
      </c>
      <c r="D49" s="129">
        <v>13348137</v>
      </c>
      <c r="E49" s="54">
        <v>7612107</v>
      </c>
      <c r="F49" s="54">
        <v>0</v>
      </c>
      <c r="G49" s="54">
        <v>0</v>
      </c>
      <c r="H49" s="54">
        <v>0</v>
      </c>
      <c r="I49" s="54">
        <v>4236935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4111800</v>
      </c>
      <c r="W49" s="54">
        <v>3632787</v>
      </c>
      <c r="X49" s="54">
        <v>4275264</v>
      </c>
      <c r="Y49" s="54">
        <v>187854933</v>
      </c>
      <c r="Z49" s="130">
        <v>274641535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30164833</v>
      </c>
      <c r="C51" s="52">
        <v>0</v>
      </c>
      <c r="D51" s="129">
        <v>38863364</v>
      </c>
      <c r="E51" s="54">
        <v>226096</v>
      </c>
      <c r="F51" s="54">
        <v>0</v>
      </c>
      <c r="G51" s="54">
        <v>0</v>
      </c>
      <c r="H51" s="54">
        <v>0</v>
      </c>
      <c r="I51" s="54">
        <v>47019509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1224067</v>
      </c>
      <c r="W51" s="54">
        <v>0</v>
      </c>
      <c r="X51" s="54">
        <v>0</v>
      </c>
      <c r="Y51" s="54">
        <v>0</v>
      </c>
      <c r="Z51" s="130">
        <v>117497869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95.72732087225921</v>
      </c>
      <c r="C58" s="5">
        <f>IF(C67=0,0,+(C76/C67)*100)</f>
        <v>0</v>
      </c>
      <c r="D58" s="6">
        <f aca="true" t="shared" si="6" ref="D58:Z58">IF(D67=0,0,+(D76/D67)*100)</f>
        <v>89.98265710857366</v>
      </c>
      <c r="E58" s="7">
        <f t="shared" si="6"/>
        <v>89.98265710857366</v>
      </c>
      <c r="F58" s="7">
        <f t="shared" si="6"/>
        <v>59.19437824155735</v>
      </c>
      <c r="G58" s="7">
        <f t="shared" si="6"/>
        <v>77.85670369701762</v>
      </c>
      <c r="H58" s="7">
        <f t="shared" si="6"/>
        <v>0</v>
      </c>
      <c r="I58" s="7">
        <f t="shared" si="6"/>
        <v>45.860859182361544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45.860859182361544</v>
      </c>
      <c r="W58" s="7">
        <f t="shared" si="6"/>
        <v>95.82588673312357</v>
      </c>
      <c r="X58" s="7">
        <f t="shared" si="6"/>
        <v>0</v>
      </c>
      <c r="Y58" s="7">
        <f t="shared" si="6"/>
        <v>0</v>
      </c>
      <c r="Z58" s="8">
        <f t="shared" si="6"/>
        <v>89.98265710857366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97.76850272167772</v>
      </c>
      <c r="E59" s="10">
        <f t="shared" si="7"/>
        <v>97.76850272167772</v>
      </c>
      <c r="F59" s="10">
        <f t="shared" si="7"/>
        <v>47.10841500175741</v>
      </c>
      <c r="G59" s="10">
        <f t="shared" si="7"/>
        <v>113.61770590317153</v>
      </c>
      <c r="H59" s="10">
        <f t="shared" si="7"/>
        <v>0</v>
      </c>
      <c r="I59" s="10">
        <f t="shared" si="7"/>
        <v>58.24747174293595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58.24747174293595</v>
      </c>
      <c r="W59" s="10">
        <f t="shared" si="7"/>
        <v>99.20199238269649</v>
      </c>
      <c r="X59" s="10">
        <f t="shared" si="7"/>
        <v>0</v>
      </c>
      <c r="Y59" s="10">
        <f t="shared" si="7"/>
        <v>0</v>
      </c>
      <c r="Z59" s="11">
        <f t="shared" si="7"/>
        <v>97.76850272167772</v>
      </c>
    </row>
    <row r="60" spans="1:26" ht="13.5">
      <c r="A60" s="38" t="s">
        <v>32</v>
      </c>
      <c r="B60" s="12">
        <f t="shared" si="7"/>
        <v>97.56214898581491</v>
      </c>
      <c r="C60" s="12">
        <f t="shared" si="7"/>
        <v>0</v>
      </c>
      <c r="D60" s="3">
        <f t="shared" si="7"/>
        <v>89.79895192804082</v>
      </c>
      <c r="E60" s="13">
        <f t="shared" si="7"/>
        <v>89.79895192804082</v>
      </c>
      <c r="F60" s="13">
        <f t="shared" si="7"/>
        <v>64.04781227530513</v>
      </c>
      <c r="G60" s="13">
        <f t="shared" si="7"/>
        <v>68.66736429534834</v>
      </c>
      <c r="H60" s="13">
        <f t="shared" si="7"/>
        <v>0</v>
      </c>
      <c r="I60" s="13">
        <f t="shared" si="7"/>
        <v>43.26216234370921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43.26216234370921</v>
      </c>
      <c r="W60" s="13">
        <f t="shared" si="7"/>
        <v>96.52933453812065</v>
      </c>
      <c r="X60" s="13">
        <f t="shared" si="7"/>
        <v>0</v>
      </c>
      <c r="Y60" s="13">
        <f t="shared" si="7"/>
        <v>0</v>
      </c>
      <c r="Z60" s="14">
        <f t="shared" si="7"/>
        <v>89.79895192804082</v>
      </c>
    </row>
    <row r="61" spans="1:26" ht="13.5">
      <c r="A61" s="39" t="s">
        <v>103</v>
      </c>
      <c r="B61" s="12">
        <f t="shared" si="7"/>
        <v>97.5934211791026</v>
      </c>
      <c r="C61" s="12">
        <f t="shared" si="7"/>
        <v>0</v>
      </c>
      <c r="D61" s="3">
        <f t="shared" si="7"/>
        <v>89.79895168479555</v>
      </c>
      <c r="E61" s="13">
        <f t="shared" si="7"/>
        <v>89.79895168479555</v>
      </c>
      <c r="F61" s="13">
        <f t="shared" si="7"/>
        <v>58.33089974075932</v>
      </c>
      <c r="G61" s="13">
        <f t="shared" si="7"/>
        <v>68.81562454992252</v>
      </c>
      <c r="H61" s="13">
        <f t="shared" si="7"/>
        <v>0</v>
      </c>
      <c r="I61" s="13">
        <f t="shared" si="7"/>
        <v>41.76161800732802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41.76161800732802</v>
      </c>
      <c r="W61" s="13">
        <f t="shared" si="7"/>
        <v>91.00000025526492</v>
      </c>
      <c r="X61" s="13">
        <f t="shared" si="7"/>
        <v>0</v>
      </c>
      <c r="Y61" s="13">
        <f t="shared" si="7"/>
        <v>0</v>
      </c>
      <c r="Z61" s="14">
        <f t="shared" si="7"/>
        <v>89.79895168479555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89.79895089300325</v>
      </c>
      <c r="E62" s="13">
        <f t="shared" si="7"/>
        <v>89.79895089300325</v>
      </c>
      <c r="F62" s="13">
        <f t="shared" si="7"/>
        <v>78.46627081085691</v>
      </c>
      <c r="G62" s="13">
        <f t="shared" si="7"/>
        <v>70.64602254474724</v>
      </c>
      <c r="H62" s="13">
        <f t="shared" si="7"/>
        <v>0</v>
      </c>
      <c r="I62" s="13">
        <f t="shared" si="7"/>
        <v>47.21904220425191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47.21904220425191</v>
      </c>
      <c r="W62" s="13">
        <f t="shared" si="7"/>
        <v>89.99999958902075</v>
      </c>
      <c r="X62" s="13">
        <f t="shared" si="7"/>
        <v>0</v>
      </c>
      <c r="Y62" s="13">
        <f t="shared" si="7"/>
        <v>0</v>
      </c>
      <c r="Z62" s="14">
        <f t="shared" si="7"/>
        <v>89.79895089300325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89.79895642132031</v>
      </c>
      <c r="E63" s="13">
        <f t="shared" si="7"/>
        <v>89.79895642132031</v>
      </c>
      <c r="F63" s="13">
        <f t="shared" si="7"/>
        <v>84.40567801367627</v>
      </c>
      <c r="G63" s="13">
        <f t="shared" si="7"/>
        <v>66.69571029487223</v>
      </c>
      <c r="H63" s="13">
        <f t="shared" si="7"/>
        <v>0</v>
      </c>
      <c r="I63" s="13">
        <f t="shared" si="7"/>
        <v>47.329599822300935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47.329599822300935</v>
      </c>
      <c r="W63" s="13">
        <f t="shared" si="7"/>
        <v>90.0000129883793</v>
      </c>
      <c r="X63" s="13">
        <f t="shared" si="7"/>
        <v>0</v>
      </c>
      <c r="Y63" s="13">
        <f t="shared" si="7"/>
        <v>0</v>
      </c>
      <c r="Z63" s="14">
        <f t="shared" si="7"/>
        <v>89.79895642132031</v>
      </c>
    </row>
    <row r="64" spans="1:26" ht="13.5">
      <c r="A64" s="39" t="s">
        <v>106</v>
      </c>
      <c r="B64" s="12">
        <f t="shared" si="7"/>
        <v>90.97107962776077</v>
      </c>
      <c r="C64" s="12">
        <f t="shared" si="7"/>
        <v>0</v>
      </c>
      <c r="D64" s="3">
        <f t="shared" si="7"/>
        <v>89.79895787880673</v>
      </c>
      <c r="E64" s="13">
        <f t="shared" si="7"/>
        <v>89.79895787880673</v>
      </c>
      <c r="F64" s="13">
        <f t="shared" si="7"/>
        <v>88.48317458258164</v>
      </c>
      <c r="G64" s="13">
        <f t="shared" si="7"/>
        <v>64.52949021480019</v>
      </c>
      <c r="H64" s="13">
        <f t="shared" si="7"/>
        <v>0</v>
      </c>
      <c r="I64" s="13">
        <f t="shared" si="7"/>
        <v>46.62481454328191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46.62481454328191</v>
      </c>
      <c r="W64" s="13">
        <f t="shared" si="7"/>
        <v>90</v>
      </c>
      <c r="X64" s="13">
        <f t="shared" si="7"/>
        <v>0</v>
      </c>
      <c r="Y64" s="13">
        <f t="shared" si="7"/>
        <v>0</v>
      </c>
      <c r="Z64" s="14">
        <f t="shared" si="7"/>
        <v>89.79895787880673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89.7988444829285</v>
      </c>
      <c r="E65" s="13">
        <f t="shared" si="7"/>
        <v>89.7988444829285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89.99985668013873</v>
      </c>
      <c r="X65" s="13">
        <f t="shared" si="7"/>
        <v>0</v>
      </c>
      <c r="Y65" s="13">
        <f t="shared" si="7"/>
        <v>0</v>
      </c>
      <c r="Z65" s="14">
        <f t="shared" si="7"/>
        <v>89.7988444829285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34.29902943806509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34.29902943806509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584371240</v>
      </c>
      <c r="C67" s="24"/>
      <c r="D67" s="25">
        <v>737537916</v>
      </c>
      <c r="E67" s="26">
        <v>737537916</v>
      </c>
      <c r="F67" s="26">
        <v>58559044</v>
      </c>
      <c r="G67" s="26">
        <v>57936889</v>
      </c>
      <c r="H67" s="26">
        <v>57446325</v>
      </c>
      <c r="I67" s="26">
        <v>173942258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173942258</v>
      </c>
      <c r="W67" s="26">
        <v>184384479</v>
      </c>
      <c r="X67" s="26"/>
      <c r="Y67" s="25"/>
      <c r="Z67" s="27">
        <v>737537916</v>
      </c>
    </row>
    <row r="68" spans="1:26" ht="13.5" hidden="1">
      <c r="A68" s="37" t="s">
        <v>31</v>
      </c>
      <c r="B68" s="19">
        <v>74975018</v>
      </c>
      <c r="C68" s="19"/>
      <c r="D68" s="20">
        <v>112731753</v>
      </c>
      <c r="E68" s="21">
        <v>112731753</v>
      </c>
      <c r="F68" s="21">
        <v>12959415</v>
      </c>
      <c r="G68" s="21">
        <v>11076080</v>
      </c>
      <c r="H68" s="21">
        <v>8050641</v>
      </c>
      <c r="I68" s="21">
        <v>32086136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32086136</v>
      </c>
      <c r="W68" s="21">
        <v>28182939</v>
      </c>
      <c r="X68" s="21"/>
      <c r="Y68" s="20"/>
      <c r="Z68" s="23">
        <v>112731753</v>
      </c>
    </row>
    <row r="69" spans="1:26" ht="13.5" hidden="1">
      <c r="A69" s="38" t="s">
        <v>32</v>
      </c>
      <c r="B69" s="19">
        <v>496532640</v>
      </c>
      <c r="C69" s="19"/>
      <c r="D69" s="20">
        <v>616310163</v>
      </c>
      <c r="E69" s="21">
        <v>616310163</v>
      </c>
      <c r="F69" s="21">
        <v>44589637</v>
      </c>
      <c r="G69" s="21">
        <v>45758822</v>
      </c>
      <c r="H69" s="21">
        <v>48294782</v>
      </c>
      <c r="I69" s="21">
        <v>138643241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138643241</v>
      </c>
      <c r="W69" s="21">
        <v>154077541</v>
      </c>
      <c r="X69" s="21"/>
      <c r="Y69" s="20"/>
      <c r="Z69" s="23">
        <v>616310163</v>
      </c>
    </row>
    <row r="70" spans="1:26" ht="13.5" hidden="1">
      <c r="A70" s="39" t="s">
        <v>103</v>
      </c>
      <c r="B70" s="19">
        <v>358517740</v>
      </c>
      <c r="C70" s="19"/>
      <c r="D70" s="20">
        <v>411572014</v>
      </c>
      <c r="E70" s="21">
        <v>411572014</v>
      </c>
      <c r="F70" s="21">
        <v>34287443</v>
      </c>
      <c r="G70" s="21">
        <v>32848511</v>
      </c>
      <c r="H70" s="21">
        <v>34883757</v>
      </c>
      <c r="I70" s="21">
        <v>102019711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102019711</v>
      </c>
      <c r="W70" s="21">
        <v>121442459</v>
      </c>
      <c r="X70" s="21"/>
      <c r="Y70" s="20"/>
      <c r="Z70" s="23">
        <v>411572014</v>
      </c>
    </row>
    <row r="71" spans="1:26" ht="13.5" hidden="1">
      <c r="A71" s="39" t="s">
        <v>104</v>
      </c>
      <c r="B71" s="19">
        <v>68155035</v>
      </c>
      <c r="C71" s="19"/>
      <c r="D71" s="20">
        <v>124660688</v>
      </c>
      <c r="E71" s="21">
        <v>124660688</v>
      </c>
      <c r="F71" s="21">
        <v>5909896</v>
      </c>
      <c r="G71" s="21">
        <v>6804778</v>
      </c>
      <c r="H71" s="21">
        <v>7286960</v>
      </c>
      <c r="I71" s="21">
        <v>20001634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20001634</v>
      </c>
      <c r="W71" s="21">
        <v>24332129</v>
      </c>
      <c r="X71" s="21"/>
      <c r="Y71" s="20"/>
      <c r="Z71" s="23">
        <v>124660688</v>
      </c>
    </row>
    <row r="72" spans="1:26" ht="13.5" hidden="1">
      <c r="A72" s="39" t="s">
        <v>105</v>
      </c>
      <c r="B72" s="19">
        <v>31085202</v>
      </c>
      <c r="C72" s="19"/>
      <c r="D72" s="20">
        <v>39445229</v>
      </c>
      <c r="E72" s="21">
        <v>39445229</v>
      </c>
      <c r="F72" s="21">
        <v>2018241</v>
      </c>
      <c r="G72" s="21">
        <v>2666104</v>
      </c>
      <c r="H72" s="21">
        <v>2671912</v>
      </c>
      <c r="I72" s="21">
        <v>7356257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7356257</v>
      </c>
      <c r="W72" s="21">
        <v>7699190</v>
      </c>
      <c r="X72" s="21"/>
      <c r="Y72" s="20"/>
      <c r="Z72" s="23">
        <v>39445229</v>
      </c>
    </row>
    <row r="73" spans="1:26" ht="13.5" hidden="1">
      <c r="A73" s="39" t="s">
        <v>106</v>
      </c>
      <c r="B73" s="19">
        <v>38506420</v>
      </c>
      <c r="C73" s="19"/>
      <c r="D73" s="20">
        <v>38957657</v>
      </c>
      <c r="E73" s="21">
        <v>38957657</v>
      </c>
      <c r="F73" s="21">
        <v>2374057</v>
      </c>
      <c r="G73" s="21">
        <v>3439429</v>
      </c>
      <c r="H73" s="21">
        <v>3452153</v>
      </c>
      <c r="I73" s="21">
        <v>9265639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9265639</v>
      </c>
      <c r="W73" s="21">
        <v>10013800</v>
      </c>
      <c r="X73" s="21"/>
      <c r="Y73" s="20"/>
      <c r="Z73" s="23">
        <v>38957657</v>
      </c>
    </row>
    <row r="74" spans="1:26" ht="13.5" hidden="1">
      <c r="A74" s="39" t="s">
        <v>107</v>
      </c>
      <c r="B74" s="19">
        <v>268243</v>
      </c>
      <c r="C74" s="19"/>
      <c r="D74" s="20">
        <v>1674575</v>
      </c>
      <c r="E74" s="21">
        <v>1674575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418644</v>
      </c>
      <c r="X74" s="21"/>
      <c r="Y74" s="20"/>
      <c r="Z74" s="23">
        <v>1674575</v>
      </c>
    </row>
    <row r="75" spans="1:26" ht="13.5" hidden="1">
      <c r="A75" s="40" t="s">
        <v>110</v>
      </c>
      <c r="B75" s="28">
        <v>12863582</v>
      </c>
      <c r="C75" s="28"/>
      <c r="D75" s="29">
        <v>8496000</v>
      </c>
      <c r="E75" s="30">
        <v>8496000</v>
      </c>
      <c r="F75" s="30">
        <v>1009992</v>
      </c>
      <c r="G75" s="30">
        <v>1101987</v>
      </c>
      <c r="H75" s="30">
        <v>1100902</v>
      </c>
      <c r="I75" s="30">
        <v>3212881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3212881</v>
      </c>
      <c r="W75" s="30">
        <v>2124000</v>
      </c>
      <c r="X75" s="30"/>
      <c r="Y75" s="29"/>
      <c r="Z75" s="31">
        <v>8496000</v>
      </c>
    </row>
    <row r="76" spans="1:26" ht="13.5" hidden="1">
      <c r="A76" s="42" t="s">
        <v>286</v>
      </c>
      <c r="B76" s="32">
        <v>559402932</v>
      </c>
      <c r="C76" s="32"/>
      <c r="D76" s="33">
        <v>663656214</v>
      </c>
      <c r="E76" s="34">
        <v>663656214</v>
      </c>
      <c r="F76" s="34">
        <v>34663662</v>
      </c>
      <c r="G76" s="34">
        <v>45107752</v>
      </c>
      <c r="H76" s="34"/>
      <c r="I76" s="34">
        <v>79771414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79771414</v>
      </c>
      <c r="W76" s="34">
        <v>176688062</v>
      </c>
      <c r="X76" s="34"/>
      <c r="Y76" s="33"/>
      <c r="Z76" s="35">
        <v>663656214</v>
      </c>
    </row>
    <row r="77" spans="1:26" ht="13.5" hidden="1">
      <c r="A77" s="37" t="s">
        <v>31</v>
      </c>
      <c r="B77" s="19">
        <v>74975018</v>
      </c>
      <c r="C77" s="19"/>
      <c r="D77" s="20">
        <v>110216147</v>
      </c>
      <c r="E77" s="21">
        <v>110216147</v>
      </c>
      <c r="F77" s="21">
        <v>6104975</v>
      </c>
      <c r="G77" s="21">
        <v>12584388</v>
      </c>
      <c r="H77" s="21"/>
      <c r="I77" s="21">
        <v>18689363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18689363</v>
      </c>
      <c r="W77" s="21">
        <v>27958037</v>
      </c>
      <c r="X77" s="21"/>
      <c r="Y77" s="20"/>
      <c r="Z77" s="23">
        <v>110216147</v>
      </c>
    </row>
    <row r="78" spans="1:26" ht="13.5" hidden="1">
      <c r="A78" s="38" t="s">
        <v>32</v>
      </c>
      <c r="B78" s="19">
        <v>484427914</v>
      </c>
      <c r="C78" s="19"/>
      <c r="D78" s="20">
        <v>553440067</v>
      </c>
      <c r="E78" s="21">
        <v>553440067</v>
      </c>
      <c r="F78" s="21">
        <v>28558687</v>
      </c>
      <c r="G78" s="21">
        <v>31421377</v>
      </c>
      <c r="H78" s="21"/>
      <c r="I78" s="21">
        <v>59980064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59980064</v>
      </c>
      <c r="W78" s="21">
        <v>148730025</v>
      </c>
      <c r="X78" s="21"/>
      <c r="Y78" s="20"/>
      <c r="Z78" s="23">
        <v>553440067</v>
      </c>
    </row>
    <row r="79" spans="1:26" ht="13.5" hidden="1">
      <c r="A79" s="39" t="s">
        <v>103</v>
      </c>
      <c r="B79" s="19">
        <v>349889728</v>
      </c>
      <c r="C79" s="19"/>
      <c r="D79" s="20">
        <v>369587354</v>
      </c>
      <c r="E79" s="21">
        <v>369587354</v>
      </c>
      <c r="F79" s="21">
        <v>20000174</v>
      </c>
      <c r="G79" s="21">
        <v>22604908</v>
      </c>
      <c r="H79" s="21"/>
      <c r="I79" s="21">
        <v>42605082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42605082</v>
      </c>
      <c r="W79" s="21">
        <v>110512638</v>
      </c>
      <c r="X79" s="21"/>
      <c r="Y79" s="20"/>
      <c r="Z79" s="23">
        <v>369587354</v>
      </c>
    </row>
    <row r="80" spans="1:26" ht="13.5" hidden="1">
      <c r="A80" s="39" t="s">
        <v>104</v>
      </c>
      <c r="B80" s="19">
        <v>68155035</v>
      </c>
      <c r="C80" s="19"/>
      <c r="D80" s="20">
        <v>111943990</v>
      </c>
      <c r="E80" s="21">
        <v>111943990</v>
      </c>
      <c r="F80" s="21">
        <v>4637275</v>
      </c>
      <c r="G80" s="21">
        <v>4807305</v>
      </c>
      <c r="H80" s="21"/>
      <c r="I80" s="21">
        <v>9444580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9444580</v>
      </c>
      <c r="W80" s="21">
        <v>21898916</v>
      </c>
      <c r="X80" s="21"/>
      <c r="Y80" s="20"/>
      <c r="Z80" s="23">
        <v>111943990</v>
      </c>
    </row>
    <row r="81" spans="1:26" ht="13.5" hidden="1">
      <c r="A81" s="39" t="s">
        <v>105</v>
      </c>
      <c r="B81" s="19">
        <v>31085202</v>
      </c>
      <c r="C81" s="19"/>
      <c r="D81" s="20">
        <v>35421404</v>
      </c>
      <c r="E81" s="21">
        <v>35421404</v>
      </c>
      <c r="F81" s="21">
        <v>1703510</v>
      </c>
      <c r="G81" s="21">
        <v>1778177</v>
      </c>
      <c r="H81" s="21"/>
      <c r="I81" s="21">
        <v>3481687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3481687</v>
      </c>
      <c r="W81" s="21">
        <v>6929272</v>
      </c>
      <c r="X81" s="21"/>
      <c r="Y81" s="20"/>
      <c r="Z81" s="23">
        <v>35421404</v>
      </c>
    </row>
    <row r="82" spans="1:26" ht="13.5" hidden="1">
      <c r="A82" s="39" t="s">
        <v>106</v>
      </c>
      <c r="B82" s="19">
        <v>35029706</v>
      </c>
      <c r="C82" s="19"/>
      <c r="D82" s="20">
        <v>34983570</v>
      </c>
      <c r="E82" s="21">
        <v>34983570</v>
      </c>
      <c r="F82" s="21">
        <v>2100641</v>
      </c>
      <c r="G82" s="21">
        <v>2219446</v>
      </c>
      <c r="H82" s="21"/>
      <c r="I82" s="21">
        <v>4320087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4320087</v>
      </c>
      <c r="W82" s="21">
        <v>9012420</v>
      </c>
      <c r="X82" s="21"/>
      <c r="Y82" s="20"/>
      <c r="Z82" s="23">
        <v>34983570</v>
      </c>
    </row>
    <row r="83" spans="1:26" ht="13.5" hidden="1">
      <c r="A83" s="39" t="s">
        <v>107</v>
      </c>
      <c r="B83" s="19">
        <v>268243</v>
      </c>
      <c r="C83" s="19"/>
      <c r="D83" s="20">
        <v>1503749</v>
      </c>
      <c r="E83" s="21">
        <v>1503749</v>
      </c>
      <c r="F83" s="21">
        <v>117087</v>
      </c>
      <c r="G83" s="21">
        <v>11541</v>
      </c>
      <c r="H83" s="21"/>
      <c r="I83" s="21">
        <v>128628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128628</v>
      </c>
      <c r="W83" s="21">
        <v>376779</v>
      </c>
      <c r="X83" s="21"/>
      <c r="Y83" s="20"/>
      <c r="Z83" s="23">
        <v>1503749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>
        <v>1101987</v>
      </c>
      <c r="H84" s="30"/>
      <c r="I84" s="30">
        <v>1101987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1101987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28272000</v>
      </c>
      <c r="F5" s="358">
        <f t="shared" si="0"/>
        <v>28272000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7068000</v>
      </c>
      <c r="Y5" s="358">
        <f t="shared" si="0"/>
        <v>-7068000</v>
      </c>
      <c r="Z5" s="359">
        <f>+IF(X5&lt;&gt;0,+(Y5/X5)*100,0)</f>
        <v>-100</v>
      </c>
      <c r="AA5" s="360">
        <f>+AA6+AA8+AA11+AA13+AA15</f>
        <v>28272000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10554000</v>
      </c>
      <c r="F6" s="59">
        <f t="shared" si="1"/>
        <v>10554000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2638500</v>
      </c>
      <c r="Y6" s="59">
        <f t="shared" si="1"/>
        <v>-2638500</v>
      </c>
      <c r="Z6" s="61">
        <f>+IF(X6&lt;&gt;0,+(Y6/X6)*100,0)</f>
        <v>-100</v>
      </c>
      <c r="AA6" s="62">
        <f t="shared" si="1"/>
        <v>10554000</v>
      </c>
    </row>
    <row r="7" spans="1:27" ht="13.5">
      <c r="A7" s="291" t="s">
        <v>228</v>
      </c>
      <c r="B7" s="142"/>
      <c r="C7" s="60"/>
      <c r="D7" s="340"/>
      <c r="E7" s="60">
        <v>10554000</v>
      </c>
      <c r="F7" s="59">
        <v>10554000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2638500</v>
      </c>
      <c r="Y7" s="59">
        <v>-2638500</v>
      </c>
      <c r="Z7" s="61">
        <v>-100</v>
      </c>
      <c r="AA7" s="62">
        <v>10554000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7427000</v>
      </c>
      <c r="F8" s="59">
        <f t="shared" si="2"/>
        <v>7427000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1856750</v>
      </c>
      <c r="Y8" s="59">
        <f t="shared" si="2"/>
        <v>-1856750</v>
      </c>
      <c r="Z8" s="61">
        <f>+IF(X8&lt;&gt;0,+(Y8/X8)*100,0)</f>
        <v>-100</v>
      </c>
      <c r="AA8" s="62">
        <f>SUM(AA9:AA10)</f>
        <v>7427000</v>
      </c>
    </row>
    <row r="9" spans="1:27" ht="13.5">
      <c r="A9" s="291" t="s">
        <v>229</v>
      </c>
      <c r="B9" s="142"/>
      <c r="C9" s="60"/>
      <c r="D9" s="340"/>
      <c r="E9" s="60">
        <v>7427000</v>
      </c>
      <c r="F9" s="59">
        <v>7427000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1856750</v>
      </c>
      <c r="Y9" s="59">
        <v>-1856750</v>
      </c>
      <c r="Z9" s="61">
        <v>-100</v>
      </c>
      <c r="AA9" s="62">
        <v>7427000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3938000</v>
      </c>
      <c r="F11" s="364">
        <f t="shared" si="3"/>
        <v>3938000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984500</v>
      </c>
      <c r="Y11" s="364">
        <f t="shared" si="3"/>
        <v>-984500</v>
      </c>
      <c r="Z11" s="365">
        <f>+IF(X11&lt;&gt;0,+(Y11/X11)*100,0)</f>
        <v>-100</v>
      </c>
      <c r="AA11" s="366">
        <f t="shared" si="3"/>
        <v>3938000</v>
      </c>
    </row>
    <row r="12" spans="1:27" ht="13.5">
      <c r="A12" s="291" t="s">
        <v>231</v>
      </c>
      <c r="B12" s="136"/>
      <c r="C12" s="60"/>
      <c r="D12" s="340"/>
      <c r="E12" s="60">
        <v>3938000</v>
      </c>
      <c r="F12" s="59">
        <v>3938000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984500</v>
      </c>
      <c r="Y12" s="59">
        <v>-984500</v>
      </c>
      <c r="Z12" s="61">
        <v>-100</v>
      </c>
      <c r="AA12" s="62">
        <v>3938000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2231000</v>
      </c>
      <c r="F13" s="342">
        <f t="shared" si="4"/>
        <v>2231000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557750</v>
      </c>
      <c r="Y13" s="342">
        <f t="shared" si="4"/>
        <v>-557750</v>
      </c>
      <c r="Z13" s="335">
        <f>+IF(X13&lt;&gt;0,+(Y13/X13)*100,0)</f>
        <v>-100</v>
      </c>
      <c r="AA13" s="273">
        <f t="shared" si="4"/>
        <v>2231000</v>
      </c>
    </row>
    <row r="14" spans="1:27" ht="13.5">
      <c r="A14" s="291" t="s">
        <v>232</v>
      </c>
      <c r="B14" s="136"/>
      <c r="C14" s="60"/>
      <c r="D14" s="340"/>
      <c r="E14" s="60">
        <v>2231000</v>
      </c>
      <c r="F14" s="59">
        <v>2231000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557750</v>
      </c>
      <c r="Y14" s="59">
        <v>-557750</v>
      </c>
      <c r="Z14" s="61">
        <v>-100</v>
      </c>
      <c r="AA14" s="62">
        <v>2231000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4122000</v>
      </c>
      <c r="F15" s="59">
        <f t="shared" si="5"/>
        <v>4122000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1030500</v>
      </c>
      <c r="Y15" s="59">
        <f t="shared" si="5"/>
        <v>-1030500</v>
      </c>
      <c r="Z15" s="61">
        <f>+IF(X15&lt;&gt;0,+(Y15/X15)*100,0)</f>
        <v>-100</v>
      </c>
      <c r="AA15" s="62">
        <f>SUM(AA16:AA20)</f>
        <v>4122000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4122000</v>
      </c>
      <c r="F20" s="59">
        <v>4122000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1030500</v>
      </c>
      <c r="Y20" s="59">
        <v>-1030500</v>
      </c>
      <c r="Z20" s="61">
        <v>-100</v>
      </c>
      <c r="AA20" s="62">
        <v>4122000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4382000</v>
      </c>
      <c r="F22" s="345">
        <f t="shared" si="6"/>
        <v>4382000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1095500</v>
      </c>
      <c r="Y22" s="345">
        <f t="shared" si="6"/>
        <v>-1095500</v>
      </c>
      <c r="Z22" s="336">
        <f>+IF(X22&lt;&gt;0,+(Y22/X22)*100,0)</f>
        <v>-100</v>
      </c>
      <c r="AA22" s="350">
        <f>SUM(AA23:AA32)</f>
        <v>4382000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4382000</v>
      </c>
      <c r="F32" s="59">
        <v>4382000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1095500</v>
      </c>
      <c r="Y32" s="59">
        <v>-1095500</v>
      </c>
      <c r="Z32" s="61">
        <v>-100</v>
      </c>
      <c r="AA32" s="62">
        <v>4382000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799000</v>
      </c>
      <c r="F40" s="345">
        <f t="shared" si="9"/>
        <v>799000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199750</v>
      </c>
      <c r="Y40" s="345">
        <f t="shared" si="9"/>
        <v>-199750</v>
      </c>
      <c r="Z40" s="336">
        <f>+IF(X40&lt;&gt;0,+(Y40/X40)*100,0)</f>
        <v>-100</v>
      </c>
      <c r="AA40" s="350">
        <f>SUM(AA41:AA49)</f>
        <v>799000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799000</v>
      </c>
      <c r="F49" s="53">
        <v>799000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199750</v>
      </c>
      <c r="Y49" s="53">
        <v>-199750</v>
      </c>
      <c r="Z49" s="94">
        <v>-100</v>
      </c>
      <c r="AA49" s="95">
        <v>799000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33453000</v>
      </c>
      <c r="F60" s="264">
        <f t="shared" si="14"/>
        <v>33453000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8363250</v>
      </c>
      <c r="Y60" s="264">
        <f t="shared" si="14"/>
        <v>-8363250</v>
      </c>
      <c r="Z60" s="337">
        <f>+IF(X60&lt;&gt;0,+(Y60/X60)*100,0)</f>
        <v>-100</v>
      </c>
      <c r="AA60" s="232">
        <f>+AA57+AA54+AA51+AA40+AA37+AA34+AA22+AA5</f>
        <v>33453000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169029503</v>
      </c>
      <c r="D5" s="153">
        <f>SUM(D6:D8)</f>
        <v>0</v>
      </c>
      <c r="E5" s="154">
        <f t="shared" si="0"/>
        <v>200753689</v>
      </c>
      <c r="F5" s="100">
        <f t="shared" si="0"/>
        <v>200753689</v>
      </c>
      <c r="G5" s="100">
        <f t="shared" si="0"/>
        <v>32943333</v>
      </c>
      <c r="H5" s="100">
        <f t="shared" si="0"/>
        <v>12672605</v>
      </c>
      <c r="I5" s="100">
        <f t="shared" si="0"/>
        <v>9909811</v>
      </c>
      <c r="J5" s="100">
        <f t="shared" si="0"/>
        <v>55525749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55525749</v>
      </c>
      <c r="X5" s="100">
        <f t="shared" si="0"/>
        <v>50188350</v>
      </c>
      <c r="Y5" s="100">
        <f t="shared" si="0"/>
        <v>5337399</v>
      </c>
      <c r="Z5" s="137">
        <f>+IF(X5&lt;&gt;0,+(Y5/X5)*100,0)</f>
        <v>10.6347369459247</v>
      </c>
      <c r="AA5" s="153">
        <f>SUM(AA6:AA8)</f>
        <v>200753689</v>
      </c>
    </row>
    <row r="6" spans="1:27" ht="13.5">
      <c r="A6" s="138" t="s">
        <v>75</v>
      </c>
      <c r="B6" s="136"/>
      <c r="C6" s="155"/>
      <c r="D6" s="155"/>
      <c r="E6" s="156">
        <v>38355000</v>
      </c>
      <c r="F6" s="60">
        <v>38355000</v>
      </c>
      <c r="G6" s="60">
        <v>15671048</v>
      </c>
      <c r="H6" s="60">
        <v>3271</v>
      </c>
      <c r="I6" s="60">
        <v>76080</v>
      </c>
      <c r="J6" s="60">
        <v>15750399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15750399</v>
      </c>
      <c r="X6" s="60">
        <v>9588678</v>
      </c>
      <c r="Y6" s="60">
        <v>6161721</v>
      </c>
      <c r="Z6" s="140">
        <v>64.26</v>
      </c>
      <c r="AA6" s="155">
        <v>38355000</v>
      </c>
    </row>
    <row r="7" spans="1:27" ht="13.5">
      <c r="A7" s="138" t="s">
        <v>76</v>
      </c>
      <c r="B7" s="136"/>
      <c r="C7" s="157">
        <v>169029503</v>
      </c>
      <c r="D7" s="157"/>
      <c r="E7" s="158">
        <v>156292689</v>
      </c>
      <c r="F7" s="159">
        <v>156292689</v>
      </c>
      <c r="G7" s="159">
        <v>17169359</v>
      </c>
      <c r="H7" s="159">
        <v>12420652</v>
      </c>
      <c r="I7" s="159">
        <v>9537691</v>
      </c>
      <c r="J7" s="159">
        <v>39127702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39127702</v>
      </c>
      <c r="X7" s="159">
        <v>39073173</v>
      </c>
      <c r="Y7" s="159">
        <v>54529</v>
      </c>
      <c r="Z7" s="141">
        <v>0.14</v>
      </c>
      <c r="AA7" s="157">
        <v>156292689</v>
      </c>
    </row>
    <row r="8" spans="1:27" ht="13.5">
      <c r="A8" s="138" t="s">
        <v>77</v>
      </c>
      <c r="B8" s="136"/>
      <c r="C8" s="155"/>
      <c r="D8" s="155"/>
      <c r="E8" s="156">
        <v>6106000</v>
      </c>
      <c r="F8" s="60">
        <v>6106000</v>
      </c>
      <c r="G8" s="60">
        <v>102926</v>
      </c>
      <c r="H8" s="60">
        <v>248682</v>
      </c>
      <c r="I8" s="60">
        <v>296040</v>
      </c>
      <c r="J8" s="60">
        <v>647648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647648</v>
      </c>
      <c r="X8" s="60">
        <v>1526499</v>
      </c>
      <c r="Y8" s="60">
        <v>-878851</v>
      </c>
      <c r="Z8" s="140">
        <v>-57.57</v>
      </c>
      <c r="AA8" s="155">
        <v>6106000</v>
      </c>
    </row>
    <row r="9" spans="1:27" ht="13.5">
      <c r="A9" s="135" t="s">
        <v>78</v>
      </c>
      <c r="B9" s="136"/>
      <c r="C9" s="153">
        <f aca="true" t="shared" si="1" ref="C9:Y9">SUM(C10:C14)</f>
        <v>20815719</v>
      </c>
      <c r="D9" s="153">
        <f>SUM(D10:D14)</f>
        <v>0</v>
      </c>
      <c r="E9" s="154">
        <f t="shared" si="1"/>
        <v>9420078</v>
      </c>
      <c r="F9" s="100">
        <f t="shared" si="1"/>
        <v>9420078</v>
      </c>
      <c r="G9" s="100">
        <f t="shared" si="1"/>
        <v>143431</v>
      </c>
      <c r="H9" s="100">
        <f t="shared" si="1"/>
        <v>253391</v>
      </c>
      <c r="I9" s="100">
        <f t="shared" si="1"/>
        <v>1202796</v>
      </c>
      <c r="J9" s="100">
        <f t="shared" si="1"/>
        <v>1599618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1599618</v>
      </c>
      <c r="X9" s="100">
        <f t="shared" si="1"/>
        <v>2355348</v>
      </c>
      <c r="Y9" s="100">
        <f t="shared" si="1"/>
        <v>-755730</v>
      </c>
      <c r="Z9" s="137">
        <f>+IF(X9&lt;&gt;0,+(Y9/X9)*100,0)</f>
        <v>-32.08570453283336</v>
      </c>
      <c r="AA9" s="153">
        <f>SUM(AA10:AA14)</f>
        <v>9420078</v>
      </c>
    </row>
    <row r="10" spans="1:27" ht="13.5">
      <c r="A10" s="138" t="s">
        <v>79</v>
      </c>
      <c r="B10" s="136"/>
      <c r="C10" s="155">
        <v>1963019</v>
      </c>
      <c r="D10" s="155"/>
      <c r="E10" s="156">
        <v>4642490</v>
      </c>
      <c r="F10" s="60">
        <v>4642490</v>
      </c>
      <c r="G10" s="60">
        <v>106301</v>
      </c>
      <c r="H10" s="60">
        <v>162731</v>
      </c>
      <c r="I10" s="60">
        <v>1096601</v>
      </c>
      <c r="J10" s="60">
        <v>1365633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1365633</v>
      </c>
      <c r="X10" s="60">
        <v>1160622</v>
      </c>
      <c r="Y10" s="60">
        <v>205011</v>
      </c>
      <c r="Z10" s="140">
        <v>17.66</v>
      </c>
      <c r="AA10" s="155">
        <v>4642490</v>
      </c>
    </row>
    <row r="11" spans="1:27" ht="13.5">
      <c r="A11" s="138" t="s">
        <v>80</v>
      </c>
      <c r="B11" s="136"/>
      <c r="C11" s="155"/>
      <c r="D11" s="155"/>
      <c r="E11" s="156">
        <v>573480</v>
      </c>
      <c r="F11" s="60">
        <v>573480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143370</v>
      </c>
      <c r="Y11" s="60">
        <v>-143370</v>
      </c>
      <c r="Z11" s="140">
        <v>-100</v>
      </c>
      <c r="AA11" s="155">
        <v>573480</v>
      </c>
    </row>
    <row r="12" spans="1:27" ht="13.5">
      <c r="A12" s="138" t="s">
        <v>81</v>
      </c>
      <c r="B12" s="136"/>
      <c r="C12" s="155">
        <v>18792760</v>
      </c>
      <c r="D12" s="155"/>
      <c r="E12" s="156">
        <v>3482868</v>
      </c>
      <c r="F12" s="60">
        <v>3482868</v>
      </c>
      <c r="G12" s="60">
        <v>37130</v>
      </c>
      <c r="H12" s="60">
        <v>90660</v>
      </c>
      <c r="I12" s="60">
        <v>106195</v>
      </c>
      <c r="J12" s="60">
        <v>233985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233985</v>
      </c>
      <c r="X12" s="60">
        <v>871047</v>
      </c>
      <c r="Y12" s="60">
        <v>-637062</v>
      </c>
      <c r="Z12" s="140">
        <v>-73.14</v>
      </c>
      <c r="AA12" s="155">
        <v>3482868</v>
      </c>
    </row>
    <row r="13" spans="1:27" ht="13.5">
      <c r="A13" s="138" t="s">
        <v>82</v>
      </c>
      <c r="B13" s="136"/>
      <c r="C13" s="155">
        <v>59940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721240</v>
      </c>
      <c r="F14" s="159">
        <v>721240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180309</v>
      </c>
      <c r="Y14" s="159">
        <v>-180309</v>
      </c>
      <c r="Z14" s="141">
        <v>-100</v>
      </c>
      <c r="AA14" s="157">
        <v>721240</v>
      </c>
    </row>
    <row r="15" spans="1:27" ht="13.5">
      <c r="A15" s="135" t="s">
        <v>84</v>
      </c>
      <c r="B15" s="142"/>
      <c r="C15" s="153">
        <f aca="true" t="shared" si="2" ref="C15:Y15">SUM(C16:C18)</f>
        <v>77189873</v>
      </c>
      <c r="D15" s="153">
        <f>SUM(D16:D18)</f>
        <v>0</v>
      </c>
      <c r="E15" s="154">
        <f t="shared" si="2"/>
        <v>54978722</v>
      </c>
      <c r="F15" s="100">
        <f t="shared" si="2"/>
        <v>54978722</v>
      </c>
      <c r="G15" s="100">
        <f t="shared" si="2"/>
        <v>5064449</v>
      </c>
      <c r="H15" s="100">
        <f t="shared" si="2"/>
        <v>2590525</v>
      </c>
      <c r="I15" s="100">
        <f t="shared" si="2"/>
        <v>1354419</v>
      </c>
      <c r="J15" s="100">
        <f t="shared" si="2"/>
        <v>9009393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9009393</v>
      </c>
      <c r="X15" s="100">
        <f t="shared" si="2"/>
        <v>13744569</v>
      </c>
      <c r="Y15" s="100">
        <f t="shared" si="2"/>
        <v>-4735176</v>
      </c>
      <c r="Z15" s="137">
        <f>+IF(X15&lt;&gt;0,+(Y15/X15)*100,0)</f>
        <v>-34.45125125422267</v>
      </c>
      <c r="AA15" s="153">
        <f>SUM(AA16:AA18)</f>
        <v>54978722</v>
      </c>
    </row>
    <row r="16" spans="1:27" ht="13.5">
      <c r="A16" s="138" t="s">
        <v>85</v>
      </c>
      <c r="B16" s="136"/>
      <c r="C16" s="155">
        <v>74975018</v>
      </c>
      <c r="D16" s="155"/>
      <c r="E16" s="156">
        <v>7598686</v>
      </c>
      <c r="F16" s="60">
        <v>7598686</v>
      </c>
      <c r="G16" s="60">
        <v>406352</v>
      </c>
      <c r="H16" s="60">
        <v>192914</v>
      </c>
      <c r="I16" s="60">
        <v>194743</v>
      </c>
      <c r="J16" s="60">
        <v>794009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794009</v>
      </c>
      <c r="X16" s="60">
        <v>1899552</v>
      </c>
      <c r="Y16" s="60">
        <v>-1105543</v>
      </c>
      <c r="Z16" s="140">
        <v>-58.2</v>
      </c>
      <c r="AA16" s="155">
        <v>7598686</v>
      </c>
    </row>
    <row r="17" spans="1:27" ht="13.5">
      <c r="A17" s="138" t="s">
        <v>86</v>
      </c>
      <c r="B17" s="136"/>
      <c r="C17" s="155">
        <v>2214855</v>
      </c>
      <c r="D17" s="155"/>
      <c r="E17" s="156">
        <v>47167636</v>
      </c>
      <c r="F17" s="60">
        <v>47167636</v>
      </c>
      <c r="G17" s="60">
        <v>4656458</v>
      </c>
      <c r="H17" s="60">
        <v>2396249</v>
      </c>
      <c r="I17" s="60">
        <v>1158412</v>
      </c>
      <c r="J17" s="60">
        <v>8211119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8211119</v>
      </c>
      <c r="X17" s="60">
        <v>11791917</v>
      </c>
      <c r="Y17" s="60">
        <v>-3580798</v>
      </c>
      <c r="Z17" s="140">
        <v>-30.37</v>
      </c>
      <c r="AA17" s="155">
        <v>47167636</v>
      </c>
    </row>
    <row r="18" spans="1:27" ht="13.5">
      <c r="A18" s="138" t="s">
        <v>87</v>
      </c>
      <c r="B18" s="136"/>
      <c r="C18" s="155"/>
      <c r="D18" s="155"/>
      <c r="E18" s="156">
        <v>212400</v>
      </c>
      <c r="F18" s="60">
        <v>212400</v>
      </c>
      <c r="G18" s="60">
        <v>1639</v>
      </c>
      <c r="H18" s="60">
        <v>1362</v>
      </c>
      <c r="I18" s="60">
        <v>1264</v>
      </c>
      <c r="J18" s="60">
        <v>4265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4265</v>
      </c>
      <c r="X18" s="60">
        <v>53100</v>
      </c>
      <c r="Y18" s="60">
        <v>-48835</v>
      </c>
      <c r="Z18" s="140">
        <v>-91.97</v>
      </c>
      <c r="AA18" s="155">
        <v>212400</v>
      </c>
    </row>
    <row r="19" spans="1:27" ht="13.5">
      <c r="A19" s="135" t="s">
        <v>88</v>
      </c>
      <c r="B19" s="142"/>
      <c r="C19" s="153">
        <f aca="true" t="shared" si="3" ref="C19:Y19">SUM(C20:C23)</f>
        <v>496264397</v>
      </c>
      <c r="D19" s="153">
        <f>SUM(D20:D23)</f>
        <v>0</v>
      </c>
      <c r="E19" s="154">
        <f t="shared" si="3"/>
        <v>674666567</v>
      </c>
      <c r="F19" s="100">
        <f t="shared" si="3"/>
        <v>674666567</v>
      </c>
      <c r="G19" s="100">
        <f t="shared" si="3"/>
        <v>65290370</v>
      </c>
      <c r="H19" s="100">
        <f t="shared" si="3"/>
        <v>46144821</v>
      </c>
      <c r="I19" s="100">
        <f t="shared" si="3"/>
        <v>48563297</v>
      </c>
      <c r="J19" s="100">
        <f t="shared" si="3"/>
        <v>159998488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159998488</v>
      </c>
      <c r="X19" s="100">
        <f t="shared" si="3"/>
        <v>168666474</v>
      </c>
      <c r="Y19" s="100">
        <f t="shared" si="3"/>
        <v>-8667986</v>
      </c>
      <c r="Z19" s="137">
        <f>+IF(X19&lt;&gt;0,+(Y19/X19)*100,0)</f>
        <v>-5.139128004774678</v>
      </c>
      <c r="AA19" s="153">
        <f>SUM(AA20:AA23)</f>
        <v>674666567</v>
      </c>
    </row>
    <row r="20" spans="1:27" ht="13.5">
      <c r="A20" s="138" t="s">
        <v>89</v>
      </c>
      <c r="B20" s="136"/>
      <c r="C20" s="155">
        <v>358517740</v>
      </c>
      <c r="D20" s="155"/>
      <c r="E20" s="156">
        <v>441403000</v>
      </c>
      <c r="F20" s="60">
        <v>441403000</v>
      </c>
      <c r="G20" s="60">
        <v>44186577</v>
      </c>
      <c r="H20" s="60">
        <v>33197411</v>
      </c>
      <c r="I20" s="60">
        <v>35134766</v>
      </c>
      <c r="J20" s="60">
        <v>112518754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112518754</v>
      </c>
      <c r="X20" s="60">
        <v>110350659</v>
      </c>
      <c r="Y20" s="60">
        <v>2168095</v>
      </c>
      <c r="Z20" s="140">
        <v>1.96</v>
      </c>
      <c r="AA20" s="155">
        <v>441403000</v>
      </c>
    </row>
    <row r="21" spans="1:27" ht="13.5">
      <c r="A21" s="138" t="s">
        <v>90</v>
      </c>
      <c r="B21" s="136"/>
      <c r="C21" s="155">
        <v>68155035</v>
      </c>
      <c r="D21" s="155"/>
      <c r="E21" s="156">
        <v>137557000</v>
      </c>
      <c r="F21" s="60">
        <v>137557000</v>
      </c>
      <c r="G21" s="60">
        <v>10353255</v>
      </c>
      <c r="H21" s="60">
        <v>6835103</v>
      </c>
      <c r="I21" s="60">
        <v>7304466</v>
      </c>
      <c r="J21" s="60">
        <v>24492824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24492824</v>
      </c>
      <c r="X21" s="60">
        <v>34389183</v>
      </c>
      <c r="Y21" s="60">
        <v>-9896359</v>
      </c>
      <c r="Z21" s="140">
        <v>-28.78</v>
      </c>
      <c r="AA21" s="155">
        <v>137557000</v>
      </c>
    </row>
    <row r="22" spans="1:27" ht="13.5">
      <c r="A22" s="138" t="s">
        <v>91</v>
      </c>
      <c r="B22" s="136"/>
      <c r="C22" s="157">
        <v>31085202</v>
      </c>
      <c r="D22" s="157"/>
      <c r="E22" s="158">
        <v>48030000</v>
      </c>
      <c r="F22" s="159">
        <v>48030000</v>
      </c>
      <c r="G22" s="159">
        <v>5197361</v>
      </c>
      <c r="H22" s="159">
        <v>2666104</v>
      </c>
      <c r="I22" s="159">
        <v>2671912</v>
      </c>
      <c r="J22" s="159">
        <v>10535377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10535377</v>
      </c>
      <c r="X22" s="159">
        <v>12007491</v>
      </c>
      <c r="Y22" s="159">
        <v>-1472114</v>
      </c>
      <c r="Z22" s="141">
        <v>-12.26</v>
      </c>
      <c r="AA22" s="157">
        <v>48030000</v>
      </c>
    </row>
    <row r="23" spans="1:27" ht="13.5">
      <c r="A23" s="138" t="s">
        <v>92</v>
      </c>
      <c r="B23" s="136"/>
      <c r="C23" s="155">
        <v>38506420</v>
      </c>
      <c r="D23" s="155"/>
      <c r="E23" s="156">
        <v>47676567</v>
      </c>
      <c r="F23" s="60">
        <v>47676567</v>
      </c>
      <c r="G23" s="60">
        <v>5553177</v>
      </c>
      <c r="H23" s="60">
        <v>3446203</v>
      </c>
      <c r="I23" s="60">
        <v>3452153</v>
      </c>
      <c r="J23" s="60">
        <v>12451533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12451533</v>
      </c>
      <c r="X23" s="60">
        <v>11919141</v>
      </c>
      <c r="Y23" s="60">
        <v>532392</v>
      </c>
      <c r="Z23" s="140">
        <v>4.47</v>
      </c>
      <c r="AA23" s="155">
        <v>47676567</v>
      </c>
    </row>
    <row r="24" spans="1:27" ht="13.5">
      <c r="A24" s="135" t="s">
        <v>93</v>
      </c>
      <c r="B24" s="142" t="s">
        <v>94</v>
      </c>
      <c r="C24" s="153">
        <v>5298571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768598063</v>
      </c>
      <c r="D25" s="168">
        <f>+D5+D9+D15+D19+D24</f>
        <v>0</v>
      </c>
      <c r="E25" s="169">
        <f t="shared" si="4"/>
        <v>939819056</v>
      </c>
      <c r="F25" s="73">
        <f t="shared" si="4"/>
        <v>939819056</v>
      </c>
      <c r="G25" s="73">
        <f t="shared" si="4"/>
        <v>103441583</v>
      </c>
      <c r="H25" s="73">
        <f t="shared" si="4"/>
        <v>61661342</v>
      </c>
      <c r="I25" s="73">
        <f t="shared" si="4"/>
        <v>61030323</v>
      </c>
      <c r="J25" s="73">
        <f t="shared" si="4"/>
        <v>226133248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226133248</v>
      </c>
      <c r="X25" s="73">
        <f t="shared" si="4"/>
        <v>234954741</v>
      </c>
      <c r="Y25" s="73">
        <f t="shared" si="4"/>
        <v>-8821493</v>
      </c>
      <c r="Z25" s="170">
        <f>+IF(X25&lt;&gt;0,+(Y25/X25)*100,0)</f>
        <v>-3.7545499028683142</v>
      </c>
      <c r="AA25" s="168">
        <f>+AA5+AA9+AA15+AA19+AA24</f>
        <v>939819056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319658778</v>
      </c>
      <c r="D28" s="153">
        <f>SUM(D29:D31)</f>
        <v>0</v>
      </c>
      <c r="E28" s="154">
        <f t="shared" si="5"/>
        <v>215442165</v>
      </c>
      <c r="F28" s="100">
        <f t="shared" si="5"/>
        <v>215442165</v>
      </c>
      <c r="G28" s="100">
        <f t="shared" si="5"/>
        <v>10775613</v>
      </c>
      <c r="H28" s="100">
        <f t="shared" si="5"/>
        <v>10088846</v>
      </c>
      <c r="I28" s="100">
        <f t="shared" si="5"/>
        <v>10136642</v>
      </c>
      <c r="J28" s="100">
        <f t="shared" si="5"/>
        <v>31001101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31001101</v>
      </c>
      <c r="X28" s="100">
        <f t="shared" si="5"/>
        <v>53860542</v>
      </c>
      <c r="Y28" s="100">
        <f t="shared" si="5"/>
        <v>-22859441</v>
      </c>
      <c r="Z28" s="137">
        <f>+IF(X28&lt;&gt;0,+(Y28/X28)*100,0)</f>
        <v>-42.4419067301625</v>
      </c>
      <c r="AA28" s="153">
        <f>SUM(AA29:AA31)</f>
        <v>215442165</v>
      </c>
    </row>
    <row r="29" spans="1:27" ht="13.5">
      <c r="A29" s="138" t="s">
        <v>75</v>
      </c>
      <c r="B29" s="136"/>
      <c r="C29" s="155">
        <v>255224976</v>
      </c>
      <c r="D29" s="155"/>
      <c r="E29" s="156">
        <v>71101067</v>
      </c>
      <c r="F29" s="60">
        <v>71101067</v>
      </c>
      <c r="G29" s="60">
        <v>3401180</v>
      </c>
      <c r="H29" s="60">
        <v>3566284</v>
      </c>
      <c r="I29" s="60">
        <v>4199346</v>
      </c>
      <c r="J29" s="60">
        <v>11166810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11166810</v>
      </c>
      <c r="X29" s="60">
        <v>17775267</v>
      </c>
      <c r="Y29" s="60">
        <v>-6608457</v>
      </c>
      <c r="Z29" s="140">
        <v>-37.18</v>
      </c>
      <c r="AA29" s="155">
        <v>71101067</v>
      </c>
    </row>
    <row r="30" spans="1:27" ht="13.5">
      <c r="A30" s="138" t="s">
        <v>76</v>
      </c>
      <c r="B30" s="136"/>
      <c r="C30" s="157">
        <v>64433802</v>
      </c>
      <c r="D30" s="157"/>
      <c r="E30" s="158">
        <v>77512616</v>
      </c>
      <c r="F30" s="159">
        <v>77512616</v>
      </c>
      <c r="G30" s="159">
        <v>3402034</v>
      </c>
      <c r="H30" s="159">
        <v>2561136</v>
      </c>
      <c r="I30" s="159">
        <v>3039497</v>
      </c>
      <c r="J30" s="159">
        <v>9002667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9002667</v>
      </c>
      <c r="X30" s="159">
        <v>19378155</v>
      </c>
      <c r="Y30" s="159">
        <v>-10375488</v>
      </c>
      <c r="Z30" s="141">
        <v>-53.54</v>
      </c>
      <c r="AA30" s="157">
        <v>77512616</v>
      </c>
    </row>
    <row r="31" spans="1:27" ht="13.5">
      <c r="A31" s="138" t="s">
        <v>77</v>
      </c>
      <c r="B31" s="136"/>
      <c r="C31" s="155"/>
      <c r="D31" s="155"/>
      <c r="E31" s="156">
        <v>66828482</v>
      </c>
      <c r="F31" s="60">
        <v>66828482</v>
      </c>
      <c r="G31" s="60">
        <v>3972399</v>
      </c>
      <c r="H31" s="60">
        <v>3961426</v>
      </c>
      <c r="I31" s="60">
        <v>2897799</v>
      </c>
      <c r="J31" s="60">
        <v>10831624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10831624</v>
      </c>
      <c r="X31" s="60">
        <v>16707120</v>
      </c>
      <c r="Y31" s="60">
        <v>-5875496</v>
      </c>
      <c r="Z31" s="140">
        <v>-35.17</v>
      </c>
      <c r="AA31" s="155">
        <v>66828482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74378843</v>
      </c>
      <c r="F32" s="100">
        <f t="shared" si="6"/>
        <v>74378843</v>
      </c>
      <c r="G32" s="100">
        <f t="shared" si="6"/>
        <v>3713230</v>
      </c>
      <c r="H32" s="100">
        <f t="shared" si="6"/>
        <v>5397058</v>
      </c>
      <c r="I32" s="100">
        <f t="shared" si="6"/>
        <v>4402281</v>
      </c>
      <c r="J32" s="100">
        <f t="shared" si="6"/>
        <v>13512569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13512569</v>
      </c>
      <c r="X32" s="100">
        <f t="shared" si="6"/>
        <v>18594708</v>
      </c>
      <c r="Y32" s="100">
        <f t="shared" si="6"/>
        <v>-5082139</v>
      </c>
      <c r="Z32" s="137">
        <f>+IF(X32&lt;&gt;0,+(Y32/X32)*100,0)</f>
        <v>-27.33110409692908</v>
      </c>
      <c r="AA32" s="153">
        <f>SUM(AA33:AA37)</f>
        <v>74378843</v>
      </c>
    </row>
    <row r="33" spans="1:27" ht="13.5">
      <c r="A33" s="138" t="s">
        <v>79</v>
      </c>
      <c r="B33" s="136"/>
      <c r="C33" s="155"/>
      <c r="D33" s="155"/>
      <c r="E33" s="156">
        <v>17333261</v>
      </c>
      <c r="F33" s="60">
        <v>17333261</v>
      </c>
      <c r="G33" s="60">
        <v>2107567</v>
      </c>
      <c r="H33" s="60">
        <v>3226947</v>
      </c>
      <c r="I33" s="60">
        <v>2411660</v>
      </c>
      <c r="J33" s="60">
        <v>7746174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7746174</v>
      </c>
      <c r="X33" s="60">
        <v>4333314</v>
      </c>
      <c r="Y33" s="60">
        <v>3412860</v>
      </c>
      <c r="Z33" s="140">
        <v>78.76</v>
      </c>
      <c r="AA33" s="155">
        <v>17333261</v>
      </c>
    </row>
    <row r="34" spans="1:27" ht="13.5">
      <c r="A34" s="138" t="s">
        <v>80</v>
      </c>
      <c r="B34" s="136"/>
      <c r="C34" s="155"/>
      <c r="D34" s="155"/>
      <c r="E34" s="156">
        <v>27287158</v>
      </c>
      <c r="F34" s="60">
        <v>27287158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6821790</v>
      </c>
      <c r="Y34" s="60">
        <v>-6821790</v>
      </c>
      <c r="Z34" s="140">
        <v>-100</v>
      </c>
      <c r="AA34" s="155">
        <v>27287158</v>
      </c>
    </row>
    <row r="35" spans="1:27" ht="13.5">
      <c r="A35" s="138" t="s">
        <v>81</v>
      </c>
      <c r="B35" s="136"/>
      <c r="C35" s="155"/>
      <c r="D35" s="155"/>
      <c r="E35" s="156">
        <v>28710484</v>
      </c>
      <c r="F35" s="60">
        <v>28710484</v>
      </c>
      <c r="G35" s="60">
        <v>1511447</v>
      </c>
      <c r="H35" s="60">
        <v>2045119</v>
      </c>
      <c r="I35" s="60">
        <v>1860905</v>
      </c>
      <c r="J35" s="60">
        <v>5417471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5417471</v>
      </c>
      <c r="X35" s="60">
        <v>7177620</v>
      </c>
      <c r="Y35" s="60">
        <v>-1760149</v>
      </c>
      <c r="Z35" s="140">
        <v>-24.52</v>
      </c>
      <c r="AA35" s="155">
        <v>28710484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1047940</v>
      </c>
      <c r="F37" s="159">
        <v>1047940</v>
      </c>
      <c r="G37" s="159">
        <v>94216</v>
      </c>
      <c r="H37" s="159">
        <v>124992</v>
      </c>
      <c r="I37" s="159">
        <v>129716</v>
      </c>
      <c r="J37" s="159">
        <v>348924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348924</v>
      </c>
      <c r="X37" s="159">
        <v>261984</v>
      </c>
      <c r="Y37" s="159">
        <v>86940</v>
      </c>
      <c r="Z37" s="141">
        <v>33.19</v>
      </c>
      <c r="AA37" s="157">
        <v>1047940</v>
      </c>
    </row>
    <row r="38" spans="1:27" ht="13.5">
      <c r="A38" s="135" t="s">
        <v>84</v>
      </c>
      <c r="B38" s="142"/>
      <c r="C38" s="153">
        <f aca="true" t="shared" si="7" ref="C38:Y38">SUM(C39:C41)</f>
        <v>137885220</v>
      </c>
      <c r="D38" s="153">
        <f>SUM(D39:D41)</f>
        <v>0</v>
      </c>
      <c r="E38" s="154">
        <f t="shared" si="7"/>
        <v>132974060</v>
      </c>
      <c r="F38" s="100">
        <f t="shared" si="7"/>
        <v>132974060</v>
      </c>
      <c r="G38" s="100">
        <f t="shared" si="7"/>
        <v>3876365</v>
      </c>
      <c r="H38" s="100">
        <f t="shared" si="7"/>
        <v>3215989</v>
      </c>
      <c r="I38" s="100">
        <f t="shared" si="7"/>
        <v>3368125</v>
      </c>
      <c r="J38" s="100">
        <f t="shared" si="7"/>
        <v>10460479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10460479</v>
      </c>
      <c r="X38" s="100">
        <f t="shared" si="7"/>
        <v>33243516</v>
      </c>
      <c r="Y38" s="100">
        <f t="shared" si="7"/>
        <v>-22783037</v>
      </c>
      <c r="Z38" s="137">
        <f>+IF(X38&lt;&gt;0,+(Y38/X38)*100,0)</f>
        <v>-68.53377663180994</v>
      </c>
      <c r="AA38" s="153">
        <f>SUM(AA39:AA41)</f>
        <v>132974060</v>
      </c>
    </row>
    <row r="39" spans="1:27" ht="13.5">
      <c r="A39" s="138" t="s">
        <v>85</v>
      </c>
      <c r="B39" s="136"/>
      <c r="C39" s="155"/>
      <c r="D39" s="155"/>
      <c r="E39" s="156">
        <v>31227229</v>
      </c>
      <c r="F39" s="60">
        <v>31227229</v>
      </c>
      <c r="G39" s="60">
        <v>1374082</v>
      </c>
      <c r="H39" s="60">
        <v>1226198</v>
      </c>
      <c r="I39" s="60">
        <v>1372330</v>
      </c>
      <c r="J39" s="60">
        <v>3972610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3972610</v>
      </c>
      <c r="X39" s="60">
        <v>7806807</v>
      </c>
      <c r="Y39" s="60">
        <v>-3834197</v>
      </c>
      <c r="Z39" s="140">
        <v>-49.11</v>
      </c>
      <c r="AA39" s="155">
        <v>31227229</v>
      </c>
    </row>
    <row r="40" spans="1:27" ht="13.5">
      <c r="A40" s="138" t="s">
        <v>86</v>
      </c>
      <c r="B40" s="136"/>
      <c r="C40" s="155">
        <v>137885220</v>
      </c>
      <c r="D40" s="155"/>
      <c r="E40" s="156">
        <v>101534431</v>
      </c>
      <c r="F40" s="60">
        <v>101534431</v>
      </c>
      <c r="G40" s="60">
        <v>2501818</v>
      </c>
      <c r="H40" s="60">
        <v>1989326</v>
      </c>
      <c r="I40" s="60">
        <v>1995330</v>
      </c>
      <c r="J40" s="60">
        <v>6486474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6486474</v>
      </c>
      <c r="X40" s="60">
        <v>25383609</v>
      </c>
      <c r="Y40" s="60">
        <v>-18897135</v>
      </c>
      <c r="Z40" s="140">
        <v>-74.45</v>
      </c>
      <c r="AA40" s="155">
        <v>101534431</v>
      </c>
    </row>
    <row r="41" spans="1:27" ht="13.5">
      <c r="A41" s="138" t="s">
        <v>87</v>
      </c>
      <c r="B41" s="136"/>
      <c r="C41" s="155"/>
      <c r="D41" s="155"/>
      <c r="E41" s="156">
        <v>212400</v>
      </c>
      <c r="F41" s="60">
        <v>212400</v>
      </c>
      <c r="G41" s="60">
        <v>465</v>
      </c>
      <c r="H41" s="60">
        <v>465</v>
      </c>
      <c r="I41" s="60">
        <v>465</v>
      </c>
      <c r="J41" s="60">
        <v>1395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1395</v>
      </c>
      <c r="X41" s="60">
        <v>53100</v>
      </c>
      <c r="Y41" s="60">
        <v>-51705</v>
      </c>
      <c r="Z41" s="140">
        <v>-97.37</v>
      </c>
      <c r="AA41" s="155">
        <v>212400</v>
      </c>
    </row>
    <row r="42" spans="1:27" ht="13.5">
      <c r="A42" s="135" t="s">
        <v>88</v>
      </c>
      <c r="B42" s="142"/>
      <c r="C42" s="153">
        <f aca="true" t="shared" si="8" ref="C42:Y42">SUM(C43:C46)</f>
        <v>329571713</v>
      </c>
      <c r="D42" s="153">
        <f>SUM(D43:D46)</f>
        <v>0</v>
      </c>
      <c r="E42" s="154">
        <f t="shared" si="8"/>
        <v>571933936</v>
      </c>
      <c r="F42" s="100">
        <f t="shared" si="8"/>
        <v>571933936</v>
      </c>
      <c r="G42" s="100">
        <f t="shared" si="8"/>
        <v>38543635</v>
      </c>
      <c r="H42" s="100">
        <f t="shared" si="8"/>
        <v>42958342</v>
      </c>
      <c r="I42" s="100">
        <f t="shared" si="8"/>
        <v>48824172</v>
      </c>
      <c r="J42" s="100">
        <f t="shared" si="8"/>
        <v>130326149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130326149</v>
      </c>
      <c r="X42" s="100">
        <f t="shared" si="8"/>
        <v>142983480</v>
      </c>
      <c r="Y42" s="100">
        <f t="shared" si="8"/>
        <v>-12657331</v>
      </c>
      <c r="Z42" s="137">
        <f>+IF(X42&lt;&gt;0,+(Y42/X42)*100,0)</f>
        <v>-8.852303077250602</v>
      </c>
      <c r="AA42" s="153">
        <f>SUM(AA43:AA46)</f>
        <v>571933936</v>
      </c>
    </row>
    <row r="43" spans="1:27" ht="13.5">
      <c r="A43" s="138" t="s">
        <v>89</v>
      </c>
      <c r="B43" s="136"/>
      <c r="C43" s="155">
        <v>277250762</v>
      </c>
      <c r="D43" s="155"/>
      <c r="E43" s="156">
        <v>386958474</v>
      </c>
      <c r="F43" s="60">
        <v>386958474</v>
      </c>
      <c r="G43" s="60">
        <v>35510471</v>
      </c>
      <c r="H43" s="60">
        <v>39613019</v>
      </c>
      <c r="I43" s="60">
        <v>37927322</v>
      </c>
      <c r="J43" s="60">
        <v>113050812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113050812</v>
      </c>
      <c r="X43" s="60">
        <v>96739617</v>
      </c>
      <c r="Y43" s="60">
        <v>16311195</v>
      </c>
      <c r="Z43" s="140">
        <v>16.86</v>
      </c>
      <c r="AA43" s="155">
        <v>386958474</v>
      </c>
    </row>
    <row r="44" spans="1:27" ht="13.5">
      <c r="A44" s="138" t="s">
        <v>90</v>
      </c>
      <c r="B44" s="136"/>
      <c r="C44" s="155">
        <v>52320951</v>
      </c>
      <c r="D44" s="155"/>
      <c r="E44" s="156">
        <v>97707665</v>
      </c>
      <c r="F44" s="60">
        <v>97707665</v>
      </c>
      <c r="G44" s="60">
        <v>767130</v>
      </c>
      <c r="H44" s="60">
        <v>859300</v>
      </c>
      <c r="I44" s="60">
        <v>6729917</v>
      </c>
      <c r="J44" s="60">
        <v>8356347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8356347</v>
      </c>
      <c r="X44" s="60">
        <v>24426915</v>
      </c>
      <c r="Y44" s="60">
        <v>-16070568</v>
      </c>
      <c r="Z44" s="140">
        <v>-65.79</v>
      </c>
      <c r="AA44" s="155">
        <v>97707665</v>
      </c>
    </row>
    <row r="45" spans="1:27" ht="13.5">
      <c r="A45" s="138" t="s">
        <v>91</v>
      </c>
      <c r="B45" s="136"/>
      <c r="C45" s="157"/>
      <c r="D45" s="157"/>
      <c r="E45" s="158">
        <v>49178056</v>
      </c>
      <c r="F45" s="159">
        <v>49178056</v>
      </c>
      <c r="G45" s="159">
        <v>571278</v>
      </c>
      <c r="H45" s="159">
        <v>633952</v>
      </c>
      <c r="I45" s="159">
        <v>1509233</v>
      </c>
      <c r="J45" s="159">
        <v>2714463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2714463</v>
      </c>
      <c r="X45" s="159">
        <v>12294513</v>
      </c>
      <c r="Y45" s="159">
        <v>-9580050</v>
      </c>
      <c r="Z45" s="141">
        <v>-77.92</v>
      </c>
      <c r="AA45" s="157">
        <v>49178056</v>
      </c>
    </row>
    <row r="46" spans="1:27" ht="13.5">
      <c r="A46" s="138" t="s">
        <v>92</v>
      </c>
      <c r="B46" s="136"/>
      <c r="C46" s="155"/>
      <c r="D46" s="155"/>
      <c r="E46" s="156">
        <v>38089741</v>
      </c>
      <c r="F46" s="60">
        <v>38089741</v>
      </c>
      <c r="G46" s="60">
        <v>1694756</v>
      </c>
      <c r="H46" s="60">
        <v>1852071</v>
      </c>
      <c r="I46" s="60">
        <v>2657700</v>
      </c>
      <c r="J46" s="60">
        <v>6204527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6204527</v>
      </c>
      <c r="X46" s="60">
        <v>9522435</v>
      </c>
      <c r="Y46" s="60">
        <v>-3317908</v>
      </c>
      <c r="Z46" s="140">
        <v>-34.84</v>
      </c>
      <c r="AA46" s="155">
        <v>38089741</v>
      </c>
    </row>
    <row r="47" spans="1:27" ht="13.5">
      <c r="A47" s="135" t="s">
        <v>93</v>
      </c>
      <c r="B47" s="142" t="s">
        <v>94</v>
      </c>
      <c r="C47" s="153">
        <v>96281443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883397154</v>
      </c>
      <c r="D48" s="168">
        <f>+D28+D32+D38+D42+D47</f>
        <v>0</v>
      </c>
      <c r="E48" s="169">
        <f t="shared" si="9"/>
        <v>994729004</v>
      </c>
      <c r="F48" s="73">
        <f t="shared" si="9"/>
        <v>994729004</v>
      </c>
      <c r="G48" s="73">
        <f t="shared" si="9"/>
        <v>56908843</v>
      </c>
      <c r="H48" s="73">
        <f t="shared" si="9"/>
        <v>61660235</v>
      </c>
      <c r="I48" s="73">
        <f t="shared" si="9"/>
        <v>66731220</v>
      </c>
      <c r="J48" s="73">
        <f t="shared" si="9"/>
        <v>185300298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185300298</v>
      </c>
      <c r="X48" s="73">
        <f t="shared" si="9"/>
        <v>248682246</v>
      </c>
      <c r="Y48" s="73">
        <f t="shared" si="9"/>
        <v>-63381948</v>
      </c>
      <c r="Z48" s="170">
        <f>+IF(X48&lt;&gt;0,+(Y48/X48)*100,0)</f>
        <v>-25.487122229063345</v>
      </c>
      <c r="AA48" s="168">
        <f>+AA28+AA32+AA38+AA42+AA47</f>
        <v>994729004</v>
      </c>
    </row>
    <row r="49" spans="1:27" ht="13.5">
      <c r="A49" s="148" t="s">
        <v>49</v>
      </c>
      <c r="B49" s="149"/>
      <c r="C49" s="171">
        <f aca="true" t="shared" si="10" ref="C49:Y49">+C25-C48</f>
        <v>-114799091</v>
      </c>
      <c r="D49" s="171">
        <f>+D25-D48</f>
        <v>0</v>
      </c>
      <c r="E49" s="172">
        <f t="shared" si="10"/>
        <v>-54909948</v>
      </c>
      <c r="F49" s="173">
        <f t="shared" si="10"/>
        <v>-54909948</v>
      </c>
      <c r="G49" s="173">
        <f t="shared" si="10"/>
        <v>46532740</v>
      </c>
      <c r="H49" s="173">
        <f t="shared" si="10"/>
        <v>1107</v>
      </c>
      <c r="I49" s="173">
        <f t="shared" si="10"/>
        <v>-5700897</v>
      </c>
      <c r="J49" s="173">
        <f t="shared" si="10"/>
        <v>40832950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40832950</v>
      </c>
      <c r="X49" s="173">
        <f>IF(F25=F48,0,X25-X48)</f>
        <v>-13727505</v>
      </c>
      <c r="Y49" s="173">
        <f t="shared" si="10"/>
        <v>54560455</v>
      </c>
      <c r="Z49" s="174">
        <f>+IF(X49&lt;&gt;0,+(Y49/X49)*100,0)</f>
        <v>-397.4535430874001</v>
      </c>
      <c r="AA49" s="171">
        <f>+AA25-AA48</f>
        <v>-54909948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74975018</v>
      </c>
      <c r="D5" s="155">
        <v>0</v>
      </c>
      <c r="E5" s="156">
        <v>112731753</v>
      </c>
      <c r="F5" s="60">
        <v>112731753</v>
      </c>
      <c r="G5" s="60">
        <v>12959415</v>
      </c>
      <c r="H5" s="60">
        <v>11076080</v>
      </c>
      <c r="I5" s="60">
        <v>8050641</v>
      </c>
      <c r="J5" s="60">
        <v>32086136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32086136</v>
      </c>
      <c r="X5" s="60">
        <v>28182939</v>
      </c>
      <c r="Y5" s="60">
        <v>3903197</v>
      </c>
      <c r="Z5" s="140">
        <v>13.85</v>
      </c>
      <c r="AA5" s="155">
        <v>112731753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358517740</v>
      </c>
      <c r="D7" s="155">
        <v>0</v>
      </c>
      <c r="E7" s="156">
        <v>411572014</v>
      </c>
      <c r="F7" s="60">
        <v>411572014</v>
      </c>
      <c r="G7" s="60">
        <v>34287443</v>
      </c>
      <c r="H7" s="60">
        <v>32848511</v>
      </c>
      <c r="I7" s="60">
        <v>34883757</v>
      </c>
      <c r="J7" s="60">
        <v>102019711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102019711</v>
      </c>
      <c r="X7" s="60">
        <v>121442459</v>
      </c>
      <c r="Y7" s="60">
        <v>-19422748</v>
      </c>
      <c r="Z7" s="140">
        <v>-15.99</v>
      </c>
      <c r="AA7" s="155">
        <v>411572014</v>
      </c>
    </row>
    <row r="8" spans="1:27" ht="13.5">
      <c r="A8" s="183" t="s">
        <v>104</v>
      </c>
      <c r="B8" s="182"/>
      <c r="C8" s="155">
        <v>68155035</v>
      </c>
      <c r="D8" s="155">
        <v>0</v>
      </c>
      <c r="E8" s="156">
        <v>124660688</v>
      </c>
      <c r="F8" s="60">
        <v>124660688</v>
      </c>
      <c r="G8" s="60">
        <v>5909896</v>
      </c>
      <c r="H8" s="60">
        <v>6804778</v>
      </c>
      <c r="I8" s="60">
        <v>7286960</v>
      </c>
      <c r="J8" s="60">
        <v>20001634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20001634</v>
      </c>
      <c r="X8" s="60">
        <v>24332129</v>
      </c>
      <c r="Y8" s="60">
        <v>-4330495</v>
      </c>
      <c r="Z8" s="140">
        <v>-17.8</v>
      </c>
      <c r="AA8" s="155">
        <v>124660688</v>
      </c>
    </row>
    <row r="9" spans="1:27" ht="13.5">
      <c r="A9" s="183" t="s">
        <v>105</v>
      </c>
      <c r="B9" s="182"/>
      <c r="C9" s="155">
        <v>31085202</v>
      </c>
      <c r="D9" s="155">
        <v>0</v>
      </c>
      <c r="E9" s="156">
        <v>39445229</v>
      </c>
      <c r="F9" s="60">
        <v>39445229</v>
      </c>
      <c r="G9" s="60">
        <v>2018241</v>
      </c>
      <c r="H9" s="60">
        <v>2666104</v>
      </c>
      <c r="I9" s="60">
        <v>2671912</v>
      </c>
      <c r="J9" s="60">
        <v>7356257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7356257</v>
      </c>
      <c r="X9" s="60">
        <v>7699190</v>
      </c>
      <c r="Y9" s="60">
        <v>-342933</v>
      </c>
      <c r="Z9" s="140">
        <v>-4.45</v>
      </c>
      <c r="AA9" s="155">
        <v>39445229</v>
      </c>
    </row>
    <row r="10" spans="1:27" ht="13.5">
      <c r="A10" s="183" t="s">
        <v>106</v>
      </c>
      <c r="B10" s="182"/>
      <c r="C10" s="155">
        <v>38506420</v>
      </c>
      <c r="D10" s="155">
        <v>0</v>
      </c>
      <c r="E10" s="156">
        <v>38957657</v>
      </c>
      <c r="F10" s="54">
        <v>38957657</v>
      </c>
      <c r="G10" s="54">
        <v>2374057</v>
      </c>
      <c r="H10" s="54">
        <v>3439429</v>
      </c>
      <c r="I10" s="54">
        <v>3452153</v>
      </c>
      <c r="J10" s="54">
        <v>9265639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9265639</v>
      </c>
      <c r="X10" s="54">
        <v>10013800</v>
      </c>
      <c r="Y10" s="54">
        <v>-748161</v>
      </c>
      <c r="Z10" s="184">
        <v>-7.47</v>
      </c>
      <c r="AA10" s="130">
        <v>38957657</v>
      </c>
    </row>
    <row r="11" spans="1:27" ht="13.5">
      <c r="A11" s="183" t="s">
        <v>107</v>
      </c>
      <c r="B11" s="185"/>
      <c r="C11" s="155">
        <v>268243</v>
      </c>
      <c r="D11" s="155">
        <v>0</v>
      </c>
      <c r="E11" s="156">
        <v>1674575</v>
      </c>
      <c r="F11" s="60">
        <v>1674575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418644</v>
      </c>
      <c r="Y11" s="60">
        <v>-418644</v>
      </c>
      <c r="Z11" s="140">
        <v>-100</v>
      </c>
      <c r="AA11" s="155">
        <v>1674575</v>
      </c>
    </row>
    <row r="12" spans="1:27" ht="13.5">
      <c r="A12" s="183" t="s">
        <v>108</v>
      </c>
      <c r="B12" s="185"/>
      <c r="C12" s="155">
        <v>1963019</v>
      </c>
      <c r="D12" s="155">
        <v>0</v>
      </c>
      <c r="E12" s="156">
        <v>2533126</v>
      </c>
      <c r="F12" s="60">
        <v>2533126</v>
      </c>
      <c r="G12" s="60">
        <v>117384</v>
      </c>
      <c r="H12" s="60">
        <v>150827</v>
      </c>
      <c r="I12" s="60">
        <v>143673</v>
      </c>
      <c r="J12" s="60">
        <v>411884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411884</v>
      </c>
      <c r="X12" s="60">
        <v>587126</v>
      </c>
      <c r="Y12" s="60">
        <v>-175242</v>
      </c>
      <c r="Z12" s="140">
        <v>-29.85</v>
      </c>
      <c r="AA12" s="155">
        <v>2533126</v>
      </c>
    </row>
    <row r="13" spans="1:27" ht="13.5">
      <c r="A13" s="181" t="s">
        <v>109</v>
      </c>
      <c r="B13" s="185"/>
      <c r="C13" s="155">
        <v>2339429</v>
      </c>
      <c r="D13" s="155">
        <v>0</v>
      </c>
      <c r="E13" s="156">
        <v>1508040</v>
      </c>
      <c r="F13" s="60">
        <v>1508040</v>
      </c>
      <c r="G13" s="60">
        <v>25</v>
      </c>
      <c r="H13" s="60">
        <v>211942</v>
      </c>
      <c r="I13" s="60">
        <v>143325</v>
      </c>
      <c r="J13" s="60">
        <v>355292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355292</v>
      </c>
      <c r="X13" s="60">
        <v>377010</v>
      </c>
      <c r="Y13" s="60">
        <v>-21718</v>
      </c>
      <c r="Z13" s="140">
        <v>-5.76</v>
      </c>
      <c r="AA13" s="155">
        <v>1508040</v>
      </c>
    </row>
    <row r="14" spans="1:27" ht="13.5">
      <c r="A14" s="181" t="s">
        <v>110</v>
      </c>
      <c r="B14" s="185"/>
      <c r="C14" s="155">
        <v>12863582</v>
      </c>
      <c r="D14" s="155">
        <v>0</v>
      </c>
      <c r="E14" s="156">
        <v>8496000</v>
      </c>
      <c r="F14" s="60">
        <v>8496000</v>
      </c>
      <c r="G14" s="60">
        <v>1009992</v>
      </c>
      <c r="H14" s="60">
        <v>1101987</v>
      </c>
      <c r="I14" s="60">
        <v>1100902</v>
      </c>
      <c r="J14" s="60">
        <v>3212881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3212881</v>
      </c>
      <c r="X14" s="60">
        <v>2124000</v>
      </c>
      <c r="Y14" s="60">
        <v>1088881</v>
      </c>
      <c r="Z14" s="140">
        <v>51.27</v>
      </c>
      <c r="AA14" s="155">
        <v>8496000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5204768</v>
      </c>
      <c r="D16" s="155">
        <v>0</v>
      </c>
      <c r="E16" s="156">
        <v>4006000</v>
      </c>
      <c r="F16" s="60">
        <v>4006000</v>
      </c>
      <c r="G16" s="60">
        <v>47931</v>
      </c>
      <c r="H16" s="60">
        <v>449118</v>
      </c>
      <c r="I16" s="60">
        <v>263005</v>
      </c>
      <c r="J16" s="60">
        <v>760054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760054</v>
      </c>
      <c r="X16" s="60">
        <v>1001070</v>
      </c>
      <c r="Y16" s="60">
        <v>-241016</v>
      </c>
      <c r="Z16" s="140">
        <v>-24.08</v>
      </c>
      <c r="AA16" s="155">
        <v>4006000</v>
      </c>
    </row>
    <row r="17" spans="1:27" ht="13.5">
      <c r="A17" s="181" t="s">
        <v>113</v>
      </c>
      <c r="B17" s="185"/>
      <c r="C17" s="155">
        <v>25844</v>
      </c>
      <c r="D17" s="155">
        <v>0</v>
      </c>
      <c r="E17" s="156">
        <v>85788</v>
      </c>
      <c r="F17" s="60">
        <v>85788</v>
      </c>
      <c r="G17" s="60">
        <v>2539</v>
      </c>
      <c r="H17" s="60">
        <v>0</v>
      </c>
      <c r="I17" s="60">
        <v>0</v>
      </c>
      <c r="J17" s="60">
        <v>2539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2539</v>
      </c>
      <c r="X17" s="60">
        <v>21438</v>
      </c>
      <c r="Y17" s="60">
        <v>-18899</v>
      </c>
      <c r="Z17" s="140">
        <v>-88.16</v>
      </c>
      <c r="AA17" s="155">
        <v>85788</v>
      </c>
    </row>
    <row r="18" spans="1:27" ht="13.5">
      <c r="A18" s="183" t="s">
        <v>114</v>
      </c>
      <c r="B18" s="182"/>
      <c r="C18" s="155">
        <v>13562148</v>
      </c>
      <c r="D18" s="155">
        <v>0</v>
      </c>
      <c r="E18" s="156">
        <v>48852000</v>
      </c>
      <c r="F18" s="60">
        <v>48852000</v>
      </c>
      <c r="G18" s="60">
        <v>4441919</v>
      </c>
      <c r="H18" s="60">
        <v>1374878</v>
      </c>
      <c r="I18" s="60">
        <v>1204816</v>
      </c>
      <c r="J18" s="60">
        <v>7021613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7021613</v>
      </c>
      <c r="X18" s="60">
        <v>12208116</v>
      </c>
      <c r="Y18" s="60">
        <v>-5186503</v>
      </c>
      <c r="Z18" s="140">
        <v>-42.48</v>
      </c>
      <c r="AA18" s="155">
        <v>48852000</v>
      </c>
    </row>
    <row r="19" spans="1:27" ht="13.5">
      <c r="A19" s="181" t="s">
        <v>34</v>
      </c>
      <c r="B19" s="185"/>
      <c r="C19" s="155">
        <v>153826492</v>
      </c>
      <c r="D19" s="155">
        <v>0</v>
      </c>
      <c r="E19" s="156">
        <v>131725281</v>
      </c>
      <c r="F19" s="60">
        <v>131725281</v>
      </c>
      <c r="G19" s="60">
        <v>39739000</v>
      </c>
      <c r="H19" s="60">
        <v>1068756</v>
      </c>
      <c r="I19" s="60">
        <v>1250417</v>
      </c>
      <c r="J19" s="60">
        <v>42058173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42058173</v>
      </c>
      <c r="X19" s="60">
        <v>33073370</v>
      </c>
      <c r="Y19" s="60">
        <v>8984803</v>
      </c>
      <c r="Z19" s="140">
        <v>27.17</v>
      </c>
      <c r="AA19" s="155">
        <v>131725281</v>
      </c>
    </row>
    <row r="20" spans="1:27" ht="13.5">
      <c r="A20" s="181" t="s">
        <v>35</v>
      </c>
      <c r="B20" s="185"/>
      <c r="C20" s="155">
        <v>5090268</v>
      </c>
      <c r="D20" s="155">
        <v>0</v>
      </c>
      <c r="E20" s="156">
        <v>13570905</v>
      </c>
      <c r="F20" s="54">
        <v>13570905</v>
      </c>
      <c r="G20" s="54">
        <v>533741</v>
      </c>
      <c r="H20" s="54">
        <v>468932</v>
      </c>
      <c r="I20" s="54">
        <v>578762</v>
      </c>
      <c r="J20" s="54">
        <v>1581435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1581435</v>
      </c>
      <c r="X20" s="54">
        <v>1666609</v>
      </c>
      <c r="Y20" s="54">
        <v>-85174</v>
      </c>
      <c r="Z20" s="184">
        <v>-5.11</v>
      </c>
      <c r="AA20" s="130">
        <v>13570905</v>
      </c>
    </row>
    <row r="21" spans="1:27" ht="13.5">
      <c r="A21" s="181" t="s">
        <v>115</v>
      </c>
      <c r="B21" s="185"/>
      <c r="C21" s="155">
        <v>2214855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768598063</v>
      </c>
      <c r="D22" s="188">
        <f>SUM(D5:D21)</f>
        <v>0</v>
      </c>
      <c r="E22" s="189">
        <f t="shared" si="0"/>
        <v>939819056</v>
      </c>
      <c r="F22" s="190">
        <f t="shared" si="0"/>
        <v>939819056</v>
      </c>
      <c r="G22" s="190">
        <f t="shared" si="0"/>
        <v>103441583</v>
      </c>
      <c r="H22" s="190">
        <f t="shared" si="0"/>
        <v>61661342</v>
      </c>
      <c r="I22" s="190">
        <f t="shared" si="0"/>
        <v>61030323</v>
      </c>
      <c r="J22" s="190">
        <f t="shared" si="0"/>
        <v>226133248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226133248</v>
      </c>
      <c r="X22" s="190">
        <f t="shared" si="0"/>
        <v>243147900</v>
      </c>
      <c r="Y22" s="190">
        <f t="shared" si="0"/>
        <v>-17014652</v>
      </c>
      <c r="Z22" s="191">
        <f>+IF(X22&lt;&gt;0,+(Y22/X22)*100,0)</f>
        <v>-6.9976553365256295</v>
      </c>
      <c r="AA22" s="188">
        <f>SUM(AA5:AA21)</f>
        <v>939819056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214984795</v>
      </c>
      <c r="D25" s="155">
        <v>0</v>
      </c>
      <c r="E25" s="156">
        <v>231717704</v>
      </c>
      <c r="F25" s="60">
        <v>231717704</v>
      </c>
      <c r="G25" s="60">
        <v>17406938</v>
      </c>
      <c r="H25" s="60">
        <v>20250334</v>
      </c>
      <c r="I25" s="60">
        <v>17767372</v>
      </c>
      <c r="J25" s="60">
        <v>55424644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55424644</v>
      </c>
      <c r="X25" s="60">
        <v>57175933</v>
      </c>
      <c r="Y25" s="60">
        <v>-1751289</v>
      </c>
      <c r="Z25" s="140">
        <v>-3.06</v>
      </c>
      <c r="AA25" s="155">
        <v>231717704</v>
      </c>
    </row>
    <row r="26" spans="1:27" ht="13.5">
      <c r="A26" s="183" t="s">
        <v>38</v>
      </c>
      <c r="B26" s="182"/>
      <c r="C26" s="155">
        <v>14071932</v>
      </c>
      <c r="D26" s="155">
        <v>0</v>
      </c>
      <c r="E26" s="156">
        <v>16464987</v>
      </c>
      <c r="F26" s="60">
        <v>16464987</v>
      </c>
      <c r="G26" s="60">
        <v>1134291</v>
      </c>
      <c r="H26" s="60">
        <v>1134291</v>
      </c>
      <c r="I26" s="60">
        <v>1157748</v>
      </c>
      <c r="J26" s="60">
        <v>3426330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3426330</v>
      </c>
      <c r="X26" s="60">
        <v>4116246</v>
      </c>
      <c r="Y26" s="60">
        <v>-689916</v>
      </c>
      <c r="Z26" s="140">
        <v>-16.76</v>
      </c>
      <c r="AA26" s="155">
        <v>16464987</v>
      </c>
    </row>
    <row r="27" spans="1:27" ht="13.5">
      <c r="A27" s="183" t="s">
        <v>118</v>
      </c>
      <c r="B27" s="182"/>
      <c r="C27" s="155">
        <v>39316294</v>
      </c>
      <c r="D27" s="155">
        <v>0</v>
      </c>
      <c r="E27" s="156">
        <v>33910000</v>
      </c>
      <c r="F27" s="60">
        <v>33910000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33910000</v>
      </c>
    </row>
    <row r="28" spans="1:27" ht="13.5">
      <c r="A28" s="183" t="s">
        <v>39</v>
      </c>
      <c r="B28" s="182"/>
      <c r="C28" s="155">
        <v>104246437</v>
      </c>
      <c r="D28" s="155">
        <v>0</v>
      </c>
      <c r="E28" s="156">
        <v>109256294</v>
      </c>
      <c r="F28" s="60">
        <v>109256294</v>
      </c>
      <c r="G28" s="60">
        <v>10140</v>
      </c>
      <c r="H28" s="60">
        <v>21148</v>
      </c>
      <c r="I28" s="60">
        <v>255993</v>
      </c>
      <c r="J28" s="60">
        <v>287281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287281</v>
      </c>
      <c r="X28" s="60">
        <v>27315815</v>
      </c>
      <c r="Y28" s="60">
        <v>-27028534</v>
      </c>
      <c r="Z28" s="140">
        <v>-98.95</v>
      </c>
      <c r="AA28" s="155">
        <v>109256294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16316984</v>
      </c>
      <c r="F29" s="60">
        <v>16316984</v>
      </c>
      <c r="G29" s="60">
        <v>861982</v>
      </c>
      <c r="H29" s="60">
        <v>61896</v>
      </c>
      <c r="I29" s="60">
        <v>450440</v>
      </c>
      <c r="J29" s="60">
        <v>1374318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1374318</v>
      </c>
      <c r="X29" s="60">
        <v>0</v>
      </c>
      <c r="Y29" s="60">
        <v>1374318</v>
      </c>
      <c r="Z29" s="140">
        <v>0</v>
      </c>
      <c r="AA29" s="155">
        <v>16316984</v>
      </c>
    </row>
    <row r="30" spans="1:27" ht="13.5">
      <c r="A30" s="183" t="s">
        <v>119</v>
      </c>
      <c r="B30" s="182"/>
      <c r="C30" s="155">
        <v>329571713</v>
      </c>
      <c r="D30" s="155">
        <v>0</v>
      </c>
      <c r="E30" s="156">
        <v>339767207</v>
      </c>
      <c r="F30" s="60">
        <v>339767207</v>
      </c>
      <c r="G30" s="60">
        <v>34535981</v>
      </c>
      <c r="H30" s="60">
        <v>38546539</v>
      </c>
      <c r="I30" s="60">
        <v>40972308</v>
      </c>
      <c r="J30" s="60">
        <v>114054828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114054828</v>
      </c>
      <c r="X30" s="60">
        <v>103628998</v>
      </c>
      <c r="Y30" s="60">
        <v>10425830</v>
      </c>
      <c r="Z30" s="140">
        <v>10.06</v>
      </c>
      <c r="AA30" s="155">
        <v>339767207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26168249</v>
      </c>
      <c r="D32" s="155">
        <v>0</v>
      </c>
      <c r="E32" s="156">
        <v>28899151</v>
      </c>
      <c r="F32" s="60">
        <v>28899151</v>
      </c>
      <c r="G32" s="60">
        <v>70205</v>
      </c>
      <c r="H32" s="60">
        <v>618171</v>
      </c>
      <c r="I32" s="60">
        <v>968166</v>
      </c>
      <c r="J32" s="60">
        <v>1656542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1656542</v>
      </c>
      <c r="X32" s="60">
        <v>0</v>
      </c>
      <c r="Y32" s="60">
        <v>1656542</v>
      </c>
      <c r="Z32" s="140">
        <v>0</v>
      </c>
      <c r="AA32" s="155">
        <v>28899151</v>
      </c>
    </row>
    <row r="33" spans="1:27" ht="13.5">
      <c r="A33" s="183" t="s">
        <v>42</v>
      </c>
      <c r="B33" s="182"/>
      <c r="C33" s="155">
        <v>420000</v>
      </c>
      <c r="D33" s="155">
        <v>0</v>
      </c>
      <c r="E33" s="156">
        <v>420000</v>
      </c>
      <c r="F33" s="60">
        <v>420000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105000</v>
      </c>
      <c r="Y33" s="60">
        <v>-105000</v>
      </c>
      <c r="Z33" s="140">
        <v>-100</v>
      </c>
      <c r="AA33" s="155">
        <v>420000</v>
      </c>
    </row>
    <row r="34" spans="1:27" ht="13.5">
      <c r="A34" s="183" t="s">
        <v>43</v>
      </c>
      <c r="B34" s="182"/>
      <c r="C34" s="155">
        <v>136879719</v>
      </c>
      <c r="D34" s="155">
        <v>0</v>
      </c>
      <c r="E34" s="156">
        <v>217976677</v>
      </c>
      <c r="F34" s="60">
        <v>217976677</v>
      </c>
      <c r="G34" s="60">
        <v>2889306</v>
      </c>
      <c r="H34" s="60">
        <v>1027856</v>
      </c>
      <c r="I34" s="60">
        <v>5159193</v>
      </c>
      <c r="J34" s="60">
        <v>9076355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9076355</v>
      </c>
      <c r="X34" s="60">
        <v>29153417</v>
      </c>
      <c r="Y34" s="60">
        <v>-20077062</v>
      </c>
      <c r="Z34" s="140">
        <v>-68.87</v>
      </c>
      <c r="AA34" s="155">
        <v>217976677</v>
      </c>
    </row>
    <row r="35" spans="1:27" ht="13.5">
      <c r="A35" s="181" t="s">
        <v>122</v>
      </c>
      <c r="B35" s="185"/>
      <c r="C35" s="155">
        <v>17738015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883397154</v>
      </c>
      <c r="D36" s="188">
        <f>SUM(D25:D35)</f>
        <v>0</v>
      </c>
      <c r="E36" s="189">
        <f t="shared" si="1"/>
        <v>994729004</v>
      </c>
      <c r="F36" s="190">
        <f t="shared" si="1"/>
        <v>994729004</v>
      </c>
      <c r="G36" s="190">
        <f t="shared" si="1"/>
        <v>56908843</v>
      </c>
      <c r="H36" s="190">
        <f t="shared" si="1"/>
        <v>61660235</v>
      </c>
      <c r="I36" s="190">
        <f t="shared" si="1"/>
        <v>66731220</v>
      </c>
      <c r="J36" s="190">
        <f t="shared" si="1"/>
        <v>185300298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185300298</v>
      </c>
      <c r="X36" s="190">
        <f t="shared" si="1"/>
        <v>221495409</v>
      </c>
      <c r="Y36" s="190">
        <f t="shared" si="1"/>
        <v>-36195111</v>
      </c>
      <c r="Z36" s="191">
        <f>+IF(X36&lt;&gt;0,+(Y36/X36)*100,0)</f>
        <v>-16.3412466034454</v>
      </c>
      <c r="AA36" s="188">
        <f>SUM(AA25:AA35)</f>
        <v>994729004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-114799091</v>
      </c>
      <c r="D38" s="199">
        <f>+D22-D36</f>
        <v>0</v>
      </c>
      <c r="E38" s="200">
        <f t="shared" si="2"/>
        <v>-54909948</v>
      </c>
      <c r="F38" s="106">
        <f t="shared" si="2"/>
        <v>-54909948</v>
      </c>
      <c r="G38" s="106">
        <f t="shared" si="2"/>
        <v>46532740</v>
      </c>
      <c r="H38" s="106">
        <f t="shared" si="2"/>
        <v>1107</v>
      </c>
      <c r="I38" s="106">
        <f t="shared" si="2"/>
        <v>-5700897</v>
      </c>
      <c r="J38" s="106">
        <f t="shared" si="2"/>
        <v>40832950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40832950</v>
      </c>
      <c r="X38" s="106">
        <f>IF(F22=F36,0,X22-X36)</f>
        <v>21652491</v>
      </c>
      <c r="Y38" s="106">
        <f t="shared" si="2"/>
        <v>19180459</v>
      </c>
      <c r="Z38" s="201">
        <f>+IF(X38&lt;&gt;0,+(Y38/X38)*100,0)</f>
        <v>88.58315193388142</v>
      </c>
      <c r="AA38" s="199">
        <f>+AA22-AA36</f>
        <v>-54909948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-114799091</v>
      </c>
      <c r="D42" s="206">
        <f>SUM(D38:D41)</f>
        <v>0</v>
      </c>
      <c r="E42" s="207">
        <f t="shared" si="3"/>
        <v>-54909948</v>
      </c>
      <c r="F42" s="88">
        <f t="shared" si="3"/>
        <v>-54909948</v>
      </c>
      <c r="G42" s="88">
        <f t="shared" si="3"/>
        <v>46532740</v>
      </c>
      <c r="H42" s="88">
        <f t="shared" si="3"/>
        <v>1107</v>
      </c>
      <c r="I42" s="88">
        <f t="shared" si="3"/>
        <v>-5700897</v>
      </c>
      <c r="J42" s="88">
        <f t="shared" si="3"/>
        <v>40832950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40832950</v>
      </c>
      <c r="X42" s="88">
        <f t="shared" si="3"/>
        <v>21652491</v>
      </c>
      <c r="Y42" s="88">
        <f t="shared" si="3"/>
        <v>19180459</v>
      </c>
      <c r="Z42" s="208">
        <f>+IF(X42&lt;&gt;0,+(Y42/X42)*100,0)</f>
        <v>88.58315193388142</v>
      </c>
      <c r="AA42" s="206">
        <f>SUM(AA38:AA41)</f>
        <v>-54909948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-114799091</v>
      </c>
      <c r="D44" s="210">
        <f>+D42-D43</f>
        <v>0</v>
      </c>
      <c r="E44" s="211">
        <f t="shared" si="4"/>
        <v>-54909948</v>
      </c>
      <c r="F44" s="77">
        <f t="shared" si="4"/>
        <v>-54909948</v>
      </c>
      <c r="G44" s="77">
        <f t="shared" si="4"/>
        <v>46532740</v>
      </c>
      <c r="H44" s="77">
        <f t="shared" si="4"/>
        <v>1107</v>
      </c>
      <c r="I44" s="77">
        <f t="shared" si="4"/>
        <v>-5700897</v>
      </c>
      <c r="J44" s="77">
        <f t="shared" si="4"/>
        <v>40832950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40832950</v>
      </c>
      <c r="X44" s="77">
        <f t="shared" si="4"/>
        <v>21652491</v>
      </c>
      <c r="Y44" s="77">
        <f t="shared" si="4"/>
        <v>19180459</v>
      </c>
      <c r="Z44" s="212">
        <f>+IF(X44&lt;&gt;0,+(Y44/X44)*100,0)</f>
        <v>88.58315193388142</v>
      </c>
      <c r="AA44" s="210">
        <f>+AA42-AA43</f>
        <v>-54909948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-114799091</v>
      </c>
      <c r="D46" s="206">
        <f>SUM(D44:D45)</f>
        <v>0</v>
      </c>
      <c r="E46" s="207">
        <f t="shared" si="5"/>
        <v>-54909948</v>
      </c>
      <c r="F46" s="88">
        <f t="shared" si="5"/>
        <v>-54909948</v>
      </c>
      <c r="G46" s="88">
        <f t="shared" si="5"/>
        <v>46532740</v>
      </c>
      <c r="H46" s="88">
        <f t="shared" si="5"/>
        <v>1107</v>
      </c>
      <c r="I46" s="88">
        <f t="shared" si="5"/>
        <v>-5700897</v>
      </c>
      <c r="J46" s="88">
        <f t="shared" si="5"/>
        <v>40832950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40832950</v>
      </c>
      <c r="X46" s="88">
        <f t="shared" si="5"/>
        <v>21652491</v>
      </c>
      <c r="Y46" s="88">
        <f t="shared" si="5"/>
        <v>19180459</v>
      </c>
      <c r="Z46" s="208">
        <f>+IF(X46&lt;&gt;0,+(Y46/X46)*100,0)</f>
        <v>88.58315193388142</v>
      </c>
      <c r="AA46" s="206">
        <f>SUM(AA44:AA45)</f>
        <v>-54909948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-114799091</v>
      </c>
      <c r="D48" s="217">
        <f>SUM(D46:D47)</f>
        <v>0</v>
      </c>
      <c r="E48" s="218">
        <f t="shared" si="6"/>
        <v>-54909948</v>
      </c>
      <c r="F48" s="219">
        <f t="shared" si="6"/>
        <v>-54909948</v>
      </c>
      <c r="G48" s="219">
        <f t="shared" si="6"/>
        <v>46532740</v>
      </c>
      <c r="H48" s="220">
        <f t="shared" si="6"/>
        <v>1107</v>
      </c>
      <c r="I48" s="220">
        <f t="shared" si="6"/>
        <v>-5700897</v>
      </c>
      <c r="J48" s="220">
        <f t="shared" si="6"/>
        <v>40832950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40832950</v>
      </c>
      <c r="X48" s="220">
        <f t="shared" si="6"/>
        <v>21652491</v>
      </c>
      <c r="Y48" s="220">
        <f t="shared" si="6"/>
        <v>19180459</v>
      </c>
      <c r="Z48" s="221">
        <f>+IF(X48&lt;&gt;0,+(Y48/X48)*100,0)</f>
        <v>88.58315193388142</v>
      </c>
      <c r="AA48" s="222">
        <f>SUM(AA46:AA47)</f>
        <v>-54909948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4620264</v>
      </c>
      <c r="D5" s="153">
        <f>SUM(D6:D8)</f>
        <v>0</v>
      </c>
      <c r="E5" s="154">
        <f t="shared" si="0"/>
        <v>988000</v>
      </c>
      <c r="F5" s="100">
        <f t="shared" si="0"/>
        <v>988000</v>
      </c>
      <c r="G5" s="100">
        <f t="shared" si="0"/>
        <v>44687</v>
      </c>
      <c r="H5" s="100">
        <f t="shared" si="0"/>
        <v>44687</v>
      </c>
      <c r="I5" s="100">
        <f t="shared" si="0"/>
        <v>950987</v>
      </c>
      <c r="J5" s="100">
        <f t="shared" si="0"/>
        <v>1040361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1040361</v>
      </c>
      <c r="X5" s="100">
        <f t="shared" si="0"/>
        <v>109938</v>
      </c>
      <c r="Y5" s="100">
        <f t="shared" si="0"/>
        <v>930423</v>
      </c>
      <c r="Z5" s="137">
        <f>+IF(X5&lt;&gt;0,+(Y5/X5)*100,0)</f>
        <v>846.3161054412486</v>
      </c>
      <c r="AA5" s="153">
        <f>SUM(AA6:AA8)</f>
        <v>988000</v>
      </c>
    </row>
    <row r="6" spans="1:27" ht="13.5">
      <c r="A6" s="138" t="s">
        <v>75</v>
      </c>
      <c r="B6" s="136"/>
      <c r="C6" s="155">
        <v>385759</v>
      </c>
      <c r="D6" s="155"/>
      <c r="E6" s="156">
        <v>419000</v>
      </c>
      <c r="F6" s="60">
        <v>419000</v>
      </c>
      <c r="G6" s="60">
        <v>34938</v>
      </c>
      <c r="H6" s="60">
        <v>34938</v>
      </c>
      <c r="I6" s="60">
        <v>34938</v>
      </c>
      <c r="J6" s="60">
        <v>104814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104814</v>
      </c>
      <c r="X6" s="60">
        <v>92625</v>
      </c>
      <c r="Y6" s="60">
        <v>12189</v>
      </c>
      <c r="Z6" s="140">
        <v>13.16</v>
      </c>
      <c r="AA6" s="62">
        <v>419000</v>
      </c>
    </row>
    <row r="7" spans="1:27" ht="13.5">
      <c r="A7" s="138" t="s">
        <v>76</v>
      </c>
      <c r="B7" s="136"/>
      <c r="C7" s="157">
        <v>37369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4197136</v>
      </c>
      <c r="D8" s="155"/>
      <c r="E8" s="156">
        <v>569000</v>
      </c>
      <c r="F8" s="60">
        <v>569000</v>
      </c>
      <c r="G8" s="60">
        <v>9749</v>
      </c>
      <c r="H8" s="60">
        <v>9749</v>
      </c>
      <c r="I8" s="60">
        <v>916049</v>
      </c>
      <c r="J8" s="60">
        <v>935547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935547</v>
      </c>
      <c r="X8" s="60">
        <v>17313</v>
      </c>
      <c r="Y8" s="60">
        <v>918234</v>
      </c>
      <c r="Z8" s="140">
        <v>5303.73</v>
      </c>
      <c r="AA8" s="62">
        <v>569000</v>
      </c>
    </row>
    <row r="9" spans="1:27" ht="13.5">
      <c r="A9" s="135" t="s">
        <v>78</v>
      </c>
      <c r="B9" s="136"/>
      <c r="C9" s="153">
        <f aca="true" t="shared" si="1" ref="C9:Y9">SUM(C10:C14)</f>
        <v>17082141</v>
      </c>
      <c r="D9" s="153">
        <f>SUM(D10:D14)</f>
        <v>0</v>
      </c>
      <c r="E9" s="154">
        <f t="shared" si="1"/>
        <v>15207000</v>
      </c>
      <c r="F9" s="100">
        <f t="shared" si="1"/>
        <v>15207000</v>
      </c>
      <c r="G9" s="100">
        <f t="shared" si="1"/>
        <v>212872</v>
      </c>
      <c r="H9" s="100">
        <f t="shared" si="1"/>
        <v>221243</v>
      </c>
      <c r="I9" s="100">
        <f t="shared" si="1"/>
        <v>1566575</v>
      </c>
      <c r="J9" s="100">
        <f t="shared" si="1"/>
        <v>2000690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2000690</v>
      </c>
      <c r="X9" s="100">
        <f t="shared" si="1"/>
        <v>1353220</v>
      </c>
      <c r="Y9" s="100">
        <f t="shared" si="1"/>
        <v>647470</v>
      </c>
      <c r="Z9" s="137">
        <f>+IF(X9&lt;&gt;0,+(Y9/X9)*100,0)</f>
        <v>47.84661769704852</v>
      </c>
      <c r="AA9" s="102">
        <f>SUM(AA10:AA14)</f>
        <v>15207000</v>
      </c>
    </row>
    <row r="10" spans="1:27" ht="13.5">
      <c r="A10" s="138" t="s">
        <v>79</v>
      </c>
      <c r="B10" s="136"/>
      <c r="C10" s="155">
        <v>12768806</v>
      </c>
      <c r="D10" s="155"/>
      <c r="E10" s="156">
        <v>3111000</v>
      </c>
      <c r="F10" s="60">
        <v>3111000</v>
      </c>
      <c r="G10" s="60">
        <v>166388</v>
      </c>
      <c r="H10" s="60">
        <v>174759</v>
      </c>
      <c r="I10" s="60">
        <v>1431196</v>
      </c>
      <c r="J10" s="60">
        <v>1772343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1772343</v>
      </c>
      <c r="X10" s="60">
        <v>432737</v>
      </c>
      <c r="Y10" s="60">
        <v>1339606</v>
      </c>
      <c r="Z10" s="140">
        <v>309.57</v>
      </c>
      <c r="AA10" s="62">
        <v>3111000</v>
      </c>
    </row>
    <row r="11" spans="1:27" ht="13.5">
      <c r="A11" s="138" t="s">
        <v>80</v>
      </c>
      <c r="B11" s="136"/>
      <c r="C11" s="155">
        <v>658833</v>
      </c>
      <c r="D11" s="155"/>
      <c r="E11" s="156">
        <v>11910000</v>
      </c>
      <c r="F11" s="60">
        <v>11910000</v>
      </c>
      <c r="G11" s="60"/>
      <c r="H11" s="60"/>
      <c r="I11" s="60">
        <v>88895</v>
      </c>
      <c r="J11" s="60">
        <v>88895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88895</v>
      </c>
      <c r="X11" s="60">
        <v>861290</v>
      </c>
      <c r="Y11" s="60">
        <v>-772395</v>
      </c>
      <c r="Z11" s="140">
        <v>-89.68</v>
      </c>
      <c r="AA11" s="62">
        <v>11910000</v>
      </c>
    </row>
    <row r="12" spans="1:27" ht="13.5">
      <c r="A12" s="138" t="s">
        <v>81</v>
      </c>
      <c r="B12" s="136"/>
      <c r="C12" s="155">
        <v>3654502</v>
      </c>
      <c r="D12" s="155"/>
      <c r="E12" s="156">
        <v>186000</v>
      </c>
      <c r="F12" s="60">
        <v>186000</v>
      </c>
      <c r="G12" s="60">
        <v>46484</v>
      </c>
      <c r="H12" s="60">
        <v>46484</v>
      </c>
      <c r="I12" s="60">
        <v>46484</v>
      </c>
      <c r="J12" s="60">
        <v>139452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139452</v>
      </c>
      <c r="X12" s="60">
        <v>59193</v>
      </c>
      <c r="Y12" s="60">
        <v>80259</v>
      </c>
      <c r="Z12" s="140">
        <v>135.59</v>
      </c>
      <c r="AA12" s="62">
        <v>186000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11283007</v>
      </c>
      <c r="D15" s="153">
        <f>SUM(D16:D18)</f>
        <v>0</v>
      </c>
      <c r="E15" s="154">
        <f t="shared" si="2"/>
        <v>29726000</v>
      </c>
      <c r="F15" s="100">
        <f t="shared" si="2"/>
        <v>29726000</v>
      </c>
      <c r="G15" s="100">
        <f t="shared" si="2"/>
        <v>123362</v>
      </c>
      <c r="H15" s="100">
        <f t="shared" si="2"/>
        <v>1170230</v>
      </c>
      <c r="I15" s="100">
        <f t="shared" si="2"/>
        <v>123362</v>
      </c>
      <c r="J15" s="100">
        <f t="shared" si="2"/>
        <v>1416954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1416954</v>
      </c>
      <c r="X15" s="100">
        <f t="shared" si="2"/>
        <v>1397861</v>
      </c>
      <c r="Y15" s="100">
        <f t="shared" si="2"/>
        <v>19093</v>
      </c>
      <c r="Z15" s="137">
        <f>+IF(X15&lt;&gt;0,+(Y15/X15)*100,0)</f>
        <v>1.3658725724517673</v>
      </c>
      <c r="AA15" s="102">
        <f>SUM(AA16:AA18)</f>
        <v>29726000</v>
      </c>
    </row>
    <row r="16" spans="1:27" ht="13.5">
      <c r="A16" s="138" t="s">
        <v>85</v>
      </c>
      <c r="B16" s="136"/>
      <c r="C16" s="155">
        <v>897514</v>
      </c>
      <c r="D16" s="155"/>
      <c r="E16" s="156">
        <v>680000</v>
      </c>
      <c r="F16" s="60">
        <v>680000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680000</v>
      </c>
    </row>
    <row r="17" spans="1:27" ht="13.5">
      <c r="A17" s="138" t="s">
        <v>86</v>
      </c>
      <c r="B17" s="136"/>
      <c r="C17" s="155">
        <v>10385493</v>
      </c>
      <c r="D17" s="155"/>
      <c r="E17" s="156">
        <v>29046000</v>
      </c>
      <c r="F17" s="60">
        <v>29046000</v>
      </c>
      <c r="G17" s="60">
        <v>123362</v>
      </c>
      <c r="H17" s="60">
        <v>1170230</v>
      </c>
      <c r="I17" s="60">
        <v>123362</v>
      </c>
      <c r="J17" s="60">
        <v>1416954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1416954</v>
      </c>
      <c r="X17" s="60">
        <v>1397861</v>
      </c>
      <c r="Y17" s="60">
        <v>19093</v>
      </c>
      <c r="Z17" s="140">
        <v>1.37</v>
      </c>
      <c r="AA17" s="62">
        <v>29046000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45899865</v>
      </c>
      <c r="D19" s="153">
        <f>SUM(D20:D23)</f>
        <v>0</v>
      </c>
      <c r="E19" s="154">
        <f t="shared" si="3"/>
        <v>19639000</v>
      </c>
      <c r="F19" s="100">
        <f t="shared" si="3"/>
        <v>19639000</v>
      </c>
      <c r="G19" s="100">
        <f t="shared" si="3"/>
        <v>562097</v>
      </c>
      <c r="H19" s="100">
        <f t="shared" si="3"/>
        <v>562097</v>
      </c>
      <c r="I19" s="100">
        <f t="shared" si="3"/>
        <v>562097</v>
      </c>
      <c r="J19" s="100">
        <f t="shared" si="3"/>
        <v>1686291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1686291</v>
      </c>
      <c r="X19" s="100">
        <f t="shared" si="3"/>
        <v>1766367</v>
      </c>
      <c r="Y19" s="100">
        <f t="shared" si="3"/>
        <v>-80076</v>
      </c>
      <c r="Z19" s="137">
        <f>+IF(X19&lt;&gt;0,+(Y19/X19)*100,0)</f>
        <v>-4.533372736243374</v>
      </c>
      <c r="AA19" s="102">
        <f>SUM(AA20:AA23)</f>
        <v>19639000</v>
      </c>
    </row>
    <row r="20" spans="1:27" ht="13.5">
      <c r="A20" s="138" t="s">
        <v>89</v>
      </c>
      <c r="B20" s="136"/>
      <c r="C20" s="155">
        <v>26244016</v>
      </c>
      <c r="D20" s="155"/>
      <c r="E20" s="156">
        <v>6180000</v>
      </c>
      <c r="F20" s="60">
        <v>6180000</v>
      </c>
      <c r="G20" s="60">
        <v>190949</v>
      </c>
      <c r="H20" s="60">
        <v>190949</v>
      </c>
      <c r="I20" s="60">
        <v>190949</v>
      </c>
      <c r="J20" s="60">
        <v>572847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572847</v>
      </c>
      <c r="X20" s="60">
        <v>525108</v>
      </c>
      <c r="Y20" s="60">
        <v>47739</v>
      </c>
      <c r="Z20" s="140">
        <v>9.09</v>
      </c>
      <c r="AA20" s="62">
        <v>6180000</v>
      </c>
    </row>
    <row r="21" spans="1:27" ht="13.5">
      <c r="A21" s="138" t="s">
        <v>90</v>
      </c>
      <c r="B21" s="136"/>
      <c r="C21" s="155">
        <v>12111004</v>
      </c>
      <c r="D21" s="155"/>
      <c r="E21" s="156">
        <v>1970000</v>
      </c>
      <c r="F21" s="60">
        <v>1970000</v>
      </c>
      <c r="G21" s="60">
        <v>64550</v>
      </c>
      <c r="H21" s="60">
        <v>64550</v>
      </c>
      <c r="I21" s="60">
        <v>64550</v>
      </c>
      <c r="J21" s="60">
        <v>193650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193650</v>
      </c>
      <c r="X21" s="60">
        <v>201548</v>
      </c>
      <c r="Y21" s="60">
        <v>-7898</v>
      </c>
      <c r="Z21" s="140">
        <v>-3.92</v>
      </c>
      <c r="AA21" s="62">
        <v>1970000</v>
      </c>
    </row>
    <row r="22" spans="1:27" ht="13.5">
      <c r="A22" s="138" t="s">
        <v>91</v>
      </c>
      <c r="B22" s="136"/>
      <c r="C22" s="157">
        <v>1146466</v>
      </c>
      <c r="D22" s="157"/>
      <c r="E22" s="158">
        <v>120000</v>
      </c>
      <c r="F22" s="159">
        <v>120000</v>
      </c>
      <c r="G22" s="159">
        <v>86720</v>
      </c>
      <c r="H22" s="159">
        <v>86720</v>
      </c>
      <c r="I22" s="159">
        <v>86720</v>
      </c>
      <c r="J22" s="159">
        <v>260160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260160</v>
      </c>
      <c r="X22" s="159">
        <v>30042</v>
      </c>
      <c r="Y22" s="159">
        <v>230118</v>
      </c>
      <c r="Z22" s="141">
        <v>765.99</v>
      </c>
      <c r="AA22" s="225">
        <v>120000</v>
      </c>
    </row>
    <row r="23" spans="1:27" ht="13.5">
      <c r="A23" s="138" t="s">
        <v>92</v>
      </c>
      <c r="B23" s="136"/>
      <c r="C23" s="155">
        <v>6398379</v>
      </c>
      <c r="D23" s="155"/>
      <c r="E23" s="156">
        <v>11369000</v>
      </c>
      <c r="F23" s="60">
        <v>11369000</v>
      </c>
      <c r="G23" s="60">
        <v>219878</v>
      </c>
      <c r="H23" s="60">
        <v>219878</v>
      </c>
      <c r="I23" s="60">
        <v>219878</v>
      </c>
      <c r="J23" s="60">
        <v>659634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659634</v>
      </c>
      <c r="X23" s="60">
        <v>1009669</v>
      </c>
      <c r="Y23" s="60">
        <v>-350035</v>
      </c>
      <c r="Z23" s="140">
        <v>-34.67</v>
      </c>
      <c r="AA23" s="62">
        <v>11369000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78885277</v>
      </c>
      <c r="D25" s="217">
        <f>+D5+D9+D15+D19+D24</f>
        <v>0</v>
      </c>
      <c r="E25" s="230">
        <f t="shared" si="4"/>
        <v>65560000</v>
      </c>
      <c r="F25" s="219">
        <f t="shared" si="4"/>
        <v>65560000</v>
      </c>
      <c r="G25" s="219">
        <f t="shared" si="4"/>
        <v>943018</v>
      </c>
      <c r="H25" s="219">
        <f t="shared" si="4"/>
        <v>1998257</v>
      </c>
      <c r="I25" s="219">
        <f t="shared" si="4"/>
        <v>3203021</v>
      </c>
      <c r="J25" s="219">
        <f t="shared" si="4"/>
        <v>6144296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6144296</v>
      </c>
      <c r="X25" s="219">
        <f t="shared" si="4"/>
        <v>4627386</v>
      </c>
      <c r="Y25" s="219">
        <f t="shared" si="4"/>
        <v>1516910</v>
      </c>
      <c r="Z25" s="231">
        <f>+IF(X25&lt;&gt;0,+(Y25/X25)*100,0)</f>
        <v>32.78114252841669</v>
      </c>
      <c r="AA25" s="232">
        <f>+AA5+AA9+AA15+AA19+AA24</f>
        <v>65560000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36867952</v>
      </c>
      <c r="D28" s="155"/>
      <c r="E28" s="156">
        <v>33869000</v>
      </c>
      <c r="F28" s="60">
        <v>33869000</v>
      </c>
      <c r="G28" s="60"/>
      <c r="H28" s="60">
        <v>1068756</v>
      </c>
      <c r="I28" s="60">
        <v>88895</v>
      </c>
      <c r="J28" s="60">
        <v>1157651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1157651</v>
      </c>
      <c r="X28" s="60"/>
      <c r="Y28" s="60">
        <v>1157651</v>
      </c>
      <c r="Z28" s="140"/>
      <c r="AA28" s="155">
        <v>33869000</v>
      </c>
    </row>
    <row r="29" spans="1:27" ht="13.5">
      <c r="A29" s="234" t="s">
        <v>134</v>
      </c>
      <c r="B29" s="136"/>
      <c r="C29" s="155">
        <v>2281791</v>
      </c>
      <c r="D29" s="155"/>
      <c r="E29" s="156">
        <v>456000</v>
      </c>
      <c r="F29" s="60">
        <v>456000</v>
      </c>
      <c r="G29" s="60"/>
      <c r="H29" s="60"/>
      <c r="I29" s="60">
        <v>1278325</v>
      </c>
      <c r="J29" s="60">
        <v>1278325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1278325</v>
      </c>
      <c r="X29" s="60"/>
      <c r="Y29" s="60">
        <v>1278325</v>
      </c>
      <c r="Z29" s="140"/>
      <c r="AA29" s="62">
        <v>456000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39149743</v>
      </c>
      <c r="D32" s="210">
        <f>SUM(D28:D31)</f>
        <v>0</v>
      </c>
      <c r="E32" s="211">
        <f t="shared" si="5"/>
        <v>34325000</v>
      </c>
      <c r="F32" s="77">
        <f t="shared" si="5"/>
        <v>34325000</v>
      </c>
      <c r="G32" s="77">
        <f t="shared" si="5"/>
        <v>0</v>
      </c>
      <c r="H32" s="77">
        <f t="shared" si="5"/>
        <v>1068756</v>
      </c>
      <c r="I32" s="77">
        <f t="shared" si="5"/>
        <v>1367220</v>
      </c>
      <c r="J32" s="77">
        <f t="shared" si="5"/>
        <v>2435976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2435976</v>
      </c>
      <c r="X32" s="77">
        <f t="shared" si="5"/>
        <v>0</v>
      </c>
      <c r="Y32" s="77">
        <f t="shared" si="5"/>
        <v>2435976</v>
      </c>
      <c r="Z32" s="212">
        <f>+IF(X32&lt;&gt;0,+(Y32/X32)*100,0)</f>
        <v>0</v>
      </c>
      <c r="AA32" s="79">
        <f>SUM(AA28:AA31)</f>
        <v>34325000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39735534</v>
      </c>
      <c r="D35" s="155"/>
      <c r="E35" s="156">
        <v>31235000</v>
      </c>
      <c r="F35" s="60">
        <v>31235000</v>
      </c>
      <c r="G35" s="60">
        <v>943018</v>
      </c>
      <c r="H35" s="60">
        <v>929501</v>
      </c>
      <c r="I35" s="60">
        <v>1835801</v>
      </c>
      <c r="J35" s="60">
        <v>3708320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3708320</v>
      </c>
      <c r="X35" s="60"/>
      <c r="Y35" s="60">
        <v>3708320</v>
      </c>
      <c r="Z35" s="140"/>
      <c r="AA35" s="62">
        <v>31235000</v>
      </c>
    </row>
    <row r="36" spans="1:27" ht="13.5">
      <c r="A36" s="238" t="s">
        <v>139</v>
      </c>
      <c r="B36" s="149"/>
      <c r="C36" s="222">
        <f aca="true" t="shared" si="6" ref="C36:Y36">SUM(C32:C35)</f>
        <v>78885277</v>
      </c>
      <c r="D36" s="222">
        <f>SUM(D32:D35)</f>
        <v>0</v>
      </c>
      <c r="E36" s="218">
        <f t="shared" si="6"/>
        <v>65560000</v>
      </c>
      <c r="F36" s="220">
        <f t="shared" si="6"/>
        <v>65560000</v>
      </c>
      <c r="G36" s="220">
        <f t="shared" si="6"/>
        <v>943018</v>
      </c>
      <c r="H36" s="220">
        <f t="shared" si="6"/>
        <v>1998257</v>
      </c>
      <c r="I36" s="220">
        <f t="shared" si="6"/>
        <v>3203021</v>
      </c>
      <c r="J36" s="220">
        <f t="shared" si="6"/>
        <v>6144296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6144296</v>
      </c>
      <c r="X36" s="220">
        <f t="shared" si="6"/>
        <v>0</v>
      </c>
      <c r="Y36" s="220">
        <f t="shared" si="6"/>
        <v>6144296</v>
      </c>
      <c r="Z36" s="221">
        <f>+IF(X36&lt;&gt;0,+(Y36/X36)*100,0)</f>
        <v>0</v>
      </c>
      <c r="AA36" s="239">
        <f>SUM(AA32:AA35)</f>
        <v>65560000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53304724</v>
      </c>
      <c r="D6" s="155"/>
      <c r="E6" s="59">
        <v>6749808</v>
      </c>
      <c r="F6" s="60">
        <v>6749808</v>
      </c>
      <c r="G6" s="60">
        <v>75557327</v>
      </c>
      <c r="H6" s="60">
        <v>44071921</v>
      </c>
      <c r="I6" s="60">
        <v>38618770</v>
      </c>
      <c r="J6" s="60">
        <v>38618770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38618770</v>
      </c>
      <c r="X6" s="60">
        <v>1687452</v>
      </c>
      <c r="Y6" s="60">
        <v>36931318</v>
      </c>
      <c r="Z6" s="140">
        <v>2188.58</v>
      </c>
      <c r="AA6" s="62">
        <v>6749808</v>
      </c>
    </row>
    <row r="7" spans="1:27" ht="13.5">
      <c r="A7" s="249" t="s">
        <v>144</v>
      </c>
      <c r="B7" s="182"/>
      <c r="C7" s="155"/>
      <c r="D7" s="155"/>
      <c r="E7" s="59">
        <v>42350000</v>
      </c>
      <c r="F7" s="60">
        <v>42350000</v>
      </c>
      <c r="G7" s="60">
        <v>149127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10587500</v>
      </c>
      <c r="Y7" s="60">
        <v>-10587500</v>
      </c>
      <c r="Z7" s="140">
        <v>-100</v>
      </c>
      <c r="AA7" s="62">
        <v>42350000</v>
      </c>
    </row>
    <row r="8" spans="1:27" ht="13.5">
      <c r="A8" s="249" t="s">
        <v>145</v>
      </c>
      <c r="B8" s="182"/>
      <c r="C8" s="155">
        <v>63704184</v>
      </c>
      <c r="D8" s="155"/>
      <c r="E8" s="59">
        <v>39247504</v>
      </c>
      <c r="F8" s="60">
        <v>39247504</v>
      </c>
      <c r="G8" s="60">
        <v>61835716</v>
      </c>
      <c r="H8" s="60">
        <v>61335713</v>
      </c>
      <c r="I8" s="60">
        <v>62090528</v>
      </c>
      <c r="J8" s="60">
        <v>62090528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62090528</v>
      </c>
      <c r="X8" s="60">
        <v>9811876</v>
      </c>
      <c r="Y8" s="60">
        <v>52278652</v>
      </c>
      <c r="Z8" s="140">
        <v>532.81</v>
      </c>
      <c r="AA8" s="62">
        <v>39247504</v>
      </c>
    </row>
    <row r="9" spans="1:27" ht="13.5">
      <c r="A9" s="249" t="s">
        <v>146</v>
      </c>
      <c r="B9" s="182"/>
      <c r="C9" s="155">
        <v>4387144</v>
      </c>
      <c r="D9" s="155"/>
      <c r="E9" s="59">
        <v>10046193</v>
      </c>
      <c r="F9" s="60">
        <v>10046193</v>
      </c>
      <c r="G9" s="60">
        <v>24571656</v>
      </c>
      <c r="H9" s="60">
        <v>24372970</v>
      </c>
      <c r="I9" s="60">
        <v>24672911</v>
      </c>
      <c r="J9" s="60">
        <v>24672911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24672911</v>
      </c>
      <c r="X9" s="60">
        <v>2511548</v>
      </c>
      <c r="Y9" s="60">
        <v>22161363</v>
      </c>
      <c r="Z9" s="140">
        <v>882.38</v>
      </c>
      <c r="AA9" s="62">
        <v>10046193</v>
      </c>
    </row>
    <row r="10" spans="1:27" ht="13.5">
      <c r="A10" s="249" t="s">
        <v>147</v>
      </c>
      <c r="B10" s="182"/>
      <c r="C10" s="155">
        <v>1608028</v>
      </c>
      <c r="D10" s="155"/>
      <c r="E10" s="59">
        <v>23625041</v>
      </c>
      <c r="F10" s="60">
        <v>23625041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5906260</v>
      </c>
      <c r="Y10" s="159">
        <v>-5906260</v>
      </c>
      <c r="Z10" s="141">
        <v>-100</v>
      </c>
      <c r="AA10" s="225">
        <v>23625041</v>
      </c>
    </row>
    <row r="11" spans="1:27" ht="13.5">
      <c r="A11" s="249" t="s">
        <v>148</v>
      </c>
      <c r="B11" s="182"/>
      <c r="C11" s="155">
        <v>5406585</v>
      </c>
      <c r="D11" s="155"/>
      <c r="E11" s="59">
        <v>8525461</v>
      </c>
      <c r="F11" s="60">
        <v>8525461</v>
      </c>
      <c r="G11" s="60">
        <v>5589400</v>
      </c>
      <c r="H11" s="60">
        <v>4687101</v>
      </c>
      <c r="I11" s="60">
        <v>4687101</v>
      </c>
      <c r="J11" s="60">
        <v>4687101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4687101</v>
      </c>
      <c r="X11" s="60">
        <v>2131365</v>
      </c>
      <c r="Y11" s="60">
        <v>2555736</v>
      </c>
      <c r="Z11" s="140">
        <v>119.91</v>
      </c>
      <c r="AA11" s="62">
        <v>8525461</v>
      </c>
    </row>
    <row r="12" spans="1:27" ht="13.5">
      <c r="A12" s="250" t="s">
        <v>56</v>
      </c>
      <c r="B12" s="251"/>
      <c r="C12" s="168">
        <f aca="true" t="shared" si="0" ref="C12:Y12">SUM(C6:C11)</f>
        <v>128410665</v>
      </c>
      <c r="D12" s="168">
        <f>SUM(D6:D11)</f>
        <v>0</v>
      </c>
      <c r="E12" s="72">
        <f t="shared" si="0"/>
        <v>130544007</v>
      </c>
      <c r="F12" s="73">
        <f t="shared" si="0"/>
        <v>130544007</v>
      </c>
      <c r="G12" s="73">
        <f t="shared" si="0"/>
        <v>167703226</v>
      </c>
      <c r="H12" s="73">
        <f t="shared" si="0"/>
        <v>134467705</v>
      </c>
      <c r="I12" s="73">
        <f t="shared" si="0"/>
        <v>130069310</v>
      </c>
      <c r="J12" s="73">
        <f t="shared" si="0"/>
        <v>130069310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130069310</v>
      </c>
      <c r="X12" s="73">
        <f t="shared" si="0"/>
        <v>32636001</v>
      </c>
      <c r="Y12" s="73">
        <f t="shared" si="0"/>
        <v>97433309</v>
      </c>
      <c r="Z12" s="170">
        <f>+IF(X12&lt;&gt;0,+(Y12/X12)*100,0)</f>
        <v>298.54548968790635</v>
      </c>
      <c r="AA12" s="74">
        <f>SUM(AA6:AA11)</f>
        <v>130544007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5175094</v>
      </c>
      <c r="D15" s="155"/>
      <c r="E15" s="59">
        <v>93657767</v>
      </c>
      <c r="F15" s="60">
        <v>93657767</v>
      </c>
      <c r="G15" s="60">
        <v>187107070</v>
      </c>
      <c r="H15" s="60">
        <v>185594123</v>
      </c>
      <c r="I15" s="60">
        <v>187878097</v>
      </c>
      <c r="J15" s="60">
        <v>187878097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187878097</v>
      </c>
      <c r="X15" s="60">
        <v>23414442</v>
      </c>
      <c r="Y15" s="60">
        <v>164463655</v>
      </c>
      <c r="Z15" s="140">
        <v>702.4</v>
      </c>
      <c r="AA15" s="62">
        <v>93657767</v>
      </c>
    </row>
    <row r="16" spans="1:27" ht="13.5">
      <c r="A16" s="249" t="s">
        <v>151</v>
      </c>
      <c r="B16" s="182"/>
      <c r="C16" s="155">
        <v>10232480</v>
      </c>
      <c r="D16" s="155"/>
      <c r="E16" s="59">
        <v>14951250</v>
      </c>
      <c r="F16" s="60">
        <v>14951250</v>
      </c>
      <c r="G16" s="159">
        <v>10232480</v>
      </c>
      <c r="H16" s="159">
        <v>10232480</v>
      </c>
      <c r="I16" s="159">
        <v>10232480</v>
      </c>
      <c r="J16" s="60">
        <v>10232480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10232480</v>
      </c>
      <c r="X16" s="60">
        <v>3737813</v>
      </c>
      <c r="Y16" s="159">
        <v>6494667</v>
      </c>
      <c r="Z16" s="141">
        <v>173.76</v>
      </c>
      <c r="AA16" s="225">
        <v>14951250</v>
      </c>
    </row>
    <row r="17" spans="1:27" ht="13.5">
      <c r="A17" s="249" t="s">
        <v>152</v>
      </c>
      <c r="B17" s="182"/>
      <c r="C17" s="155">
        <v>104112415</v>
      </c>
      <c r="D17" s="155"/>
      <c r="E17" s="59">
        <v>127620639</v>
      </c>
      <c r="F17" s="60">
        <v>127620639</v>
      </c>
      <c r="G17" s="60">
        <v>120170093</v>
      </c>
      <c r="H17" s="60">
        <v>104112415</v>
      </c>
      <c r="I17" s="60">
        <v>104112415</v>
      </c>
      <c r="J17" s="60">
        <v>104112415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104112415</v>
      </c>
      <c r="X17" s="60">
        <v>31905160</v>
      </c>
      <c r="Y17" s="60">
        <v>72207255</v>
      </c>
      <c r="Z17" s="140">
        <v>226.32</v>
      </c>
      <c r="AA17" s="62">
        <v>127620639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2491756990</v>
      </c>
      <c r="D19" s="155"/>
      <c r="E19" s="59">
        <v>2451702956</v>
      </c>
      <c r="F19" s="60">
        <v>2451702956</v>
      </c>
      <c r="G19" s="60">
        <v>2602361832</v>
      </c>
      <c r="H19" s="60">
        <v>2491638556</v>
      </c>
      <c r="I19" s="60">
        <v>2491638556</v>
      </c>
      <c r="J19" s="60">
        <v>2491638556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2491638556</v>
      </c>
      <c r="X19" s="60">
        <v>612925739</v>
      </c>
      <c r="Y19" s="60">
        <v>1878712817</v>
      </c>
      <c r="Z19" s="140">
        <v>306.52</v>
      </c>
      <c r="AA19" s="62">
        <v>2451702956</v>
      </c>
    </row>
    <row r="20" spans="1:27" ht="13.5">
      <c r="A20" s="249" t="s">
        <v>155</v>
      </c>
      <c r="B20" s="182"/>
      <c r="C20" s="155"/>
      <c r="D20" s="155"/>
      <c r="E20" s="59">
        <v>611641</v>
      </c>
      <c r="F20" s="60">
        <v>611641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152910</v>
      </c>
      <c r="Y20" s="60">
        <v>-152910</v>
      </c>
      <c r="Z20" s="140">
        <v>-100</v>
      </c>
      <c r="AA20" s="62">
        <v>611641</v>
      </c>
    </row>
    <row r="21" spans="1:27" ht="13.5">
      <c r="A21" s="249" t="s">
        <v>156</v>
      </c>
      <c r="B21" s="182"/>
      <c r="C21" s="155">
        <v>820100</v>
      </c>
      <c r="D21" s="155"/>
      <c r="E21" s="59">
        <v>2922624</v>
      </c>
      <c r="F21" s="60">
        <v>2922624</v>
      </c>
      <c r="G21" s="60">
        <v>820100</v>
      </c>
      <c r="H21" s="60">
        <v>820100</v>
      </c>
      <c r="I21" s="60">
        <v>820100</v>
      </c>
      <c r="J21" s="60">
        <v>820100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820100</v>
      </c>
      <c r="X21" s="60">
        <v>730656</v>
      </c>
      <c r="Y21" s="60">
        <v>89444</v>
      </c>
      <c r="Z21" s="140">
        <v>12.24</v>
      </c>
      <c r="AA21" s="62">
        <v>2922624</v>
      </c>
    </row>
    <row r="22" spans="1:27" ht="13.5">
      <c r="A22" s="249" t="s">
        <v>157</v>
      </c>
      <c r="B22" s="182"/>
      <c r="C22" s="155">
        <v>37992806</v>
      </c>
      <c r="D22" s="155"/>
      <c r="E22" s="59">
        <v>39334114</v>
      </c>
      <c r="F22" s="60">
        <v>39334114</v>
      </c>
      <c r="G22" s="60">
        <v>37037772</v>
      </c>
      <c r="H22" s="60">
        <v>39105446</v>
      </c>
      <c r="I22" s="60">
        <v>39105446</v>
      </c>
      <c r="J22" s="60">
        <v>39105446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39105446</v>
      </c>
      <c r="X22" s="60">
        <v>9833529</v>
      </c>
      <c r="Y22" s="60">
        <v>29271917</v>
      </c>
      <c r="Z22" s="140">
        <v>297.67</v>
      </c>
      <c r="AA22" s="62">
        <v>39334114</v>
      </c>
    </row>
    <row r="23" spans="1:27" ht="13.5">
      <c r="A23" s="249" t="s">
        <v>158</v>
      </c>
      <c r="B23" s="182"/>
      <c r="C23" s="155">
        <v>1820750</v>
      </c>
      <c r="D23" s="155"/>
      <c r="E23" s="59"/>
      <c r="F23" s="60"/>
      <c r="G23" s="159">
        <v>1820750</v>
      </c>
      <c r="H23" s="159">
        <v>1820750</v>
      </c>
      <c r="I23" s="159">
        <v>1820750</v>
      </c>
      <c r="J23" s="60">
        <v>1820750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1820750</v>
      </c>
      <c r="X23" s="60"/>
      <c r="Y23" s="159">
        <v>1820750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2651910635</v>
      </c>
      <c r="D24" s="168">
        <f>SUM(D15:D23)</f>
        <v>0</v>
      </c>
      <c r="E24" s="76">
        <f t="shared" si="1"/>
        <v>2730800991</v>
      </c>
      <c r="F24" s="77">
        <f t="shared" si="1"/>
        <v>2730800991</v>
      </c>
      <c r="G24" s="77">
        <f t="shared" si="1"/>
        <v>2959550097</v>
      </c>
      <c r="H24" s="77">
        <f t="shared" si="1"/>
        <v>2833323870</v>
      </c>
      <c r="I24" s="77">
        <f t="shared" si="1"/>
        <v>2835607844</v>
      </c>
      <c r="J24" s="77">
        <f t="shared" si="1"/>
        <v>2835607844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2835607844</v>
      </c>
      <c r="X24" s="77">
        <f t="shared" si="1"/>
        <v>682700249</v>
      </c>
      <c r="Y24" s="77">
        <f t="shared" si="1"/>
        <v>2152907595</v>
      </c>
      <c r="Z24" s="212">
        <f>+IF(X24&lt;&gt;0,+(Y24/X24)*100,0)</f>
        <v>315.3518104253687</v>
      </c>
      <c r="AA24" s="79">
        <f>SUM(AA15:AA23)</f>
        <v>2730800991</v>
      </c>
    </row>
    <row r="25" spans="1:27" ht="13.5">
      <c r="A25" s="250" t="s">
        <v>159</v>
      </c>
      <c r="B25" s="251"/>
      <c r="C25" s="168">
        <f aca="true" t="shared" si="2" ref="C25:Y25">+C12+C24</f>
        <v>2780321300</v>
      </c>
      <c r="D25" s="168">
        <f>+D12+D24</f>
        <v>0</v>
      </c>
      <c r="E25" s="72">
        <f t="shared" si="2"/>
        <v>2861344998</v>
      </c>
      <c r="F25" s="73">
        <f t="shared" si="2"/>
        <v>2861344998</v>
      </c>
      <c r="G25" s="73">
        <f t="shared" si="2"/>
        <v>3127253323</v>
      </c>
      <c r="H25" s="73">
        <f t="shared" si="2"/>
        <v>2967791575</v>
      </c>
      <c r="I25" s="73">
        <f t="shared" si="2"/>
        <v>2965677154</v>
      </c>
      <c r="J25" s="73">
        <f t="shared" si="2"/>
        <v>2965677154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2965677154</v>
      </c>
      <c r="X25" s="73">
        <f t="shared" si="2"/>
        <v>715336250</v>
      </c>
      <c r="Y25" s="73">
        <f t="shared" si="2"/>
        <v>2250340904</v>
      </c>
      <c r="Z25" s="170">
        <f>+IF(X25&lt;&gt;0,+(Y25/X25)*100,0)</f>
        <v>314.5850505968347</v>
      </c>
      <c r="AA25" s="74">
        <f>+AA12+AA24</f>
        <v>2861344998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10649034</v>
      </c>
      <c r="D30" s="155"/>
      <c r="E30" s="59">
        <v>1380600</v>
      </c>
      <c r="F30" s="60">
        <v>1380600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345150</v>
      </c>
      <c r="Y30" s="60">
        <v>-345150</v>
      </c>
      <c r="Z30" s="140">
        <v>-100</v>
      </c>
      <c r="AA30" s="62">
        <v>1380600</v>
      </c>
    </row>
    <row r="31" spans="1:27" ht="13.5">
      <c r="A31" s="249" t="s">
        <v>163</v>
      </c>
      <c r="B31" s="182"/>
      <c r="C31" s="155">
        <v>28751614</v>
      </c>
      <c r="D31" s="155"/>
      <c r="E31" s="59">
        <v>27684865</v>
      </c>
      <c r="F31" s="60">
        <v>27684865</v>
      </c>
      <c r="G31" s="60">
        <v>30402770</v>
      </c>
      <c r="H31" s="60">
        <v>28598412</v>
      </c>
      <c r="I31" s="60">
        <v>29185665</v>
      </c>
      <c r="J31" s="60">
        <v>29185665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29185665</v>
      </c>
      <c r="X31" s="60">
        <v>6921216</v>
      </c>
      <c r="Y31" s="60">
        <v>22264449</v>
      </c>
      <c r="Z31" s="140">
        <v>321.68</v>
      </c>
      <c r="AA31" s="62">
        <v>27684865</v>
      </c>
    </row>
    <row r="32" spans="1:27" ht="13.5">
      <c r="A32" s="249" t="s">
        <v>164</v>
      </c>
      <c r="B32" s="182"/>
      <c r="C32" s="155">
        <v>247275491</v>
      </c>
      <c r="D32" s="155"/>
      <c r="E32" s="59">
        <v>135028441</v>
      </c>
      <c r="F32" s="60">
        <v>135028441</v>
      </c>
      <c r="G32" s="60">
        <v>159702005</v>
      </c>
      <c r="H32" s="60">
        <v>156507368</v>
      </c>
      <c r="I32" s="60">
        <v>145877318</v>
      </c>
      <c r="J32" s="60">
        <v>145877318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145877318</v>
      </c>
      <c r="X32" s="60">
        <v>33757110</v>
      </c>
      <c r="Y32" s="60">
        <v>112120208</v>
      </c>
      <c r="Z32" s="140">
        <v>332.14</v>
      </c>
      <c r="AA32" s="62">
        <v>135028441</v>
      </c>
    </row>
    <row r="33" spans="1:27" ht="13.5">
      <c r="A33" s="249" t="s">
        <v>165</v>
      </c>
      <c r="B33" s="182"/>
      <c r="C33" s="155">
        <v>1245253</v>
      </c>
      <c r="D33" s="155"/>
      <c r="E33" s="59">
        <v>16953888</v>
      </c>
      <c r="F33" s="60">
        <v>16953888</v>
      </c>
      <c r="G33" s="60">
        <v>22290939</v>
      </c>
      <c r="H33" s="60">
        <v>1245253</v>
      </c>
      <c r="I33" s="60">
        <v>1245253</v>
      </c>
      <c r="J33" s="60">
        <v>1245253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1245253</v>
      </c>
      <c r="X33" s="60">
        <v>4238472</v>
      </c>
      <c r="Y33" s="60">
        <v>-2993219</v>
      </c>
      <c r="Z33" s="140">
        <v>-70.62</v>
      </c>
      <c r="AA33" s="62">
        <v>16953888</v>
      </c>
    </row>
    <row r="34" spans="1:27" ht="13.5">
      <c r="A34" s="250" t="s">
        <v>58</v>
      </c>
      <c r="B34" s="251"/>
      <c r="C34" s="168">
        <f aca="true" t="shared" si="3" ref="C34:Y34">SUM(C29:C33)</f>
        <v>287921392</v>
      </c>
      <c r="D34" s="168">
        <f>SUM(D29:D33)</f>
        <v>0</v>
      </c>
      <c r="E34" s="72">
        <f t="shared" si="3"/>
        <v>181047794</v>
      </c>
      <c r="F34" s="73">
        <f t="shared" si="3"/>
        <v>181047794</v>
      </c>
      <c r="G34" s="73">
        <f t="shared" si="3"/>
        <v>212395714</v>
      </c>
      <c r="H34" s="73">
        <f t="shared" si="3"/>
        <v>186351033</v>
      </c>
      <c r="I34" s="73">
        <f t="shared" si="3"/>
        <v>176308236</v>
      </c>
      <c r="J34" s="73">
        <f t="shared" si="3"/>
        <v>176308236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176308236</v>
      </c>
      <c r="X34" s="73">
        <f t="shared" si="3"/>
        <v>45261948</v>
      </c>
      <c r="Y34" s="73">
        <f t="shared" si="3"/>
        <v>131046288</v>
      </c>
      <c r="Z34" s="170">
        <f>+IF(X34&lt;&gt;0,+(Y34/X34)*100,0)</f>
        <v>289.5286080042335</v>
      </c>
      <c r="AA34" s="74">
        <f>SUM(AA29:AA33)</f>
        <v>181047794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8090232</v>
      </c>
      <c r="D37" s="155"/>
      <c r="E37" s="59">
        <v>32100144</v>
      </c>
      <c r="F37" s="60">
        <v>32100144</v>
      </c>
      <c r="G37" s="60">
        <v>17016122</v>
      </c>
      <c r="H37" s="60">
        <v>15524539</v>
      </c>
      <c r="I37" s="60">
        <v>13432165</v>
      </c>
      <c r="J37" s="60">
        <v>13432165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13432165</v>
      </c>
      <c r="X37" s="60">
        <v>8025036</v>
      </c>
      <c r="Y37" s="60">
        <v>5407129</v>
      </c>
      <c r="Z37" s="140">
        <v>67.38</v>
      </c>
      <c r="AA37" s="62">
        <v>32100144</v>
      </c>
    </row>
    <row r="38" spans="1:27" ht="13.5">
      <c r="A38" s="249" t="s">
        <v>165</v>
      </c>
      <c r="B38" s="182"/>
      <c r="C38" s="155">
        <v>87682531</v>
      </c>
      <c r="D38" s="155"/>
      <c r="E38" s="59">
        <v>56619055</v>
      </c>
      <c r="F38" s="60">
        <v>56619055</v>
      </c>
      <c r="G38" s="60">
        <v>70648046</v>
      </c>
      <c r="H38" s="60">
        <v>70648046</v>
      </c>
      <c r="I38" s="60">
        <v>70648046</v>
      </c>
      <c r="J38" s="60">
        <v>70648046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70648046</v>
      </c>
      <c r="X38" s="60">
        <v>14154764</v>
      </c>
      <c r="Y38" s="60">
        <v>56493282</v>
      </c>
      <c r="Z38" s="140">
        <v>399.11</v>
      </c>
      <c r="AA38" s="62">
        <v>56619055</v>
      </c>
    </row>
    <row r="39" spans="1:27" ht="13.5">
      <c r="A39" s="250" t="s">
        <v>59</v>
      </c>
      <c r="B39" s="253"/>
      <c r="C39" s="168">
        <f aca="true" t="shared" si="4" ref="C39:Y39">SUM(C37:C38)</f>
        <v>95772763</v>
      </c>
      <c r="D39" s="168">
        <f>SUM(D37:D38)</f>
        <v>0</v>
      </c>
      <c r="E39" s="76">
        <f t="shared" si="4"/>
        <v>88719199</v>
      </c>
      <c r="F39" s="77">
        <f t="shared" si="4"/>
        <v>88719199</v>
      </c>
      <c r="G39" s="77">
        <f t="shared" si="4"/>
        <v>87664168</v>
      </c>
      <c r="H39" s="77">
        <f t="shared" si="4"/>
        <v>86172585</v>
      </c>
      <c r="I39" s="77">
        <f t="shared" si="4"/>
        <v>84080211</v>
      </c>
      <c r="J39" s="77">
        <f t="shared" si="4"/>
        <v>84080211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84080211</v>
      </c>
      <c r="X39" s="77">
        <f t="shared" si="4"/>
        <v>22179800</v>
      </c>
      <c r="Y39" s="77">
        <f t="shared" si="4"/>
        <v>61900411</v>
      </c>
      <c r="Z39" s="212">
        <f>+IF(X39&lt;&gt;0,+(Y39/X39)*100,0)</f>
        <v>279.08462204348103</v>
      </c>
      <c r="AA39" s="79">
        <f>SUM(AA37:AA38)</f>
        <v>88719199</v>
      </c>
    </row>
    <row r="40" spans="1:27" ht="13.5">
      <c r="A40" s="250" t="s">
        <v>167</v>
      </c>
      <c r="B40" s="251"/>
      <c r="C40" s="168">
        <f aca="true" t="shared" si="5" ref="C40:Y40">+C34+C39</f>
        <v>383694155</v>
      </c>
      <c r="D40" s="168">
        <f>+D34+D39</f>
        <v>0</v>
      </c>
      <c r="E40" s="72">
        <f t="shared" si="5"/>
        <v>269766993</v>
      </c>
      <c r="F40" s="73">
        <f t="shared" si="5"/>
        <v>269766993</v>
      </c>
      <c r="G40" s="73">
        <f t="shared" si="5"/>
        <v>300059882</v>
      </c>
      <c r="H40" s="73">
        <f t="shared" si="5"/>
        <v>272523618</v>
      </c>
      <c r="I40" s="73">
        <f t="shared" si="5"/>
        <v>260388447</v>
      </c>
      <c r="J40" s="73">
        <f t="shared" si="5"/>
        <v>260388447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260388447</v>
      </c>
      <c r="X40" s="73">
        <f t="shared" si="5"/>
        <v>67441748</v>
      </c>
      <c r="Y40" s="73">
        <f t="shared" si="5"/>
        <v>192946699</v>
      </c>
      <c r="Z40" s="170">
        <f>+IF(X40&lt;&gt;0,+(Y40/X40)*100,0)</f>
        <v>286.09385836203415</v>
      </c>
      <c r="AA40" s="74">
        <f>+AA34+AA39</f>
        <v>269766993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2396627145</v>
      </c>
      <c r="D42" s="257">
        <f>+D25-D40</f>
        <v>0</v>
      </c>
      <c r="E42" s="258">
        <f t="shared" si="6"/>
        <v>2591578005</v>
      </c>
      <c r="F42" s="259">
        <f t="shared" si="6"/>
        <v>2591578005</v>
      </c>
      <c r="G42" s="259">
        <f t="shared" si="6"/>
        <v>2827193441</v>
      </c>
      <c r="H42" s="259">
        <f t="shared" si="6"/>
        <v>2695267957</v>
      </c>
      <c r="I42" s="259">
        <f t="shared" si="6"/>
        <v>2705288707</v>
      </c>
      <c r="J42" s="259">
        <f t="shared" si="6"/>
        <v>2705288707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2705288707</v>
      </c>
      <c r="X42" s="259">
        <f t="shared" si="6"/>
        <v>647894502</v>
      </c>
      <c r="Y42" s="259">
        <f t="shared" si="6"/>
        <v>2057394205</v>
      </c>
      <c r="Z42" s="260">
        <f>+IF(X42&lt;&gt;0,+(Y42/X42)*100,0)</f>
        <v>317.5508047450602</v>
      </c>
      <c r="AA42" s="261">
        <f>+AA25-AA40</f>
        <v>2591578005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2396627145</v>
      </c>
      <c r="D45" s="155"/>
      <c r="E45" s="59">
        <v>2585227224</v>
      </c>
      <c r="F45" s="60">
        <v>2585227224</v>
      </c>
      <c r="G45" s="60">
        <v>2823360095</v>
      </c>
      <c r="H45" s="60">
        <v>2695267957</v>
      </c>
      <c r="I45" s="60">
        <v>2705288707</v>
      </c>
      <c r="J45" s="60">
        <v>2705288707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2705288707</v>
      </c>
      <c r="X45" s="60">
        <v>646306806</v>
      </c>
      <c r="Y45" s="60">
        <v>2058981901</v>
      </c>
      <c r="Z45" s="139">
        <v>318.58</v>
      </c>
      <c r="AA45" s="62">
        <v>2585227224</v>
      </c>
    </row>
    <row r="46" spans="1:27" ht="13.5">
      <c r="A46" s="249" t="s">
        <v>171</v>
      </c>
      <c r="B46" s="182"/>
      <c r="C46" s="155"/>
      <c r="D46" s="155"/>
      <c r="E46" s="59">
        <v>6350781</v>
      </c>
      <c r="F46" s="60">
        <v>6350781</v>
      </c>
      <c r="G46" s="60">
        <v>3833346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1587695</v>
      </c>
      <c r="Y46" s="60">
        <v>-1587695</v>
      </c>
      <c r="Z46" s="139">
        <v>-100</v>
      </c>
      <c r="AA46" s="62">
        <v>6350781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2396627145</v>
      </c>
      <c r="D48" s="217">
        <f>SUM(D45:D47)</f>
        <v>0</v>
      </c>
      <c r="E48" s="264">
        <f t="shared" si="7"/>
        <v>2591578005</v>
      </c>
      <c r="F48" s="219">
        <f t="shared" si="7"/>
        <v>2591578005</v>
      </c>
      <c r="G48" s="219">
        <f t="shared" si="7"/>
        <v>2827193441</v>
      </c>
      <c r="H48" s="219">
        <f t="shared" si="7"/>
        <v>2695267957</v>
      </c>
      <c r="I48" s="219">
        <f t="shared" si="7"/>
        <v>2705288707</v>
      </c>
      <c r="J48" s="219">
        <f t="shared" si="7"/>
        <v>2705288707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2705288707</v>
      </c>
      <c r="X48" s="219">
        <f t="shared" si="7"/>
        <v>647894501</v>
      </c>
      <c r="Y48" s="219">
        <f t="shared" si="7"/>
        <v>2057394206</v>
      </c>
      <c r="Z48" s="265">
        <f>+IF(X48&lt;&gt;0,+(Y48/X48)*100,0)</f>
        <v>317.55080538953365</v>
      </c>
      <c r="AA48" s="232">
        <f>SUM(AA45:AA47)</f>
        <v>2591578005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574953943</v>
      </c>
      <c r="D6" s="155"/>
      <c r="E6" s="59">
        <v>725660361</v>
      </c>
      <c r="F6" s="60">
        <v>725660361</v>
      </c>
      <c r="G6" s="60">
        <v>37234721</v>
      </c>
      <c r="H6" s="60">
        <v>46364929</v>
      </c>
      <c r="I6" s="60"/>
      <c r="J6" s="60">
        <v>83599650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83599650</v>
      </c>
      <c r="X6" s="60">
        <v>191448558</v>
      </c>
      <c r="Y6" s="60">
        <v>-107848908</v>
      </c>
      <c r="Z6" s="140">
        <v>-56.33</v>
      </c>
      <c r="AA6" s="62">
        <v>725660361</v>
      </c>
    </row>
    <row r="7" spans="1:27" ht="13.5">
      <c r="A7" s="249" t="s">
        <v>178</v>
      </c>
      <c r="B7" s="182"/>
      <c r="C7" s="155">
        <v>84059821</v>
      </c>
      <c r="D7" s="155"/>
      <c r="E7" s="59">
        <v>131725282</v>
      </c>
      <c r="F7" s="60">
        <v>131725282</v>
      </c>
      <c r="G7" s="60">
        <v>41189000</v>
      </c>
      <c r="H7" s="60">
        <v>934000</v>
      </c>
      <c r="I7" s="60"/>
      <c r="J7" s="60">
        <v>42123000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42123000</v>
      </c>
      <c r="X7" s="60">
        <v>33073370</v>
      </c>
      <c r="Y7" s="60">
        <v>9049630</v>
      </c>
      <c r="Z7" s="140">
        <v>27.36</v>
      </c>
      <c r="AA7" s="62">
        <v>131725282</v>
      </c>
    </row>
    <row r="8" spans="1:27" ht="13.5">
      <c r="A8" s="249" t="s">
        <v>179</v>
      </c>
      <c r="B8" s="182"/>
      <c r="C8" s="155">
        <v>36731700</v>
      </c>
      <c r="D8" s="155"/>
      <c r="E8" s="59">
        <v>34325000</v>
      </c>
      <c r="F8" s="60">
        <v>34325000</v>
      </c>
      <c r="G8" s="60">
        <v>7682000</v>
      </c>
      <c r="H8" s="60"/>
      <c r="I8" s="60"/>
      <c r="J8" s="60">
        <v>7682000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7682000</v>
      </c>
      <c r="X8" s="60"/>
      <c r="Y8" s="60">
        <v>7682000</v>
      </c>
      <c r="Z8" s="140"/>
      <c r="AA8" s="62">
        <v>34325000</v>
      </c>
    </row>
    <row r="9" spans="1:27" ht="13.5">
      <c r="A9" s="249" t="s">
        <v>180</v>
      </c>
      <c r="B9" s="182"/>
      <c r="C9" s="155">
        <v>2339429</v>
      </c>
      <c r="D9" s="155"/>
      <c r="E9" s="59">
        <v>8071000</v>
      </c>
      <c r="F9" s="60">
        <v>8071000</v>
      </c>
      <c r="G9" s="60">
        <v>10902</v>
      </c>
      <c r="H9" s="60">
        <v>1308773</v>
      </c>
      <c r="I9" s="60"/>
      <c r="J9" s="60">
        <v>1319675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1319675</v>
      </c>
      <c r="X9" s="60">
        <v>2017750</v>
      </c>
      <c r="Y9" s="60">
        <v>-698075</v>
      </c>
      <c r="Z9" s="140">
        <v>-34.6</v>
      </c>
      <c r="AA9" s="62">
        <v>8071000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-598315335</v>
      </c>
      <c r="D12" s="155"/>
      <c r="E12" s="59">
        <v>-808314821</v>
      </c>
      <c r="F12" s="60">
        <v>-808314821</v>
      </c>
      <c r="G12" s="60">
        <v>-76290852</v>
      </c>
      <c r="H12" s="60">
        <v>-76694734</v>
      </c>
      <c r="I12" s="60"/>
      <c r="J12" s="60">
        <v>-152985586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-152985586</v>
      </c>
      <c r="X12" s="60">
        <v>-201319428</v>
      </c>
      <c r="Y12" s="60">
        <v>48333842</v>
      </c>
      <c r="Z12" s="140">
        <v>-24.01</v>
      </c>
      <c r="AA12" s="62">
        <v>-808314821</v>
      </c>
    </row>
    <row r="13" spans="1:27" ht="13.5">
      <c r="A13" s="249" t="s">
        <v>40</v>
      </c>
      <c r="B13" s="182"/>
      <c r="C13" s="155">
        <v>-22839645</v>
      </c>
      <c r="D13" s="155"/>
      <c r="E13" s="59">
        <v>-16316988</v>
      </c>
      <c r="F13" s="60">
        <v>-16316988</v>
      </c>
      <c r="G13" s="60">
        <v>-861720</v>
      </c>
      <c r="H13" s="60">
        <v>-61896</v>
      </c>
      <c r="I13" s="60"/>
      <c r="J13" s="60">
        <v>-923616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-923616</v>
      </c>
      <c r="X13" s="60">
        <v>-4079247</v>
      </c>
      <c r="Y13" s="60">
        <v>3155631</v>
      </c>
      <c r="Z13" s="140">
        <v>-77.36</v>
      </c>
      <c r="AA13" s="62">
        <v>-16316988</v>
      </c>
    </row>
    <row r="14" spans="1:27" ht="13.5">
      <c r="A14" s="249" t="s">
        <v>42</v>
      </c>
      <c r="B14" s="182"/>
      <c r="C14" s="155">
        <v>-420000</v>
      </c>
      <c r="D14" s="155"/>
      <c r="E14" s="59">
        <v>-420000</v>
      </c>
      <c r="F14" s="60">
        <v>-420000</v>
      </c>
      <c r="G14" s="60">
        <v>-342308</v>
      </c>
      <c r="H14" s="60">
        <v>-421353</v>
      </c>
      <c r="I14" s="60"/>
      <c r="J14" s="60">
        <v>-763661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-763661</v>
      </c>
      <c r="X14" s="60"/>
      <c r="Y14" s="60">
        <v>-763661</v>
      </c>
      <c r="Z14" s="140"/>
      <c r="AA14" s="62">
        <v>-420000</v>
      </c>
    </row>
    <row r="15" spans="1:27" ht="13.5">
      <c r="A15" s="250" t="s">
        <v>184</v>
      </c>
      <c r="B15" s="251"/>
      <c r="C15" s="168">
        <f aca="true" t="shared" si="0" ref="C15:Y15">SUM(C6:C14)</f>
        <v>76509913</v>
      </c>
      <c r="D15" s="168">
        <f>SUM(D6:D14)</f>
        <v>0</v>
      </c>
      <c r="E15" s="72">
        <f t="shared" si="0"/>
        <v>74729834</v>
      </c>
      <c r="F15" s="73">
        <f t="shared" si="0"/>
        <v>74729834</v>
      </c>
      <c r="G15" s="73">
        <f t="shared" si="0"/>
        <v>8621743</v>
      </c>
      <c r="H15" s="73">
        <f t="shared" si="0"/>
        <v>-28570281</v>
      </c>
      <c r="I15" s="73">
        <f t="shared" si="0"/>
        <v>0</v>
      </c>
      <c r="J15" s="73">
        <f t="shared" si="0"/>
        <v>-19948538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-19948538</v>
      </c>
      <c r="X15" s="73">
        <f t="shared" si="0"/>
        <v>21141003</v>
      </c>
      <c r="Y15" s="73">
        <f t="shared" si="0"/>
        <v>-41089541</v>
      </c>
      <c r="Z15" s="170">
        <f>+IF(X15&lt;&gt;0,+(Y15/X15)*100,0)</f>
        <v>-194.3594681860648</v>
      </c>
      <c r="AA15" s="74">
        <f>SUM(AA6:AA14)</f>
        <v>74729834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-40798078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-5958984</v>
      </c>
      <c r="D20" s="155"/>
      <c r="E20" s="268">
        <v>-5467776</v>
      </c>
      <c r="F20" s="159">
        <v>-5467776</v>
      </c>
      <c r="G20" s="60">
        <v>8973333</v>
      </c>
      <c r="H20" s="60">
        <v>173044</v>
      </c>
      <c r="I20" s="60"/>
      <c r="J20" s="60">
        <v>9146377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9146377</v>
      </c>
      <c r="X20" s="60">
        <v>-1366944</v>
      </c>
      <c r="Y20" s="60">
        <v>10513321</v>
      </c>
      <c r="Z20" s="140">
        <v>-769.11</v>
      </c>
      <c r="AA20" s="62">
        <v>-5467776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-522251</v>
      </c>
      <c r="D22" s="155"/>
      <c r="E22" s="59">
        <v>1041024</v>
      </c>
      <c r="F22" s="60">
        <v>1041024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260256</v>
      </c>
      <c r="Y22" s="60">
        <v>-260256</v>
      </c>
      <c r="Z22" s="140">
        <v>-100</v>
      </c>
      <c r="AA22" s="62">
        <v>1041024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-52656457</v>
      </c>
      <c r="F24" s="60">
        <v>-52656457</v>
      </c>
      <c r="G24" s="60"/>
      <c r="H24" s="60">
        <v>-1068756</v>
      </c>
      <c r="I24" s="60"/>
      <c r="J24" s="60">
        <v>-1068756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-1068756</v>
      </c>
      <c r="X24" s="60">
        <v>-4927386</v>
      </c>
      <c r="Y24" s="60">
        <v>3858630</v>
      </c>
      <c r="Z24" s="140">
        <v>-78.31</v>
      </c>
      <c r="AA24" s="62">
        <v>-52656457</v>
      </c>
    </row>
    <row r="25" spans="1:27" ht="13.5">
      <c r="A25" s="250" t="s">
        <v>191</v>
      </c>
      <c r="B25" s="251"/>
      <c r="C25" s="168">
        <f aca="true" t="shared" si="1" ref="C25:Y25">SUM(C19:C24)</f>
        <v>-47279313</v>
      </c>
      <c r="D25" s="168">
        <f>SUM(D19:D24)</f>
        <v>0</v>
      </c>
      <c r="E25" s="72">
        <f t="shared" si="1"/>
        <v>-57083209</v>
      </c>
      <c r="F25" s="73">
        <f t="shared" si="1"/>
        <v>-57083209</v>
      </c>
      <c r="G25" s="73">
        <f t="shared" si="1"/>
        <v>8973333</v>
      </c>
      <c r="H25" s="73">
        <f t="shared" si="1"/>
        <v>-895712</v>
      </c>
      <c r="I25" s="73">
        <f t="shared" si="1"/>
        <v>0</v>
      </c>
      <c r="J25" s="73">
        <f t="shared" si="1"/>
        <v>8077621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8077621</v>
      </c>
      <c r="X25" s="73">
        <f t="shared" si="1"/>
        <v>-6034074</v>
      </c>
      <c r="Y25" s="73">
        <f t="shared" si="1"/>
        <v>14111695</v>
      </c>
      <c r="Z25" s="170">
        <f>+IF(X25&lt;&gt;0,+(Y25/X25)*100,0)</f>
        <v>-233.8667871822586</v>
      </c>
      <c r="AA25" s="74">
        <f>SUM(AA19:AA24)</f>
        <v>-57083209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1616000</v>
      </c>
      <c r="F31" s="60">
        <v>1616000</v>
      </c>
      <c r="G31" s="60">
        <v>441656</v>
      </c>
      <c r="H31" s="159">
        <v>-1089912</v>
      </c>
      <c r="I31" s="159"/>
      <c r="J31" s="159">
        <v>-648256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-648256</v>
      </c>
      <c r="X31" s="159">
        <v>404064</v>
      </c>
      <c r="Y31" s="60">
        <v>-1052320</v>
      </c>
      <c r="Z31" s="140">
        <v>-260.43</v>
      </c>
      <c r="AA31" s="62">
        <v>1616000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-25070287</v>
      </c>
      <c r="D33" s="155"/>
      <c r="E33" s="59">
        <v>-19181268</v>
      </c>
      <c r="F33" s="60">
        <v>-19181268</v>
      </c>
      <c r="G33" s="60">
        <v>-943015</v>
      </c>
      <c r="H33" s="60">
        <v>-929501</v>
      </c>
      <c r="I33" s="60"/>
      <c r="J33" s="60">
        <v>-1872516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-1872516</v>
      </c>
      <c r="X33" s="60">
        <v>-2575317</v>
      </c>
      <c r="Y33" s="60">
        <v>702801</v>
      </c>
      <c r="Z33" s="140">
        <v>-27.29</v>
      </c>
      <c r="AA33" s="62">
        <v>-19181268</v>
      </c>
    </row>
    <row r="34" spans="1:27" ht="13.5">
      <c r="A34" s="250" t="s">
        <v>197</v>
      </c>
      <c r="B34" s="251"/>
      <c r="C34" s="168">
        <f aca="true" t="shared" si="2" ref="C34:Y34">SUM(C29:C33)</f>
        <v>-25070287</v>
      </c>
      <c r="D34" s="168">
        <f>SUM(D29:D33)</f>
        <v>0</v>
      </c>
      <c r="E34" s="72">
        <f t="shared" si="2"/>
        <v>-17565268</v>
      </c>
      <c r="F34" s="73">
        <f t="shared" si="2"/>
        <v>-17565268</v>
      </c>
      <c r="G34" s="73">
        <f t="shared" si="2"/>
        <v>-501359</v>
      </c>
      <c r="H34" s="73">
        <f t="shared" si="2"/>
        <v>-2019413</v>
      </c>
      <c r="I34" s="73">
        <f t="shared" si="2"/>
        <v>0</v>
      </c>
      <c r="J34" s="73">
        <f t="shared" si="2"/>
        <v>-2520772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-2520772</v>
      </c>
      <c r="X34" s="73">
        <f t="shared" si="2"/>
        <v>-2171253</v>
      </c>
      <c r="Y34" s="73">
        <f t="shared" si="2"/>
        <v>-349519</v>
      </c>
      <c r="Z34" s="170">
        <f>+IF(X34&lt;&gt;0,+(Y34/X34)*100,0)</f>
        <v>16.097571310206597</v>
      </c>
      <c r="AA34" s="74">
        <f>SUM(AA29:AA33)</f>
        <v>-17565268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4160313</v>
      </c>
      <c r="D36" s="153">
        <f>+D15+D25+D34</f>
        <v>0</v>
      </c>
      <c r="E36" s="99">
        <f t="shared" si="3"/>
        <v>81357</v>
      </c>
      <c r="F36" s="100">
        <f t="shared" si="3"/>
        <v>81357</v>
      </c>
      <c r="G36" s="100">
        <f t="shared" si="3"/>
        <v>17093717</v>
      </c>
      <c r="H36" s="100">
        <f t="shared" si="3"/>
        <v>-31485406</v>
      </c>
      <c r="I36" s="100">
        <f t="shared" si="3"/>
        <v>0</v>
      </c>
      <c r="J36" s="100">
        <f t="shared" si="3"/>
        <v>-14391689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-14391689</v>
      </c>
      <c r="X36" s="100">
        <f t="shared" si="3"/>
        <v>12935676</v>
      </c>
      <c r="Y36" s="100">
        <f t="shared" si="3"/>
        <v>-27327365</v>
      </c>
      <c r="Z36" s="137">
        <f>+IF(X36&lt;&gt;0,+(Y36/X36)*100,0)</f>
        <v>-211.2557936670646</v>
      </c>
      <c r="AA36" s="102">
        <f>+AA15+AA25+AA34</f>
        <v>81357</v>
      </c>
    </row>
    <row r="37" spans="1:27" ht="13.5">
      <c r="A37" s="249" t="s">
        <v>199</v>
      </c>
      <c r="B37" s="182"/>
      <c r="C37" s="153">
        <v>49144411</v>
      </c>
      <c r="D37" s="153"/>
      <c r="E37" s="99">
        <v>6668656</v>
      </c>
      <c r="F37" s="100">
        <v>6668656</v>
      </c>
      <c r="G37" s="100">
        <v>58463610</v>
      </c>
      <c r="H37" s="100">
        <v>75557327</v>
      </c>
      <c r="I37" s="100"/>
      <c r="J37" s="100">
        <v>58463610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58463610</v>
      </c>
      <c r="X37" s="100">
        <v>6668656</v>
      </c>
      <c r="Y37" s="100">
        <v>51794954</v>
      </c>
      <c r="Z37" s="137">
        <v>776.69</v>
      </c>
      <c r="AA37" s="102">
        <v>6668656</v>
      </c>
    </row>
    <row r="38" spans="1:27" ht="13.5">
      <c r="A38" s="269" t="s">
        <v>200</v>
      </c>
      <c r="B38" s="256"/>
      <c r="C38" s="257">
        <v>53304724</v>
      </c>
      <c r="D38" s="257"/>
      <c r="E38" s="258">
        <v>6750011</v>
      </c>
      <c r="F38" s="259">
        <v>6750011</v>
      </c>
      <c r="G38" s="259">
        <v>75557327</v>
      </c>
      <c r="H38" s="259">
        <v>44071921</v>
      </c>
      <c r="I38" s="259"/>
      <c r="J38" s="259">
        <v>44071921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44071921</v>
      </c>
      <c r="X38" s="259">
        <v>19604330</v>
      </c>
      <c r="Y38" s="259">
        <v>24467591</v>
      </c>
      <c r="Z38" s="260">
        <v>124.81</v>
      </c>
      <c r="AA38" s="261">
        <v>6750011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72147570</v>
      </c>
      <c r="D5" s="200">
        <f t="shared" si="0"/>
        <v>0</v>
      </c>
      <c r="E5" s="106">
        <f t="shared" si="0"/>
        <v>40287000</v>
      </c>
      <c r="F5" s="106">
        <f t="shared" si="0"/>
        <v>40287000</v>
      </c>
      <c r="G5" s="106">
        <f t="shared" si="0"/>
        <v>943018</v>
      </c>
      <c r="H5" s="106">
        <f t="shared" si="0"/>
        <v>1998257</v>
      </c>
      <c r="I5" s="106">
        <f t="shared" si="0"/>
        <v>3203021</v>
      </c>
      <c r="J5" s="106">
        <f t="shared" si="0"/>
        <v>6144296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6144296</v>
      </c>
      <c r="X5" s="106">
        <f t="shared" si="0"/>
        <v>10071750</v>
      </c>
      <c r="Y5" s="106">
        <f t="shared" si="0"/>
        <v>-3927454</v>
      </c>
      <c r="Z5" s="201">
        <f>+IF(X5&lt;&gt;0,+(Y5/X5)*100,0)</f>
        <v>-38.99475264973813</v>
      </c>
      <c r="AA5" s="199">
        <f>SUM(AA11:AA18)</f>
        <v>40287000</v>
      </c>
    </row>
    <row r="6" spans="1:27" ht="13.5">
      <c r="A6" s="291" t="s">
        <v>204</v>
      </c>
      <c r="B6" s="142"/>
      <c r="C6" s="62">
        <v>5272636</v>
      </c>
      <c r="D6" s="156"/>
      <c r="E6" s="60">
        <v>9500000</v>
      </c>
      <c r="F6" s="60">
        <v>9500000</v>
      </c>
      <c r="G6" s="60"/>
      <c r="H6" s="60">
        <v>1046868</v>
      </c>
      <c r="I6" s="60"/>
      <c r="J6" s="60">
        <v>1046868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1046868</v>
      </c>
      <c r="X6" s="60">
        <v>2375000</v>
      </c>
      <c r="Y6" s="60">
        <v>-1328132</v>
      </c>
      <c r="Z6" s="140">
        <v>-55.92</v>
      </c>
      <c r="AA6" s="155">
        <v>9500000</v>
      </c>
    </row>
    <row r="7" spans="1:27" ht="13.5">
      <c r="A7" s="291" t="s">
        <v>205</v>
      </c>
      <c r="B7" s="142"/>
      <c r="C7" s="62">
        <v>14039033</v>
      </c>
      <c r="D7" s="156"/>
      <c r="E7" s="60">
        <v>3180000</v>
      </c>
      <c r="F7" s="60">
        <v>3180000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795000</v>
      </c>
      <c r="Y7" s="60">
        <v>-795000</v>
      </c>
      <c r="Z7" s="140">
        <v>-100</v>
      </c>
      <c r="AA7" s="155">
        <v>3180000</v>
      </c>
    </row>
    <row r="8" spans="1:27" ht="13.5">
      <c r="A8" s="291" t="s">
        <v>206</v>
      </c>
      <c r="B8" s="142"/>
      <c r="C8" s="62">
        <v>9858456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6063287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35233412</v>
      </c>
      <c r="D11" s="294">
        <f t="shared" si="1"/>
        <v>0</v>
      </c>
      <c r="E11" s="295">
        <f t="shared" si="1"/>
        <v>12680000</v>
      </c>
      <c r="F11" s="295">
        <f t="shared" si="1"/>
        <v>12680000</v>
      </c>
      <c r="G11" s="295">
        <f t="shared" si="1"/>
        <v>0</v>
      </c>
      <c r="H11" s="295">
        <f t="shared" si="1"/>
        <v>1046868</v>
      </c>
      <c r="I11" s="295">
        <f t="shared" si="1"/>
        <v>0</v>
      </c>
      <c r="J11" s="295">
        <f t="shared" si="1"/>
        <v>1046868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1046868</v>
      </c>
      <c r="X11" s="295">
        <f t="shared" si="1"/>
        <v>3170000</v>
      </c>
      <c r="Y11" s="295">
        <f t="shared" si="1"/>
        <v>-2123132</v>
      </c>
      <c r="Z11" s="296">
        <f>+IF(X11&lt;&gt;0,+(Y11/X11)*100,0)</f>
        <v>-66.97577287066247</v>
      </c>
      <c r="AA11" s="297">
        <f>SUM(AA6:AA10)</f>
        <v>12680000</v>
      </c>
    </row>
    <row r="12" spans="1:27" ht="13.5">
      <c r="A12" s="298" t="s">
        <v>210</v>
      </c>
      <c r="B12" s="136"/>
      <c r="C12" s="62">
        <v>8774233</v>
      </c>
      <c r="D12" s="156"/>
      <c r="E12" s="60">
        <v>12056000</v>
      </c>
      <c r="F12" s="60">
        <v>12056000</v>
      </c>
      <c r="G12" s="60"/>
      <c r="H12" s="60">
        <v>21888</v>
      </c>
      <c r="I12" s="60">
        <v>1367220</v>
      </c>
      <c r="J12" s="60">
        <v>1389108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1389108</v>
      </c>
      <c r="X12" s="60">
        <v>3014000</v>
      </c>
      <c r="Y12" s="60">
        <v>-1624892</v>
      </c>
      <c r="Z12" s="140">
        <v>-53.91</v>
      </c>
      <c r="AA12" s="155">
        <v>12056000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28139925</v>
      </c>
      <c r="D15" s="156"/>
      <c r="E15" s="60">
        <v>15551000</v>
      </c>
      <c r="F15" s="60">
        <v>15551000</v>
      </c>
      <c r="G15" s="60">
        <v>943018</v>
      </c>
      <c r="H15" s="60">
        <v>929501</v>
      </c>
      <c r="I15" s="60">
        <v>1835801</v>
      </c>
      <c r="J15" s="60">
        <v>3708320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3708320</v>
      </c>
      <c r="X15" s="60">
        <v>3887750</v>
      </c>
      <c r="Y15" s="60">
        <v>-179430</v>
      </c>
      <c r="Z15" s="140">
        <v>-4.62</v>
      </c>
      <c r="AA15" s="155">
        <v>15551000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6737707</v>
      </c>
      <c r="D20" s="154">
        <f t="shared" si="2"/>
        <v>0</v>
      </c>
      <c r="E20" s="100">
        <f t="shared" si="2"/>
        <v>25273000</v>
      </c>
      <c r="F20" s="100">
        <f t="shared" si="2"/>
        <v>25273000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6318250</v>
      </c>
      <c r="Y20" s="100">
        <f t="shared" si="2"/>
        <v>-6318250</v>
      </c>
      <c r="Z20" s="137">
        <f>+IF(X20&lt;&gt;0,+(Y20/X20)*100,0)</f>
        <v>-100</v>
      </c>
      <c r="AA20" s="153">
        <f>SUM(AA26:AA33)</f>
        <v>25273000</v>
      </c>
    </row>
    <row r="21" spans="1:27" ht="13.5">
      <c r="A21" s="291" t="s">
        <v>204</v>
      </c>
      <c r="B21" s="142"/>
      <c r="C21" s="62">
        <v>658222</v>
      </c>
      <c r="D21" s="156"/>
      <c r="E21" s="60">
        <v>18189000</v>
      </c>
      <c r="F21" s="60">
        <v>18189000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4547250</v>
      </c>
      <c r="Y21" s="60">
        <v>-4547250</v>
      </c>
      <c r="Z21" s="140">
        <v>-100</v>
      </c>
      <c r="AA21" s="155">
        <v>18189000</v>
      </c>
    </row>
    <row r="22" spans="1:27" ht="13.5">
      <c r="A22" s="291" t="s">
        <v>205</v>
      </c>
      <c r="B22" s="142"/>
      <c r="C22" s="62"/>
      <c r="D22" s="156"/>
      <c r="E22" s="60">
        <v>3000000</v>
      </c>
      <c r="F22" s="60">
        <v>3000000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750000</v>
      </c>
      <c r="Y22" s="60">
        <v>-750000</v>
      </c>
      <c r="Z22" s="140">
        <v>-100</v>
      </c>
      <c r="AA22" s="155">
        <v>3000000</v>
      </c>
    </row>
    <row r="23" spans="1:27" ht="13.5">
      <c r="A23" s="291" t="s">
        <v>206</v>
      </c>
      <c r="B23" s="142"/>
      <c r="C23" s="62"/>
      <c r="D23" s="156"/>
      <c r="E23" s="60">
        <v>1583000</v>
      </c>
      <c r="F23" s="60">
        <v>1583000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395750</v>
      </c>
      <c r="Y23" s="60">
        <v>-395750</v>
      </c>
      <c r="Z23" s="140">
        <v>-100</v>
      </c>
      <c r="AA23" s="155">
        <v>1583000</v>
      </c>
    </row>
    <row r="24" spans="1:27" ht="13.5">
      <c r="A24" s="291" t="s">
        <v>207</v>
      </c>
      <c r="B24" s="142"/>
      <c r="C24" s="62"/>
      <c r="D24" s="156"/>
      <c r="E24" s="60">
        <v>500000</v>
      </c>
      <c r="F24" s="60">
        <v>500000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125000</v>
      </c>
      <c r="Y24" s="60">
        <v>-125000</v>
      </c>
      <c r="Z24" s="140">
        <v>-100</v>
      </c>
      <c r="AA24" s="155">
        <v>500000</v>
      </c>
    </row>
    <row r="25" spans="1:27" ht="13.5">
      <c r="A25" s="291" t="s">
        <v>208</v>
      </c>
      <c r="B25" s="142"/>
      <c r="C25" s="62">
        <v>4414253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5072475</v>
      </c>
      <c r="D26" s="294">
        <f t="shared" si="3"/>
        <v>0</v>
      </c>
      <c r="E26" s="295">
        <f t="shared" si="3"/>
        <v>23272000</v>
      </c>
      <c r="F26" s="295">
        <f t="shared" si="3"/>
        <v>23272000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5818000</v>
      </c>
      <c r="Y26" s="295">
        <f t="shared" si="3"/>
        <v>-5818000</v>
      </c>
      <c r="Z26" s="296">
        <f>+IF(X26&lt;&gt;0,+(Y26/X26)*100,0)</f>
        <v>-100</v>
      </c>
      <c r="AA26" s="297">
        <f>SUM(AA21:AA25)</f>
        <v>23272000</v>
      </c>
    </row>
    <row r="27" spans="1:27" ht="13.5">
      <c r="A27" s="298" t="s">
        <v>210</v>
      </c>
      <c r="B27" s="147"/>
      <c r="C27" s="62">
        <v>1204518</v>
      </c>
      <c r="D27" s="156"/>
      <c r="E27" s="60">
        <v>1401000</v>
      </c>
      <c r="F27" s="60">
        <v>1401000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350250</v>
      </c>
      <c r="Y27" s="60">
        <v>-350250</v>
      </c>
      <c r="Z27" s="140">
        <v>-100</v>
      </c>
      <c r="AA27" s="155">
        <v>1401000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460714</v>
      </c>
      <c r="D30" s="156"/>
      <c r="E30" s="60">
        <v>600000</v>
      </c>
      <c r="F30" s="60">
        <v>600000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150000</v>
      </c>
      <c r="Y30" s="60">
        <v>-150000</v>
      </c>
      <c r="Z30" s="140">
        <v>-100</v>
      </c>
      <c r="AA30" s="155">
        <v>600000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5930858</v>
      </c>
      <c r="D36" s="156">
        <f t="shared" si="4"/>
        <v>0</v>
      </c>
      <c r="E36" s="60">
        <f t="shared" si="4"/>
        <v>27689000</v>
      </c>
      <c r="F36" s="60">
        <f t="shared" si="4"/>
        <v>27689000</v>
      </c>
      <c r="G36" s="60">
        <f t="shared" si="4"/>
        <v>0</v>
      </c>
      <c r="H36" s="60">
        <f t="shared" si="4"/>
        <v>1046868</v>
      </c>
      <c r="I36" s="60">
        <f t="shared" si="4"/>
        <v>0</v>
      </c>
      <c r="J36" s="60">
        <f t="shared" si="4"/>
        <v>1046868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1046868</v>
      </c>
      <c r="X36" s="60">
        <f t="shared" si="4"/>
        <v>6922250</v>
      </c>
      <c r="Y36" s="60">
        <f t="shared" si="4"/>
        <v>-5875382</v>
      </c>
      <c r="Z36" s="140">
        <f aca="true" t="shared" si="5" ref="Z36:Z49">+IF(X36&lt;&gt;0,+(Y36/X36)*100,0)</f>
        <v>-84.87676694716313</v>
      </c>
      <c r="AA36" s="155">
        <f>AA6+AA21</f>
        <v>27689000</v>
      </c>
    </row>
    <row r="37" spans="1:27" ht="13.5">
      <c r="A37" s="291" t="s">
        <v>205</v>
      </c>
      <c r="B37" s="142"/>
      <c r="C37" s="62">
        <f t="shared" si="4"/>
        <v>14039033</v>
      </c>
      <c r="D37" s="156">
        <f t="shared" si="4"/>
        <v>0</v>
      </c>
      <c r="E37" s="60">
        <f t="shared" si="4"/>
        <v>6180000</v>
      </c>
      <c r="F37" s="60">
        <f t="shared" si="4"/>
        <v>6180000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1545000</v>
      </c>
      <c r="Y37" s="60">
        <f t="shared" si="4"/>
        <v>-1545000</v>
      </c>
      <c r="Z37" s="140">
        <f t="shared" si="5"/>
        <v>-100</v>
      </c>
      <c r="AA37" s="155">
        <f>AA7+AA22</f>
        <v>6180000</v>
      </c>
    </row>
    <row r="38" spans="1:27" ht="13.5">
      <c r="A38" s="291" t="s">
        <v>206</v>
      </c>
      <c r="B38" s="142"/>
      <c r="C38" s="62">
        <f t="shared" si="4"/>
        <v>9858456</v>
      </c>
      <c r="D38" s="156">
        <f t="shared" si="4"/>
        <v>0</v>
      </c>
      <c r="E38" s="60">
        <f t="shared" si="4"/>
        <v>1583000</v>
      </c>
      <c r="F38" s="60">
        <f t="shared" si="4"/>
        <v>1583000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395750</v>
      </c>
      <c r="Y38" s="60">
        <f t="shared" si="4"/>
        <v>-395750</v>
      </c>
      <c r="Z38" s="140">
        <f t="shared" si="5"/>
        <v>-100</v>
      </c>
      <c r="AA38" s="155">
        <f>AA8+AA23</f>
        <v>1583000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500000</v>
      </c>
      <c r="F39" s="60">
        <f t="shared" si="4"/>
        <v>500000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125000</v>
      </c>
      <c r="Y39" s="60">
        <f t="shared" si="4"/>
        <v>-125000</v>
      </c>
      <c r="Z39" s="140">
        <f t="shared" si="5"/>
        <v>-100</v>
      </c>
      <c r="AA39" s="155">
        <f>AA9+AA24</f>
        <v>500000</v>
      </c>
    </row>
    <row r="40" spans="1:27" ht="13.5">
      <c r="A40" s="291" t="s">
        <v>208</v>
      </c>
      <c r="B40" s="142"/>
      <c r="C40" s="62">
        <f t="shared" si="4"/>
        <v>10477540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40305887</v>
      </c>
      <c r="D41" s="294">
        <f t="shared" si="6"/>
        <v>0</v>
      </c>
      <c r="E41" s="295">
        <f t="shared" si="6"/>
        <v>35952000</v>
      </c>
      <c r="F41" s="295">
        <f t="shared" si="6"/>
        <v>35952000</v>
      </c>
      <c r="G41" s="295">
        <f t="shared" si="6"/>
        <v>0</v>
      </c>
      <c r="H41" s="295">
        <f t="shared" si="6"/>
        <v>1046868</v>
      </c>
      <c r="I41" s="295">
        <f t="shared" si="6"/>
        <v>0</v>
      </c>
      <c r="J41" s="295">
        <f t="shared" si="6"/>
        <v>1046868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1046868</v>
      </c>
      <c r="X41" s="295">
        <f t="shared" si="6"/>
        <v>8988000</v>
      </c>
      <c r="Y41" s="295">
        <f t="shared" si="6"/>
        <v>-7941132</v>
      </c>
      <c r="Z41" s="296">
        <f t="shared" si="5"/>
        <v>-88.35260347129505</v>
      </c>
      <c r="AA41" s="297">
        <f>SUM(AA36:AA40)</f>
        <v>35952000</v>
      </c>
    </row>
    <row r="42" spans="1:27" ht="13.5">
      <c r="A42" s="298" t="s">
        <v>210</v>
      </c>
      <c r="B42" s="136"/>
      <c r="C42" s="95">
        <f aca="true" t="shared" si="7" ref="C42:Y48">C12+C27</f>
        <v>9978751</v>
      </c>
      <c r="D42" s="129">
        <f t="shared" si="7"/>
        <v>0</v>
      </c>
      <c r="E42" s="54">
        <f t="shared" si="7"/>
        <v>13457000</v>
      </c>
      <c r="F42" s="54">
        <f t="shared" si="7"/>
        <v>13457000</v>
      </c>
      <c r="G42" s="54">
        <f t="shared" si="7"/>
        <v>0</v>
      </c>
      <c r="H42" s="54">
        <f t="shared" si="7"/>
        <v>21888</v>
      </c>
      <c r="I42" s="54">
        <f t="shared" si="7"/>
        <v>1367220</v>
      </c>
      <c r="J42" s="54">
        <f t="shared" si="7"/>
        <v>1389108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1389108</v>
      </c>
      <c r="X42" s="54">
        <f t="shared" si="7"/>
        <v>3364250</v>
      </c>
      <c r="Y42" s="54">
        <f t="shared" si="7"/>
        <v>-1975142</v>
      </c>
      <c r="Z42" s="184">
        <f t="shared" si="5"/>
        <v>-58.70972727948279</v>
      </c>
      <c r="AA42" s="130">
        <f aca="true" t="shared" si="8" ref="AA42:AA48">AA12+AA27</f>
        <v>13457000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28600639</v>
      </c>
      <c r="D45" s="129">
        <f t="shared" si="7"/>
        <v>0</v>
      </c>
      <c r="E45" s="54">
        <f t="shared" si="7"/>
        <v>16151000</v>
      </c>
      <c r="F45" s="54">
        <f t="shared" si="7"/>
        <v>16151000</v>
      </c>
      <c r="G45" s="54">
        <f t="shared" si="7"/>
        <v>943018</v>
      </c>
      <c r="H45" s="54">
        <f t="shared" si="7"/>
        <v>929501</v>
      </c>
      <c r="I45" s="54">
        <f t="shared" si="7"/>
        <v>1835801</v>
      </c>
      <c r="J45" s="54">
        <f t="shared" si="7"/>
        <v>3708320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3708320</v>
      </c>
      <c r="X45" s="54">
        <f t="shared" si="7"/>
        <v>4037750</v>
      </c>
      <c r="Y45" s="54">
        <f t="shared" si="7"/>
        <v>-329430</v>
      </c>
      <c r="Z45" s="184">
        <f t="shared" si="5"/>
        <v>-8.158751780075537</v>
      </c>
      <c r="AA45" s="130">
        <f t="shared" si="8"/>
        <v>16151000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78885277</v>
      </c>
      <c r="D49" s="218">
        <f t="shared" si="9"/>
        <v>0</v>
      </c>
      <c r="E49" s="220">
        <f t="shared" si="9"/>
        <v>65560000</v>
      </c>
      <c r="F49" s="220">
        <f t="shared" si="9"/>
        <v>65560000</v>
      </c>
      <c r="G49" s="220">
        <f t="shared" si="9"/>
        <v>943018</v>
      </c>
      <c r="H49" s="220">
        <f t="shared" si="9"/>
        <v>1998257</v>
      </c>
      <c r="I49" s="220">
        <f t="shared" si="9"/>
        <v>3203021</v>
      </c>
      <c r="J49" s="220">
        <f t="shared" si="9"/>
        <v>6144296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6144296</v>
      </c>
      <c r="X49" s="220">
        <f t="shared" si="9"/>
        <v>16390000</v>
      </c>
      <c r="Y49" s="220">
        <f t="shared" si="9"/>
        <v>-10245704</v>
      </c>
      <c r="Z49" s="221">
        <f t="shared" si="5"/>
        <v>-62.511921903599756</v>
      </c>
      <c r="AA49" s="222">
        <f>SUM(AA41:AA48)</f>
        <v>65560000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33453000</v>
      </c>
      <c r="F51" s="54">
        <f t="shared" si="10"/>
        <v>33453000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8363250</v>
      </c>
      <c r="Y51" s="54">
        <f t="shared" si="10"/>
        <v>-8363250</v>
      </c>
      <c r="Z51" s="184">
        <f>+IF(X51&lt;&gt;0,+(Y51/X51)*100,0)</f>
        <v>-100</v>
      </c>
      <c r="AA51" s="130">
        <f>SUM(AA57:AA61)</f>
        <v>33453000</v>
      </c>
    </row>
    <row r="52" spans="1:27" ht="13.5">
      <c r="A52" s="310" t="s">
        <v>204</v>
      </c>
      <c r="B52" s="142"/>
      <c r="C52" s="62"/>
      <c r="D52" s="156"/>
      <c r="E52" s="60">
        <v>10554000</v>
      </c>
      <c r="F52" s="60">
        <v>10554000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2638500</v>
      </c>
      <c r="Y52" s="60">
        <v>-2638500</v>
      </c>
      <c r="Z52" s="140">
        <v>-100</v>
      </c>
      <c r="AA52" s="155">
        <v>10554000</v>
      </c>
    </row>
    <row r="53" spans="1:27" ht="13.5">
      <c r="A53" s="310" t="s">
        <v>205</v>
      </c>
      <c r="B53" s="142"/>
      <c r="C53" s="62"/>
      <c r="D53" s="156"/>
      <c r="E53" s="60">
        <v>7427000</v>
      </c>
      <c r="F53" s="60">
        <v>7427000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1856750</v>
      </c>
      <c r="Y53" s="60">
        <v>-1856750</v>
      </c>
      <c r="Z53" s="140">
        <v>-100</v>
      </c>
      <c r="AA53" s="155">
        <v>7427000</v>
      </c>
    </row>
    <row r="54" spans="1:27" ht="13.5">
      <c r="A54" s="310" t="s">
        <v>206</v>
      </c>
      <c r="B54" s="142"/>
      <c r="C54" s="62"/>
      <c r="D54" s="156"/>
      <c r="E54" s="60">
        <v>3938000</v>
      </c>
      <c r="F54" s="60">
        <v>3938000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984500</v>
      </c>
      <c r="Y54" s="60">
        <v>-984500</v>
      </c>
      <c r="Z54" s="140">
        <v>-100</v>
      </c>
      <c r="AA54" s="155">
        <v>3938000</v>
      </c>
    </row>
    <row r="55" spans="1:27" ht="13.5">
      <c r="A55" s="310" t="s">
        <v>207</v>
      </c>
      <c r="B55" s="142"/>
      <c r="C55" s="62"/>
      <c r="D55" s="156"/>
      <c r="E55" s="60">
        <v>2231000</v>
      </c>
      <c r="F55" s="60">
        <v>2231000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557750</v>
      </c>
      <c r="Y55" s="60">
        <v>-557750</v>
      </c>
      <c r="Z55" s="140">
        <v>-100</v>
      </c>
      <c r="AA55" s="155">
        <v>2231000</v>
      </c>
    </row>
    <row r="56" spans="1:27" ht="13.5">
      <c r="A56" s="310" t="s">
        <v>208</v>
      </c>
      <c r="B56" s="142"/>
      <c r="C56" s="62"/>
      <c r="D56" s="156"/>
      <c r="E56" s="60">
        <v>4122000</v>
      </c>
      <c r="F56" s="60">
        <v>4122000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1030500</v>
      </c>
      <c r="Y56" s="60">
        <v>-1030500</v>
      </c>
      <c r="Z56" s="140">
        <v>-100</v>
      </c>
      <c r="AA56" s="155">
        <v>4122000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28272000</v>
      </c>
      <c r="F57" s="295">
        <f t="shared" si="11"/>
        <v>28272000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7068000</v>
      </c>
      <c r="Y57" s="295">
        <f t="shared" si="11"/>
        <v>-7068000</v>
      </c>
      <c r="Z57" s="296">
        <f>+IF(X57&lt;&gt;0,+(Y57/X57)*100,0)</f>
        <v>-100</v>
      </c>
      <c r="AA57" s="297">
        <f>SUM(AA52:AA56)</f>
        <v>28272000</v>
      </c>
    </row>
    <row r="58" spans="1:27" ht="13.5">
      <c r="A58" s="311" t="s">
        <v>210</v>
      </c>
      <c r="B58" s="136"/>
      <c r="C58" s="62"/>
      <c r="D58" s="156"/>
      <c r="E58" s="60">
        <v>4382000</v>
      </c>
      <c r="F58" s="60">
        <v>4382000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1095500</v>
      </c>
      <c r="Y58" s="60">
        <v>-1095500</v>
      </c>
      <c r="Z58" s="140">
        <v>-100</v>
      </c>
      <c r="AA58" s="155">
        <v>4382000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799000</v>
      </c>
      <c r="F61" s="60">
        <v>799000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199750</v>
      </c>
      <c r="Y61" s="60">
        <v>-199750</v>
      </c>
      <c r="Z61" s="140">
        <v>-100</v>
      </c>
      <c r="AA61" s="155">
        <v>799000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33452807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33452807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35233412</v>
      </c>
      <c r="D5" s="357">
        <f t="shared" si="0"/>
        <v>0</v>
      </c>
      <c r="E5" s="356">
        <f t="shared" si="0"/>
        <v>12680000</v>
      </c>
      <c r="F5" s="358">
        <f t="shared" si="0"/>
        <v>12680000</v>
      </c>
      <c r="G5" s="358">
        <f t="shared" si="0"/>
        <v>0</v>
      </c>
      <c r="H5" s="356">
        <f t="shared" si="0"/>
        <v>1046868</v>
      </c>
      <c r="I5" s="356">
        <f t="shared" si="0"/>
        <v>0</v>
      </c>
      <c r="J5" s="358">
        <f t="shared" si="0"/>
        <v>1046868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1046868</v>
      </c>
      <c r="X5" s="356">
        <f t="shared" si="0"/>
        <v>3170000</v>
      </c>
      <c r="Y5" s="358">
        <f t="shared" si="0"/>
        <v>-2123132</v>
      </c>
      <c r="Z5" s="359">
        <f>+IF(X5&lt;&gt;0,+(Y5/X5)*100,0)</f>
        <v>-66.97577287066247</v>
      </c>
      <c r="AA5" s="360">
        <f>+AA6+AA8+AA11+AA13+AA15</f>
        <v>12680000</v>
      </c>
    </row>
    <row r="6" spans="1:27" ht="13.5">
      <c r="A6" s="361" t="s">
        <v>204</v>
      </c>
      <c r="B6" s="142"/>
      <c r="C6" s="60">
        <f>+C7</f>
        <v>5272636</v>
      </c>
      <c r="D6" s="340">
        <f aca="true" t="shared" si="1" ref="D6:AA6">+D7</f>
        <v>0</v>
      </c>
      <c r="E6" s="60">
        <f t="shared" si="1"/>
        <v>9500000</v>
      </c>
      <c r="F6" s="59">
        <f t="shared" si="1"/>
        <v>9500000</v>
      </c>
      <c r="G6" s="59">
        <f t="shared" si="1"/>
        <v>0</v>
      </c>
      <c r="H6" s="60">
        <f t="shared" si="1"/>
        <v>1046868</v>
      </c>
      <c r="I6" s="60">
        <f t="shared" si="1"/>
        <v>0</v>
      </c>
      <c r="J6" s="59">
        <f t="shared" si="1"/>
        <v>1046868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1046868</v>
      </c>
      <c r="X6" s="60">
        <f t="shared" si="1"/>
        <v>2375000</v>
      </c>
      <c r="Y6" s="59">
        <f t="shared" si="1"/>
        <v>-1328132</v>
      </c>
      <c r="Z6" s="61">
        <f>+IF(X6&lt;&gt;0,+(Y6/X6)*100,0)</f>
        <v>-55.921347368421046</v>
      </c>
      <c r="AA6" s="62">
        <f t="shared" si="1"/>
        <v>9500000</v>
      </c>
    </row>
    <row r="7" spans="1:27" ht="13.5">
      <c r="A7" s="291" t="s">
        <v>228</v>
      </c>
      <c r="B7" s="142"/>
      <c r="C7" s="60">
        <v>5272636</v>
      </c>
      <c r="D7" s="340"/>
      <c r="E7" s="60">
        <v>9500000</v>
      </c>
      <c r="F7" s="59">
        <v>9500000</v>
      </c>
      <c r="G7" s="59"/>
      <c r="H7" s="60">
        <v>1046868</v>
      </c>
      <c r="I7" s="60"/>
      <c r="J7" s="59">
        <v>1046868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1046868</v>
      </c>
      <c r="X7" s="60">
        <v>2375000</v>
      </c>
      <c r="Y7" s="59">
        <v>-1328132</v>
      </c>
      <c r="Z7" s="61">
        <v>-55.92</v>
      </c>
      <c r="AA7" s="62">
        <v>9500000</v>
      </c>
    </row>
    <row r="8" spans="1:27" ht="13.5">
      <c r="A8" s="361" t="s">
        <v>205</v>
      </c>
      <c r="B8" s="142"/>
      <c r="C8" s="60">
        <f aca="true" t="shared" si="2" ref="C8:Y8">SUM(C9:C10)</f>
        <v>14039033</v>
      </c>
      <c r="D8" s="340">
        <f t="shared" si="2"/>
        <v>0</v>
      </c>
      <c r="E8" s="60">
        <f t="shared" si="2"/>
        <v>3180000</v>
      </c>
      <c r="F8" s="59">
        <f t="shared" si="2"/>
        <v>3180000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795000</v>
      </c>
      <c r="Y8" s="59">
        <f t="shared" si="2"/>
        <v>-795000</v>
      </c>
      <c r="Z8" s="61">
        <f>+IF(X8&lt;&gt;0,+(Y8/X8)*100,0)</f>
        <v>-100</v>
      </c>
      <c r="AA8" s="62">
        <f>SUM(AA9:AA10)</f>
        <v>3180000</v>
      </c>
    </row>
    <row r="9" spans="1:27" ht="13.5">
      <c r="A9" s="291" t="s">
        <v>229</v>
      </c>
      <c r="B9" s="142"/>
      <c r="C9" s="60">
        <v>13083187</v>
      </c>
      <c r="D9" s="340"/>
      <c r="E9" s="60">
        <v>3180000</v>
      </c>
      <c r="F9" s="59">
        <v>3180000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795000</v>
      </c>
      <c r="Y9" s="59">
        <v>-795000</v>
      </c>
      <c r="Z9" s="61">
        <v>-100</v>
      </c>
      <c r="AA9" s="62">
        <v>3180000</v>
      </c>
    </row>
    <row r="10" spans="1:27" ht="13.5">
      <c r="A10" s="291" t="s">
        <v>230</v>
      </c>
      <c r="B10" s="142"/>
      <c r="C10" s="60">
        <v>955846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9858456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9858456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6063287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6063287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8774233</v>
      </c>
      <c r="D22" s="344">
        <f t="shared" si="6"/>
        <v>0</v>
      </c>
      <c r="E22" s="343">
        <f t="shared" si="6"/>
        <v>12056000</v>
      </c>
      <c r="F22" s="345">
        <f t="shared" si="6"/>
        <v>12056000</v>
      </c>
      <c r="G22" s="345">
        <f t="shared" si="6"/>
        <v>0</v>
      </c>
      <c r="H22" s="343">
        <f t="shared" si="6"/>
        <v>21888</v>
      </c>
      <c r="I22" s="343">
        <f t="shared" si="6"/>
        <v>1367220</v>
      </c>
      <c r="J22" s="345">
        <f t="shared" si="6"/>
        <v>1389108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1389108</v>
      </c>
      <c r="X22" s="343">
        <f t="shared" si="6"/>
        <v>3014000</v>
      </c>
      <c r="Y22" s="345">
        <f t="shared" si="6"/>
        <v>-1624892</v>
      </c>
      <c r="Z22" s="336">
        <f>+IF(X22&lt;&gt;0,+(Y22/X22)*100,0)</f>
        <v>-53.9114797611148</v>
      </c>
      <c r="AA22" s="350">
        <f>SUM(AA23:AA32)</f>
        <v>12056000</v>
      </c>
    </row>
    <row r="23" spans="1:27" ht="13.5">
      <c r="A23" s="361" t="s">
        <v>236</v>
      </c>
      <c r="B23" s="142"/>
      <c r="C23" s="60">
        <v>1348530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395082</v>
      </c>
      <c r="D24" s="340"/>
      <c r="E24" s="60">
        <v>10800000</v>
      </c>
      <c r="F24" s="59">
        <v>10800000</v>
      </c>
      <c r="G24" s="59"/>
      <c r="H24" s="60"/>
      <c r="I24" s="60">
        <v>88895</v>
      </c>
      <c r="J24" s="59">
        <v>88895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88895</v>
      </c>
      <c r="X24" s="60">
        <v>2700000</v>
      </c>
      <c r="Y24" s="59">
        <v>-2611105</v>
      </c>
      <c r="Z24" s="61">
        <v>-96.71</v>
      </c>
      <c r="AA24" s="62">
        <v>10800000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400000</v>
      </c>
      <c r="D26" s="363"/>
      <c r="E26" s="362">
        <v>456000</v>
      </c>
      <c r="F26" s="364">
        <v>456000</v>
      </c>
      <c r="G26" s="364"/>
      <c r="H26" s="362"/>
      <c r="I26" s="362">
        <v>199191</v>
      </c>
      <c r="J26" s="364">
        <v>199191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199191</v>
      </c>
      <c r="X26" s="362">
        <v>114000</v>
      </c>
      <c r="Y26" s="364">
        <v>85191</v>
      </c>
      <c r="Z26" s="365">
        <v>74.73</v>
      </c>
      <c r="AA26" s="366">
        <v>456000</v>
      </c>
    </row>
    <row r="27" spans="1:27" ht="13.5">
      <c r="A27" s="361" t="s">
        <v>240</v>
      </c>
      <c r="B27" s="147"/>
      <c r="C27" s="60"/>
      <c r="D27" s="340"/>
      <c r="E27" s="60">
        <v>800000</v>
      </c>
      <c r="F27" s="59">
        <v>800000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200000</v>
      </c>
      <c r="Y27" s="59">
        <v>-200000</v>
      </c>
      <c r="Z27" s="61">
        <v>-100</v>
      </c>
      <c r="AA27" s="62">
        <v>800000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6630621</v>
      </c>
      <c r="D32" s="340"/>
      <c r="E32" s="60"/>
      <c r="F32" s="59"/>
      <c r="G32" s="59"/>
      <c r="H32" s="60">
        <v>21888</v>
      </c>
      <c r="I32" s="60">
        <v>1079134</v>
      </c>
      <c r="J32" s="59">
        <v>1101022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1101022</v>
      </c>
      <c r="X32" s="60"/>
      <c r="Y32" s="59">
        <v>1101022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28139925</v>
      </c>
      <c r="D40" s="344">
        <f t="shared" si="9"/>
        <v>0</v>
      </c>
      <c r="E40" s="343">
        <f t="shared" si="9"/>
        <v>15551000</v>
      </c>
      <c r="F40" s="345">
        <f t="shared" si="9"/>
        <v>15551000</v>
      </c>
      <c r="G40" s="345">
        <f t="shared" si="9"/>
        <v>943018</v>
      </c>
      <c r="H40" s="343">
        <f t="shared" si="9"/>
        <v>929501</v>
      </c>
      <c r="I40" s="343">
        <f t="shared" si="9"/>
        <v>1835801</v>
      </c>
      <c r="J40" s="345">
        <f t="shared" si="9"/>
        <v>3708320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3708320</v>
      </c>
      <c r="X40" s="343">
        <f t="shared" si="9"/>
        <v>3887750</v>
      </c>
      <c r="Y40" s="345">
        <f t="shared" si="9"/>
        <v>-179430</v>
      </c>
      <c r="Z40" s="336">
        <f>+IF(X40&lt;&gt;0,+(Y40/X40)*100,0)</f>
        <v>-4.6152658992990805</v>
      </c>
      <c r="AA40" s="350">
        <f>SUM(AA41:AA49)</f>
        <v>15551000</v>
      </c>
    </row>
    <row r="41" spans="1:27" ht="13.5">
      <c r="A41" s="361" t="s">
        <v>247</v>
      </c>
      <c r="B41" s="142"/>
      <c r="C41" s="362">
        <v>21995922</v>
      </c>
      <c r="D41" s="363"/>
      <c r="E41" s="362">
        <v>14821000</v>
      </c>
      <c r="F41" s="364">
        <v>14821000</v>
      </c>
      <c r="G41" s="364">
        <v>943018</v>
      </c>
      <c r="H41" s="362">
        <v>929501</v>
      </c>
      <c r="I41" s="362">
        <v>929501</v>
      </c>
      <c r="J41" s="364">
        <v>2802020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2802020</v>
      </c>
      <c r="X41" s="362">
        <v>3705250</v>
      </c>
      <c r="Y41" s="364">
        <v>-903230</v>
      </c>
      <c r="Z41" s="365">
        <v>-24.38</v>
      </c>
      <c r="AA41" s="366">
        <v>14821000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1293032</v>
      </c>
      <c r="D43" s="369"/>
      <c r="E43" s="305">
        <v>500000</v>
      </c>
      <c r="F43" s="370">
        <v>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125000</v>
      </c>
      <c r="Y43" s="370">
        <v>-125000</v>
      </c>
      <c r="Z43" s="371">
        <v>-100</v>
      </c>
      <c r="AA43" s="303">
        <v>500000</v>
      </c>
    </row>
    <row r="44" spans="1:27" ht="13.5">
      <c r="A44" s="361" t="s">
        <v>250</v>
      </c>
      <c r="B44" s="136"/>
      <c r="C44" s="60">
        <v>747136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681144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3422691</v>
      </c>
      <c r="D49" s="368"/>
      <c r="E49" s="54">
        <v>230000</v>
      </c>
      <c r="F49" s="53">
        <v>230000</v>
      </c>
      <c r="G49" s="53"/>
      <c r="H49" s="54"/>
      <c r="I49" s="54">
        <v>906300</v>
      </c>
      <c r="J49" s="53">
        <v>906300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906300</v>
      </c>
      <c r="X49" s="54">
        <v>57500</v>
      </c>
      <c r="Y49" s="53">
        <v>848800</v>
      </c>
      <c r="Z49" s="94">
        <v>1476.17</v>
      </c>
      <c r="AA49" s="95">
        <v>230000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72147570</v>
      </c>
      <c r="D60" s="346">
        <f t="shared" si="14"/>
        <v>0</v>
      </c>
      <c r="E60" s="219">
        <f t="shared" si="14"/>
        <v>40287000</v>
      </c>
      <c r="F60" s="264">
        <f t="shared" si="14"/>
        <v>40287000</v>
      </c>
      <c r="G60" s="264">
        <f t="shared" si="14"/>
        <v>943018</v>
      </c>
      <c r="H60" s="219">
        <f t="shared" si="14"/>
        <v>1998257</v>
      </c>
      <c r="I60" s="219">
        <f t="shared" si="14"/>
        <v>3203021</v>
      </c>
      <c r="J60" s="264">
        <f t="shared" si="14"/>
        <v>6144296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6144296</v>
      </c>
      <c r="X60" s="219">
        <f t="shared" si="14"/>
        <v>10071750</v>
      </c>
      <c r="Y60" s="264">
        <f t="shared" si="14"/>
        <v>-3927454</v>
      </c>
      <c r="Z60" s="337">
        <f>+IF(X60&lt;&gt;0,+(Y60/X60)*100,0)</f>
        <v>-38.99475264973813</v>
      </c>
      <c r="AA60" s="232">
        <f>+AA57+AA54+AA51+AA40+AA37+AA34+AA22+AA5</f>
        <v>40287000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5072475</v>
      </c>
      <c r="D5" s="357">
        <f t="shared" si="0"/>
        <v>0</v>
      </c>
      <c r="E5" s="356">
        <f t="shared" si="0"/>
        <v>23272000</v>
      </c>
      <c r="F5" s="358">
        <f t="shared" si="0"/>
        <v>23272000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5818000</v>
      </c>
      <c r="Y5" s="358">
        <f t="shared" si="0"/>
        <v>-5818000</v>
      </c>
      <c r="Z5" s="359">
        <f>+IF(X5&lt;&gt;0,+(Y5/X5)*100,0)</f>
        <v>-100</v>
      </c>
      <c r="AA5" s="360">
        <f>+AA6+AA8+AA11+AA13+AA15</f>
        <v>23272000</v>
      </c>
    </row>
    <row r="6" spans="1:27" ht="13.5">
      <c r="A6" s="361" t="s">
        <v>204</v>
      </c>
      <c r="B6" s="142"/>
      <c r="C6" s="60">
        <f>+C7</f>
        <v>658222</v>
      </c>
      <c r="D6" s="340">
        <f aca="true" t="shared" si="1" ref="D6:AA6">+D7</f>
        <v>0</v>
      </c>
      <c r="E6" s="60">
        <f t="shared" si="1"/>
        <v>18189000</v>
      </c>
      <c r="F6" s="59">
        <f t="shared" si="1"/>
        <v>18189000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4547250</v>
      </c>
      <c r="Y6" s="59">
        <f t="shared" si="1"/>
        <v>-4547250</v>
      </c>
      <c r="Z6" s="61">
        <f>+IF(X6&lt;&gt;0,+(Y6/X6)*100,0)</f>
        <v>-100</v>
      </c>
      <c r="AA6" s="62">
        <f t="shared" si="1"/>
        <v>18189000</v>
      </c>
    </row>
    <row r="7" spans="1:27" ht="13.5">
      <c r="A7" s="291" t="s">
        <v>228</v>
      </c>
      <c r="B7" s="142"/>
      <c r="C7" s="60">
        <v>658222</v>
      </c>
      <c r="D7" s="340"/>
      <c r="E7" s="60">
        <v>18189000</v>
      </c>
      <c r="F7" s="59">
        <v>18189000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4547250</v>
      </c>
      <c r="Y7" s="59">
        <v>-4547250</v>
      </c>
      <c r="Z7" s="61">
        <v>-100</v>
      </c>
      <c r="AA7" s="62">
        <v>18189000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750000</v>
      </c>
      <c r="Y8" s="59">
        <f t="shared" si="2"/>
        <v>-750000</v>
      </c>
      <c r="Z8" s="61">
        <f>+IF(X8&lt;&gt;0,+(Y8/X8)*100,0)</f>
        <v>-100</v>
      </c>
      <c r="AA8" s="62">
        <f>SUM(AA9:AA10)</f>
        <v>3000000</v>
      </c>
    </row>
    <row r="9" spans="1:27" ht="13.5">
      <c r="A9" s="291" t="s">
        <v>229</v>
      </c>
      <c r="B9" s="142"/>
      <c r="C9" s="60"/>
      <c r="D9" s="340"/>
      <c r="E9" s="60">
        <v>3000000</v>
      </c>
      <c r="F9" s="59">
        <v>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750000</v>
      </c>
      <c r="Y9" s="59">
        <v>-750000</v>
      </c>
      <c r="Z9" s="61">
        <v>-100</v>
      </c>
      <c r="AA9" s="62">
        <v>3000000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1583000</v>
      </c>
      <c r="F11" s="364">
        <f t="shared" si="3"/>
        <v>1583000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395750</v>
      </c>
      <c r="Y11" s="364">
        <f t="shared" si="3"/>
        <v>-395750</v>
      </c>
      <c r="Z11" s="365">
        <f>+IF(X11&lt;&gt;0,+(Y11/X11)*100,0)</f>
        <v>-100</v>
      </c>
      <c r="AA11" s="366">
        <f t="shared" si="3"/>
        <v>1583000</v>
      </c>
    </row>
    <row r="12" spans="1:27" ht="13.5">
      <c r="A12" s="291" t="s">
        <v>231</v>
      </c>
      <c r="B12" s="136"/>
      <c r="C12" s="60"/>
      <c r="D12" s="340"/>
      <c r="E12" s="60">
        <v>1583000</v>
      </c>
      <c r="F12" s="59">
        <v>1583000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395750</v>
      </c>
      <c r="Y12" s="59">
        <v>-395750</v>
      </c>
      <c r="Z12" s="61">
        <v>-100</v>
      </c>
      <c r="AA12" s="62">
        <v>1583000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500000</v>
      </c>
      <c r="F13" s="342">
        <f t="shared" si="4"/>
        <v>500000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125000</v>
      </c>
      <c r="Y13" s="342">
        <f t="shared" si="4"/>
        <v>-125000</v>
      </c>
      <c r="Z13" s="335">
        <f>+IF(X13&lt;&gt;0,+(Y13/X13)*100,0)</f>
        <v>-100</v>
      </c>
      <c r="AA13" s="273">
        <f t="shared" si="4"/>
        <v>500000</v>
      </c>
    </row>
    <row r="14" spans="1:27" ht="13.5">
      <c r="A14" s="291" t="s">
        <v>232</v>
      </c>
      <c r="B14" s="136"/>
      <c r="C14" s="60"/>
      <c r="D14" s="340"/>
      <c r="E14" s="60">
        <v>500000</v>
      </c>
      <c r="F14" s="59">
        <v>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125000</v>
      </c>
      <c r="Y14" s="59">
        <v>-125000</v>
      </c>
      <c r="Z14" s="61">
        <v>-100</v>
      </c>
      <c r="AA14" s="62">
        <v>500000</v>
      </c>
    </row>
    <row r="15" spans="1:27" ht="13.5">
      <c r="A15" s="361" t="s">
        <v>208</v>
      </c>
      <c r="B15" s="136"/>
      <c r="C15" s="60">
        <f aca="true" t="shared" si="5" ref="C15:Y15">SUM(C16:C20)</f>
        <v>4414253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4414253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1204518</v>
      </c>
      <c r="D22" s="344">
        <f t="shared" si="6"/>
        <v>0</v>
      </c>
      <c r="E22" s="343">
        <f t="shared" si="6"/>
        <v>1401000</v>
      </c>
      <c r="F22" s="345">
        <f t="shared" si="6"/>
        <v>1401000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350250</v>
      </c>
      <c r="Y22" s="345">
        <f t="shared" si="6"/>
        <v>-350250</v>
      </c>
      <c r="Z22" s="336">
        <f>+IF(X22&lt;&gt;0,+(Y22/X22)*100,0)</f>
        <v>-100</v>
      </c>
      <c r="AA22" s="350">
        <f>SUM(AA23:AA32)</f>
        <v>1401000</v>
      </c>
    </row>
    <row r="23" spans="1:27" ht="13.5">
      <c r="A23" s="361" t="s">
        <v>236</v>
      </c>
      <c r="B23" s="142"/>
      <c r="C23" s="60">
        <v>1204518</v>
      </c>
      <c r="D23" s="340"/>
      <c r="E23" s="60">
        <v>401000</v>
      </c>
      <c r="F23" s="59">
        <v>401000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100250</v>
      </c>
      <c r="Y23" s="59">
        <v>-100250</v>
      </c>
      <c r="Z23" s="61">
        <v>-100</v>
      </c>
      <c r="AA23" s="62">
        <v>401000</v>
      </c>
    </row>
    <row r="24" spans="1:27" ht="13.5">
      <c r="A24" s="361" t="s">
        <v>237</v>
      </c>
      <c r="B24" s="142"/>
      <c r="C24" s="60"/>
      <c r="D24" s="340"/>
      <c r="E24" s="60">
        <v>1000000</v>
      </c>
      <c r="F24" s="59">
        <v>1000000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250000</v>
      </c>
      <c r="Y24" s="59">
        <v>-250000</v>
      </c>
      <c r="Z24" s="61">
        <v>-100</v>
      </c>
      <c r="AA24" s="62">
        <v>1000000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460714</v>
      </c>
      <c r="D40" s="344">
        <f t="shared" si="9"/>
        <v>0</v>
      </c>
      <c r="E40" s="343">
        <f t="shared" si="9"/>
        <v>600000</v>
      </c>
      <c r="F40" s="345">
        <f t="shared" si="9"/>
        <v>600000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150000</v>
      </c>
      <c r="Y40" s="345">
        <f t="shared" si="9"/>
        <v>-150000</v>
      </c>
      <c r="Z40" s="336">
        <f>+IF(X40&lt;&gt;0,+(Y40/X40)*100,0)</f>
        <v>-100</v>
      </c>
      <c r="AA40" s="350">
        <f>SUM(AA41:AA49)</f>
        <v>600000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600000</v>
      </c>
      <c r="F43" s="370">
        <v>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150000</v>
      </c>
      <c r="Y43" s="370">
        <v>-150000</v>
      </c>
      <c r="Z43" s="371">
        <v>-100</v>
      </c>
      <c r="AA43" s="303">
        <v>600000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460714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6737707</v>
      </c>
      <c r="D60" s="346">
        <f t="shared" si="14"/>
        <v>0</v>
      </c>
      <c r="E60" s="219">
        <f t="shared" si="14"/>
        <v>25273000</v>
      </c>
      <c r="F60" s="264">
        <f t="shared" si="14"/>
        <v>25273000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6318250</v>
      </c>
      <c r="Y60" s="264">
        <f t="shared" si="14"/>
        <v>-6318250</v>
      </c>
      <c r="Z60" s="337">
        <f>+IF(X60&lt;&gt;0,+(Y60/X60)*100,0)</f>
        <v>-100</v>
      </c>
      <c r="AA60" s="232">
        <f>+AA57+AA54+AA51+AA40+AA37+AA34+AA22+AA5</f>
        <v>25273000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2014-11-17T08:05:08Z</dcterms:created>
  <dcterms:modified xsi:type="dcterms:W3CDTF">2014-11-17T08:05:12Z</dcterms:modified>
  <cp:category/>
  <cp:version/>
  <cp:contentType/>
  <cp:contentStatus/>
</cp:coreProperties>
</file>