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<sst xmlns="http://schemas.openxmlformats.org/spreadsheetml/2006/main" count="855" uniqueCount="302">
  <si>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Umzumbe(KZN213)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</si>
  <si>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</si>
  <si>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</si>
  <si>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</si>
  <si>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</si>
  <si>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</si>
  <si>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</si>
  <si>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</si>
  <si>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</si>
  <si>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</si>
  <si>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</si>
  <si>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</si>
  <si>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</si>
  <si>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</si>
  <si>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</si>
  <si>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</si>
  <si>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</si>
  <si>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</si>
  <si>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</si>
  <si>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</si>
  <si>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</si>
  <si>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</si>
  <si>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</si>
  <si>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</si>
  <si>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</si>
  <si>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</si>
  <si>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</si>
  <si>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</si>
  <si>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</si>
  <si>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</si>
  <si>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</si>
  <si>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</si>
  <si>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</si>
  <si>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</si>
  <si>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</si>
  <si>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</si>
  <si>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</si>
  <si>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</si>
  <si>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</si>
  <si>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</si>
  <si>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</si>
  <si>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</si>
  <si>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</si>
  <si>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</si>
  <si>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</si>
  <si>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</si>
  <si>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</si>
  <si>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</si>
  <si>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</si>
  <si>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</si>
  <si>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</si>
  <si>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</si>
  <si>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</si>
  <si>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</si>
  <si>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</si>
  <si>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</si>
  <si>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</si>
  <si>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</si>
  <si>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</si>
  <si>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</si>
  <si>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</si>
  <si>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</si>
  <si>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</si>
  <si>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</si>
  <si>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</si>
  <si>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</si>
  <si>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</si>
  <si>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</si>
  <si>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</si>
  <si>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</si>
  <si>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Umzumbe(KZN213)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</si>
  <si>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</si>
  <si>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</si>
  <si>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</si>
  <si>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</si>
  <si>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</si>
  <si>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</si>
  <si>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</si>
  <si>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</si>
  <si>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</si>
  <si>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</si>
  <si>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</si>
  <si>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</si>
  <si>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</si>
  <si>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</si>
  <si>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</si>
  <si>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</si>
  <si>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</si>
  <si>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</si>
  <si>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</si>
  <si>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</si>
  <si>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</si>
  <si>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</si>
  <si>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</si>
  <si>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</si>
  <si>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</si>
  <si>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</si>
  <si>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</si>
  <si>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</si>
  <si>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</si>
  <si>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Umzumbe(KZN213)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</si>
  <si>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</si>
  <si>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</si>
  <si>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</si>
  <si>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</si>
  <si>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</si>
  <si>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</si>
  <si>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</si>
  <si>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</si>
  <si>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</si>
  <si>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</si>
  <si>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</si>
  <si>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</si>
  <si>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</si>
  <si>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</si>
  <si>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</si>
  <si>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</si>
  <si>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</si>
  <si>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</si>
  <si>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</si>
  <si>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</si>
  <si>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</si>
  <si>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</si>
  <si>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</si>
  <si>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</si>
  <si>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</si>
  <si>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</si>
  <si>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</si>
  <si>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</si>
  <si>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Umzumbe(KZN213)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</si>
  <si>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</si>
  <si>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</si>
  <si>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</si>
  <si>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</si>
  <si>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</si>
  <si>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</si>
  <si>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</si>
  <si>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</si>
  <si>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</si>
  <si>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</si>
  <si>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Umzumbe(KZN213)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</si>
  <si>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</si>
  <si>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</si>
  <si>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</si>
  <si>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</si>
  <si>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</si>
  <si>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</si>
  <si>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</si>
  <si>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</si>
  <si>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</si>
  <si>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</si>
  <si>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</si>
  <si>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</si>
  <si>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</si>
  <si>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</si>
  <si>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</si>
  <si>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</si>
  <si>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</si>
  <si>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</si>
  <si>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</si>
  <si>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</si>
  <si>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</si>
  <si>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</si>
  <si>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</si>
  <si>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</si>
  <si>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</si>
  <si>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</si>
  <si>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</si>
  <si>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</si>
  <si>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</si>
  <si>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</si>
  <si>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</si>
  <si>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</si>
  <si>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</si>
  <si>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Umzumbe(KZN213)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</si>
  <si>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</si>
  <si>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</si>
  <si>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</si>
  <si>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</si>
  <si>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</si>
  <si>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</si>
  <si>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</si>
  <si>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</si>
  <si>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</si>
  <si>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</si>
  <si>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</si>
  <si>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</si>
  <si>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</si>
  <si>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</si>
  <si>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</si>
  <si>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</si>
  <si>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</si>
  <si>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</si>
  <si>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</si>
  <si>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</si>
  <si>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</si>
  <si>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</si>
  <si>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</si>
  <si>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</si>
  <si>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</si>
  <si>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</si>
  <si>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Umzumbe(KZN213)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</si>
  <si>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</si>
  <si>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</si>
  <si>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</si>
  <si>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</si>
  <si>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</si>
  <si>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</si>
  <si>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</si>
  <si>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</si>
  <si>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</si>
  <si>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</si>
  <si>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</si>
  <si>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</si>
  <si>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</si>
  <si>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</si>
  <si>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</si>
  <si>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</si>
  <si>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</si>
  <si>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</si>
  <si>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</si>
  <si>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</si>
  <si>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</si>
  <si>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</si>
  <si>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</si>
  <si>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</si>
  <si>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Umzumbe(KZN213)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</si>
  <si>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</si>
  <si>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</si>
  <si>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</si>
  <si>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</si>
  <si>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</si>
  <si>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</si>
  <si>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</si>
  <si>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</si>
  <si>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</si>
  <si>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</si>
  <si>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</si>
  <si>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</si>
  <si>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</si>
  <si>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</si>
  <si>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</si>
  <si>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</si>
  <si>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</si>
  <si>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</si>
  <si>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</si>
  <si>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</si>
  <si>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</si>
  <si>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</si>
  <si>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</si>
  <si>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</si>
  <si>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</si>
  <si>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</si>
  <si>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</si>
  <si>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</si>
  <si>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</si>
  <si>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</si>
  <si>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</si>
  <si>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</si>
  <si>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</si>
  <si>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</si>
  <si>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</si>
  <si>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Umzumbe(KZN213)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</si>
  <si>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</si>
  <si>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</si>
  <si>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Umzumbe(KZN213)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</si>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</sst>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4977152</v>
      </c>
      <c r="C5" s="19">
        <v>0</v>
      </c>
      <c r="D5" s="59">
        <v>4157557</v>
      </c>
      <c r="E5" s="60">
        <v>4157557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756000</v>
      </c>
      <c r="X5" s="60">
        <v>-756000</v>
      </c>
      <c r="Y5" s="61">
        <v>-100</v>
      </c>
      <c r="Z5" s="62">
        <v>4157557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4503583</v>
      </c>
      <c r="C7" s="19">
        <v>0</v>
      </c>
      <c r="D7" s="59">
        <v>3200000</v>
      </c>
      <c r="E7" s="60">
        <v>3200000</v>
      </c>
      <c r="F7" s="60">
        <v>329036</v>
      </c>
      <c r="G7" s="60">
        <v>489042</v>
      </c>
      <c r="H7" s="60">
        <v>567193</v>
      </c>
      <c r="I7" s="60">
        <v>1385271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1385271</v>
      </c>
      <c r="W7" s="60">
        <v>799998</v>
      </c>
      <c r="X7" s="60">
        <v>585273</v>
      </c>
      <c r="Y7" s="61">
        <v>73.16</v>
      </c>
      <c r="Z7" s="62">
        <v>3200000</v>
      </c>
    </row>
    <row r="8" spans="1:26" ht="13.5">
      <c r="A8" s="58" t="s">
        <v>34</v>
      </c>
      <c r="B8" s="19">
        <v>85478324</v>
      </c>
      <c r="C8" s="19">
        <v>0</v>
      </c>
      <c r="D8" s="59">
        <v>115574000</v>
      </c>
      <c r="E8" s="60">
        <v>115574000</v>
      </c>
      <c r="F8" s="60">
        <v>7595932</v>
      </c>
      <c r="G8" s="60">
        <v>5518595</v>
      </c>
      <c r="H8" s="60">
        <v>7619313</v>
      </c>
      <c r="I8" s="60">
        <v>20733840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20733840</v>
      </c>
      <c r="W8" s="60">
        <v>30076000</v>
      </c>
      <c r="X8" s="60">
        <v>-9342160</v>
      </c>
      <c r="Y8" s="61">
        <v>-31.06</v>
      </c>
      <c r="Z8" s="62">
        <v>115574000</v>
      </c>
    </row>
    <row r="9" spans="1:26" ht="13.5">
      <c r="A9" s="58" t="s">
        <v>35</v>
      </c>
      <c r="B9" s="19">
        <v>445113</v>
      </c>
      <c r="C9" s="19">
        <v>0</v>
      </c>
      <c r="D9" s="59">
        <v>4545385</v>
      </c>
      <c r="E9" s="60">
        <v>4545385</v>
      </c>
      <c r="F9" s="60">
        <v>501343</v>
      </c>
      <c r="G9" s="60">
        <v>612128</v>
      </c>
      <c r="H9" s="60">
        <v>621890</v>
      </c>
      <c r="I9" s="60">
        <v>1735361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1735361</v>
      </c>
      <c r="W9" s="60">
        <v>1137000</v>
      </c>
      <c r="X9" s="60">
        <v>598361</v>
      </c>
      <c r="Y9" s="61">
        <v>52.63</v>
      </c>
      <c r="Z9" s="62">
        <v>4545385</v>
      </c>
    </row>
    <row r="10" spans="1:26" ht="25.5">
      <c r="A10" s="63" t="s">
        <v>277</v>
      </c>
      <c r="B10" s="64">
        <f>SUM(B5:B9)</f>
        <v>95404172</v>
      </c>
      <c r="C10" s="64">
        <f>SUM(C5:C9)</f>
        <v>0</v>
      </c>
      <c r="D10" s="65">
        <f aca="true" t="shared" si="0" ref="D10:Z10">SUM(D5:D9)</f>
        <v>127476942</v>
      </c>
      <c r="E10" s="66">
        <f t="shared" si="0"/>
        <v>127476942</v>
      </c>
      <c r="F10" s="66">
        <f t="shared" si="0"/>
        <v>8426311</v>
      </c>
      <c r="G10" s="66">
        <f t="shared" si="0"/>
        <v>6619765</v>
      </c>
      <c r="H10" s="66">
        <f t="shared" si="0"/>
        <v>8808396</v>
      </c>
      <c r="I10" s="66">
        <f t="shared" si="0"/>
        <v>23854472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23854472</v>
      </c>
      <c r="W10" s="66">
        <f t="shared" si="0"/>
        <v>32768998</v>
      </c>
      <c r="X10" s="66">
        <f t="shared" si="0"/>
        <v>-8914526</v>
      </c>
      <c r="Y10" s="67">
        <f>+IF(W10&lt;&gt;0,(X10/W10)*100,0)</f>
        <v>-27.20414582099825</v>
      </c>
      <c r="Z10" s="68">
        <f t="shared" si="0"/>
        <v>127476942</v>
      </c>
    </row>
    <row r="11" spans="1:26" ht="13.5">
      <c r="A11" s="58" t="s">
        <v>37</v>
      </c>
      <c r="B11" s="19">
        <v>26538744</v>
      </c>
      <c r="C11" s="19">
        <v>0</v>
      </c>
      <c r="D11" s="59">
        <v>35970231</v>
      </c>
      <c r="E11" s="60">
        <v>35970231</v>
      </c>
      <c r="F11" s="60">
        <v>2182000</v>
      </c>
      <c r="G11" s="60">
        <v>2258710</v>
      </c>
      <c r="H11" s="60">
        <v>2285155</v>
      </c>
      <c r="I11" s="60">
        <v>6725865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6725865</v>
      </c>
      <c r="W11" s="60">
        <v>8936499</v>
      </c>
      <c r="X11" s="60">
        <v>-2210634</v>
      </c>
      <c r="Y11" s="61">
        <v>-24.74</v>
      </c>
      <c r="Z11" s="62">
        <v>35970231</v>
      </c>
    </row>
    <row r="12" spans="1:26" ht="13.5">
      <c r="A12" s="58" t="s">
        <v>38</v>
      </c>
      <c r="B12" s="19">
        <v>11386533</v>
      </c>
      <c r="C12" s="19">
        <v>0</v>
      </c>
      <c r="D12" s="59">
        <v>11721327</v>
      </c>
      <c r="E12" s="60">
        <v>11721327</v>
      </c>
      <c r="F12" s="60">
        <v>936000</v>
      </c>
      <c r="G12" s="60">
        <v>959637</v>
      </c>
      <c r="H12" s="60">
        <v>968534</v>
      </c>
      <c r="I12" s="60">
        <v>2864171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2864171</v>
      </c>
      <c r="W12" s="60">
        <v>2930250</v>
      </c>
      <c r="X12" s="60">
        <v>-66079</v>
      </c>
      <c r="Y12" s="61">
        <v>-2.26</v>
      </c>
      <c r="Z12" s="62">
        <v>11721327</v>
      </c>
    </row>
    <row r="13" spans="1:26" ht="13.5">
      <c r="A13" s="58" t="s">
        <v>278</v>
      </c>
      <c r="B13" s="19">
        <v>11197883</v>
      </c>
      <c r="C13" s="19">
        <v>0</v>
      </c>
      <c r="D13" s="59">
        <v>10000000</v>
      </c>
      <c r="E13" s="60">
        <v>10000000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10000000</v>
      </c>
    </row>
    <row r="14" spans="1:26" ht="13.5">
      <c r="A14" s="58" t="s">
        <v>40</v>
      </c>
      <c r="B14" s="19">
        <v>37000</v>
      </c>
      <c r="C14" s="19">
        <v>0</v>
      </c>
      <c r="D14" s="59">
        <v>110000</v>
      </c>
      <c r="E14" s="60">
        <v>110000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27498</v>
      </c>
      <c r="X14" s="60">
        <v>-27498</v>
      </c>
      <c r="Y14" s="61">
        <v>-100</v>
      </c>
      <c r="Z14" s="62">
        <v>110000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10570000</v>
      </c>
      <c r="E16" s="60">
        <v>10570000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10570000</v>
      </c>
    </row>
    <row r="17" spans="1:26" ht="13.5">
      <c r="A17" s="58" t="s">
        <v>43</v>
      </c>
      <c r="B17" s="19">
        <v>49298448</v>
      </c>
      <c r="C17" s="19">
        <v>0</v>
      </c>
      <c r="D17" s="59">
        <v>65884327</v>
      </c>
      <c r="E17" s="60">
        <v>65884327</v>
      </c>
      <c r="F17" s="60">
        <v>4478610</v>
      </c>
      <c r="G17" s="60">
        <v>2300248</v>
      </c>
      <c r="H17" s="60">
        <v>4365624</v>
      </c>
      <c r="I17" s="60">
        <v>11144482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11144482</v>
      </c>
      <c r="W17" s="60">
        <v>15339498</v>
      </c>
      <c r="X17" s="60">
        <v>-4195016</v>
      </c>
      <c r="Y17" s="61">
        <v>-27.35</v>
      </c>
      <c r="Z17" s="62">
        <v>65884327</v>
      </c>
    </row>
    <row r="18" spans="1:26" ht="13.5">
      <c r="A18" s="70" t="s">
        <v>44</v>
      </c>
      <c r="B18" s="71">
        <f>SUM(B11:B17)</f>
        <v>98458608</v>
      </c>
      <c r="C18" s="71">
        <f>SUM(C11:C17)</f>
        <v>0</v>
      </c>
      <c r="D18" s="72">
        <f aca="true" t="shared" si="1" ref="D18:Z18">SUM(D11:D17)</f>
        <v>134255885</v>
      </c>
      <c r="E18" s="73">
        <f t="shared" si="1"/>
        <v>134255885</v>
      </c>
      <c r="F18" s="73">
        <f t="shared" si="1"/>
        <v>7596610</v>
      </c>
      <c r="G18" s="73">
        <f t="shared" si="1"/>
        <v>5518595</v>
      </c>
      <c r="H18" s="73">
        <f t="shared" si="1"/>
        <v>7619313</v>
      </c>
      <c r="I18" s="73">
        <f t="shared" si="1"/>
        <v>20734518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20734518</v>
      </c>
      <c r="W18" s="73">
        <f t="shared" si="1"/>
        <v>27233745</v>
      </c>
      <c r="X18" s="73">
        <f t="shared" si="1"/>
        <v>-6499227</v>
      </c>
      <c r="Y18" s="67">
        <f>+IF(W18&lt;&gt;0,(X18/W18)*100,0)</f>
        <v>-23.864609880132168</v>
      </c>
      <c r="Z18" s="74">
        <f t="shared" si="1"/>
        <v>134255885</v>
      </c>
    </row>
    <row r="19" spans="1:26" ht="13.5">
      <c r="A19" s="70" t="s">
        <v>45</v>
      </c>
      <c r="B19" s="75">
        <f>+B10-B18</f>
        <v>-3054436</v>
      </c>
      <c r="C19" s="75">
        <f>+C10-C18</f>
        <v>0</v>
      </c>
      <c r="D19" s="76">
        <f aca="true" t="shared" si="2" ref="D19:Z19">+D10-D18</f>
        <v>-6778943</v>
      </c>
      <c r="E19" s="77">
        <f t="shared" si="2"/>
        <v>-6778943</v>
      </c>
      <c r="F19" s="77">
        <f t="shared" si="2"/>
        <v>829701</v>
      </c>
      <c r="G19" s="77">
        <f t="shared" si="2"/>
        <v>1101170</v>
      </c>
      <c r="H19" s="77">
        <f t="shared" si="2"/>
        <v>1189083</v>
      </c>
      <c r="I19" s="77">
        <f t="shared" si="2"/>
        <v>3119954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3119954</v>
      </c>
      <c r="W19" s="77">
        <f>IF(E10=E18,0,W10-W18)</f>
        <v>5535253</v>
      </c>
      <c r="X19" s="77">
        <f t="shared" si="2"/>
        <v>-2415299</v>
      </c>
      <c r="Y19" s="78">
        <f>+IF(W19&lt;&gt;0,(X19/W19)*100,0)</f>
        <v>-43.63484379124134</v>
      </c>
      <c r="Z19" s="79">
        <f t="shared" si="2"/>
        <v>-6778943</v>
      </c>
    </row>
    <row r="20" spans="1:26" ht="13.5">
      <c r="A20" s="58" t="s">
        <v>46</v>
      </c>
      <c r="B20" s="19">
        <v>0</v>
      </c>
      <c r="C20" s="19">
        <v>0</v>
      </c>
      <c r="D20" s="59">
        <v>35620000</v>
      </c>
      <c r="E20" s="60">
        <v>35620000</v>
      </c>
      <c r="F20" s="60">
        <v>1083514</v>
      </c>
      <c r="G20" s="60">
        <v>1051800</v>
      </c>
      <c r="H20" s="60">
        <v>6802471</v>
      </c>
      <c r="I20" s="60">
        <v>8937785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8937785</v>
      </c>
      <c r="W20" s="60">
        <v>8342499</v>
      </c>
      <c r="X20" s="60">
        <v>595286</v>
      </c>
      <c r="Y20" s="61">
        <v>7.14</v>
      </c>
      <c r="Z20" s="62">
        <v>35620000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-3054436</v>
      </c>
      <c r="C22" s="86">
        <f>SUM(C19:C21)</f>
        <v>0</v>
      </c>
      <c r="D22" s="87">
        <f aca="true" t="shared" si="3" ref="D22:Z22">SUM(D19:D21)</f>
        <v>28841057</v>
      </c>
      <c r="E22" s="88">
        <f t="shared" si="3"/>
        <v>28841057</v>
      </c>
      <c r="F22" s="88">
        <f t="shared" si="3"/>
        <v>1913215</v>
      </c>
      <c r="G22" s="88">
        <f t="shared" si="3"/>
        <v>2152970</v>
      </c>
      <c r="H22" s="88">
        <f t="shared" si="3"/>
        <v>7991554</v>
      </c>
      <c r="I22" s="88">
        <f t="shared" si="3"/>
        <v>12057739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12057739</v>
      </c>
      <c r="W22" s="88">
        <f t="shared" si="3"/>
        <v>13877752</v>
      </c>
      <c r="X22" s="88">
        <f t="shared" si="3"/>
        <v>-1820013</v>
      </c>
      <c r="Y22" s="89">
        <f>+IF(W22&lt;&gt;0,(X22/W22)*100,0)</f>
        <v>-13.114609628418206</v>
      </c>
      <c r="Z22" s="90">
        <f t="shared" si="3"/>
        <v>28841057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-3054436</v>
      </c>
      <c r="C24" s="75">
        <f>SUM(C22:C23)</f>
        <v>0</v>
      </c>
      <c r="D24" s="76">
        <f aca="true" t="shared" si="4" ref="D24:Z24">SUM(D22:D23)</f>
        <v>28841057</v>
      </c>
      <c r="E24" s="77">
        <f t="shared" si="4"/>
        <v>28841057</v>
      </c>
      <c r="F24" s="77">
        <f t="shared" si="4"/>
        <v>1913215</v>
      </c>
      <c r="G24" s="77">
        <f t="shared" si="4"/>
        <v>2152970</v>
      </c>
      <c r="H24" s="77">
        <f t="shared" si="4"/>
        <v>7991554</v>
      </c>
      <c r="I24" s="77">
        <f t="shared" si="4"/>
        <v>12057739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12057739</v>
      </c>
      <c r="W24" s="77">
        <f t="shared" si="4"/>
        <v>13877752</v>
      </c>
      <c r="X24" s="77">
        <f t="shared" si="4"/>
        <v>-1820013</v>
      </c>
      <c r="Y24" s="78">
        <f>+IF(W24&lt;&gt;0,(X24/W24)*100,0)</f>
        <v>-13.114609628418206</v>
      </c>
      <c r="Z24" s="79">
        <f t="shared" si="4"/>
        <v>28841057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47768764</v>
      </c>
      <c r="C27" s="22">
        <v>0</v>
      </c>
      <c r="D27" s="99">
        <v>55527384</v>
      </c>
      <c r="E27" s="100">
        <v>55527384</v>
      </c>
      <c r="F27" s="100">
        <v>1083133</v>
      </c>
      <c r="G27" s="100">
        <v>1051800</v>
      </c>
      <c r="H27" s="100">
        <v>6802471</v>
      </c>
      <c r="I27" s="100">
        <v>8937404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8937404</v>
      </c>
      <c r="W27" s="100">
        <v>13881747</v>
      </c>
      <c r="X27" s="100">
        <v>-4944343</v>
      </c>
      <c r="Y27" s="101">
        <v>-35.62</v>
      </c>
      <c r="Z27" s="102">
        <v>55527384</v>
      </c>
    </row>
    <row r="28" spans="1:26" ht="13.5">
      <c r="A28" s="103" t="s">
        <v>46</v>
      </c>
      <c r="B28" s="19">
        <v>47768764</v>
      </c>
      <c r="C28" s="19">
        <v>0</v>
      </c>
      <c r="D28" s="59">
        <v>35620000</v>
      </c>
      <c r="E28" s="60">
        <v>35620000</v>
      </c>
      <c r="F28" s="60">
        <v>1083133</v>
      </c>
      <c r="G28" s="60">
        <v>1051800</v>
      </c>
      <c r="H28" s="60">
        <v>6802471</v>
      </c>
      <c r="I28" s="60">
        <v>8937404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8937404</v>
      </c>
      <c r="W28" s="60">
        <v>0</v>
      </c>
      <c r="X28" s="60">
        <v>8937404</v>
      </c>
      <c r="Y28" s="61">
        <v>0</v>
      </c>
      <c r="Z28" s="62">
        <v>35620000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19907384</v>
      </c>
      <c r="E31" s="60">
        <v>19907384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19907384</v>
      </c>
    </row>
    <row r="32" spans="1:26" ht="13.5">
      <c r="A32" s="70" t="s">
        <v>54</v>
      </c>
      <c r="B32" s="22">
        <f>SUM(B28:B31)</f>
        <v>47768764</v>
      </c>
      <c r="C32" s="22">
        <f>SUM(C28:C31)</f>
        <v>0</v>
      </c>
      <c r="D32" s="99">
        <f aca="true" t="shared" si="5" ref="D32:Z32">SUM(D28:D31)</f>
        <v>55527384</v>
      </c>
      <c r="E32" s="100">
        <f t="shared" si="5"/>
        <v>55527384</v>
      </c>
      <c r="F32" s="100">
        <f t="shared" si="5"/>
        <v>1083133</v>
      </c>
      <c r="G32" s="100">
        <f t="shared" si="5"/>
        <v>1051800</v>
      </c>
      <c r="H32" s="100">
        <f t="shared" si="5"/>
        <v>6802471</v>
      </c>
      <c r="I32" s="100">
        <f t="shared" si="5"/>
        <v>8937404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8937404</v>
      </c>
      <c r="W32" s="100">
        <f t="shared" si="5"/>
        <v>0</v>
      </c>
      <c r="X32" s="100">
        <f t="shared" si="5"/>
        <v>8937404</v>
      </c>
      <c r="Y32" s="101">
        <f>+IF(W32&lt;&gt;0,(X32/W32)*100,0)</f>
        <v>0</v>
      </c>
      <c r="Z32" s="102">
        <f t="shared" si="5"/>
        <v>55527384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99765110</v>
      </c>
      <c r="C35" s="19">
        <v>0</v>
      </c>
      <c r="D35" s="59">
        <v>80054000</v>
      </c>
      <c r="E35" s="60">
        <v>80054000</v>
      </c>
      <c r="F35" s="60">
        <v>100732712</v>
      </c>
      <c r="G35" s="60">
        <v>100924720</v>
      </c>
      <c r="H35" s="60">
        <v>143909128</v>
      </c>
      <c r="I35" s="60">
        <v>143909128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143909128</v>
      </c>
      <c r="W35" s="60">
        <v>20013500</v>
      </c>
      <c r="X35" s="60">
        <v>123895628</v>
      </c>
      <c r="Y35" s="61">
        <v>619.06</v>
      </c>
      <c r="Z35" s="62">
        <v>80054000</v>
      </c>
    </row>
    <row r="36" spans="1:26" ht="13.5">
      <c r="A36" s="58" t="s">
        <v>57</v>
      </c>
      <c r="B36" s="19">
        <v>195050008</v>
      </c>
      <c r="C36" s="19">
        <v>0</v>
      </c>
      <c r="D36" s="59">
        <v>145500000</v>
      </c>
      <c r="E36" s="60">
        <v>145500000</v>
      </c>
      <c r="F36" s="60">
        <v>195050008</v>
      </c>
      <c r="G36" s="60">
        <v>195526405</v>
      </c>
      <c r="H36" s="60">
        <v>200872141</v>
      </c>
      <c r="I36" s="60">
        <v>200872141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200872141</v>
      </c>
      <c r="W36" s="60">
        <v>36375000</v>
      </c>
      <c r="X36" s="60">
        <v>164497141</v>
      </c>
      <c r="Y36" s="61">
        <v>452.23</v>
      </c>
      <c r="Z36" s="62">
        <v>145500000</v>
      </c>
    </row>
    <row r="37" spans="1:26" ht="13.5">
      <c r="A37" s="58" t="s">
        <v>58</v>
      </c>
      <c r="B37" s="19">
        <v>22387375</v>
      </c>
      <c r="C37" s="19">
        <v>0</v>
      </c>
      <c r="D37" s="59">
        <v>9050000</v>
      </c>
      <c r="E37" s="60">
        <v>9050000</v>
      </c>
      <c r="F37" s="60">
        <v>46175210</v>
      </c>
      <c r="G37" s="60">
        <v>49403569</v>
      </c>
      <c r="H37" s="60">
        <v>56122429</v>
      </c>
      <c r="I37" s="60">
        <v>56122429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56122429</v>
      </c>
      <c r="W37" s="60">
        <v>2262500</v>
      </c>
      <c r="X37" s="60">
        <v>53859929</v>
      </c>
      <c r="Y37" s="61">
        <v>2380.55</v>
      </c>
      <c r="Z37" s="62">
        <v>9050000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541000</v>
      </c>
      <c r="H38" s="60">
        <v>541000</v>
      </c>
      <c r="I38" s="60">
        <v>541000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541000</v>
      </c>
      <c r="W38" s="60">
        <v>0</v>
      </c>
      <c r="X38" s="60">
        <v>541000</v>
      </c>
      <c r="Y38" s="61">
        <v>0</v>
      </c>
      <c r="Z38" s="62">
        <v>0</v>
      </c>
    </row>
    <row r="39" spans="1:26" ht="13.5">
      <c r="A39" s="58" t="s">
        <v>60</v>
      </c>
      <c r="B39" s="19">
        <v>272427743</v>
      </c>
      <c r="C39" s="19">
        <v>0</v>
      </c>
      <c r="D39" s="59">
        <v>216504000</v>
      </c>
      <c r="E39" s="60">
        <v>216504000</v>
      </c>
      <c r="F39" s="60">
        <v>249607510</v>
      </c>
      <c r="G39" s="60">
        <v>246506556</v>
      </c>
      <c r="H39" s="60">
        <v>288117840</v>
      </c>
      <c r="I39" s="60">
        <v>288117840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288117840</v>
      </c>
      <c r="W39" s="60">
        <v>54126000</v>
      </c>
      <c r="X39" s="60">
        <v>233991840</v>
      </c>
      <c r="Y39" s="61">
        <v>432.31</v>
      </c>
      <c r="Z39" s="62">
        <v>216504000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55904722</v>
      </c>
      <c r="C42" s="19">
        <v>0</v>
      </c>
      <c r="D42" s="59">
        <v>49461560</v>
      </c>
      <c r="E42" s="60">
        <v>49461560</v>
      </c>
      <c r="F42" s="60">
        <v>52781717</v>
      </c>
      <c r="G42" s="60">
        <v>1576066</v>
      </c>
      <c r="H42" s="60">
        <v>-4625735</v>
      </c>
      <c r="I42" s="60">
        <v>49732048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49732048</v>
      </c>
      <c r="W42" s="60">
        <v>24156001</v>
      </c>
      <c r="X42" s="60">
        <v>25576047</v>
      </c>
      <c r="Y42" s="61">
        <v>105.88</v>
      </c>
      <c r="Z42" s="62">
        <v>49461560</v>
      </c>
    </row>
    <row r="43" spans="1:26" ht="13.5">
      <c r="A43" s="58" t="s">
        <v>63</v>
      </c>
      <c r="B43" s="19">
        <v>-41676198</v>
      </c>
      <c r="C43" s="19">
        <v>0</v>
      </c>
      <c r="D43" s="59">
        <v>-55527384</v>
      </c>
      <c r="E43" s="60">
        <v>-55527384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-13881846</v>
      </c>
      <c r="X43" s="60">
        <v>13881846</v>
      </c>
      <c r="Y43" s="61">
        <v>-100</v>
      </c>
      <c r="Z43" s="62">
        <v>-55527384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91786002</v>
      </c>
      <c r="C45" s="22">
        <v>0</v>
      </c>
      <c r="D45" s="99">
        <v>218516176</v>
      </c>
      <c r="E45" s="100">
        <v>218516176</v>
      </c>
      <c r="F45" s="100">
        <v>52781717</v>
      </c>
      <c r="G45" s="100">
        <v>54357783</v>
      </c>
      <c r="H45" s="100">
        <v>49732048</v>
      </c>
      <c r="I45" s="100">
        <v>49732048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49732048</v>
      </c>
      <c r="W45" s="100">
        <v>234856155</v>
      </c>
      <c r="X45" s="100">
        <v>-185124107</v>
      </c>
      <c r="Y45" s="101">
        <v>-78.82</v>
      </c>
      <c r="Z45" s="102">
        <v>218516176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4756378</v>
      </c>
      <c r="E49" s="54">
        <v>860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4296307</v>
      </c>
      <c r="X49" s="54">
        <v>0</v>
      </c>
      <c r="Y49" s="54">
        <v>0</v>
      </c>
      <c r="Z49" s="130">
        <v>9053545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53.286055961320855</v>
      </c>
      <c r="C58" s="5">
        <f>IF(C67=0,0,+(C76/C67)*100)</f>
        <v>0</v>
      </c>
      <c r="D58" s="6">
        <f aca="true" t="shared" si="6" ref="D58:Z58">IF(D67=0,0,+(D76/D67)*100)</f>
        <v>99.99997594741335</v>
      </c>
      <c r="E58" s="7">
        <f t="shared" si="6"/>
        <v>99.99997594741335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99.99997594741335</v>
      </c>
    </row>
    <row r="59" spans="1:26" ht="13.5">
      <c r="A59" s="37" t="s">
        <v>31</v>
      </c>
      <c r="B59" s="9">
        <f aca="true" t="shared" si="7" ref="B59:Z66">IF(B68=0,0,+(B77/B68)*100)</f>
        <v>53.286055961320855</v>
      </c>
      <c r="C59" s="9">
        <f t="shared" si="7"/>
        <v>0</v>
      </c>
      <c r="D59" s="2">
        <f t="shared" si="7"/>
        <v>99.99997594741335</v>
      </c>
      <c r="E59" s="10">
        <f t="shared" si="7"/>
        <v>99.99997594741335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137.48531746031748</v>
      </c>
      <c r="X59" s="10">
        <f t="shared" si="7"/>
        <v>0</v>
      </c>
      <c r="Y59" s="10">
        <f t="shared" si="7"/>
        <v>0</v>
      </c>
      <c r="Z59" s="11">
        <f t="shared" si="7"/>
        <v>99.99997594741335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4977152</v>
      </c>
      <c r="C67" s="24"/>
      <c r="D67" s="25">
        <v>4157557</v>
      </c>
      <c r="E67" s="26">
        <v>4157557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1039389</v>
      </c>
      <c r="X67" s="26"/>
      <c r="Y67" s="25"/>
      <c r="Z67" s="27">
        <v>4157557</v>
      </c>
    </row>
    <row r="68" spans="1:26" ht="13.5" hidden="1">
      <c r="A68" s="37" t="s">
        <v>31</v>
      </c>
      <c r="B68" s="19">
        <v>4977152</v>
      </c>
      <c r="C68" s="19"/>
      <c r="D68" s="20">
        <v>4157557</v>
      </c>
      <c r="E68" s="21">
        <v>4157557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756000</v>
      </c>
      <c r="X68" s="21"/>
      <c r="Y68" s="20"/>
      <c r="Z68" s="23">
        <v>4157557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2652128</v>
      </c>
      <c r="C76" s="32"/>
      <c r="D76" s="33">
        <v>4157556</v>
      </c>
      <c r="E76" s="34">
        <v>4157556</v>
      </c>
      <c r="F76" s="34">
        <v>5682</v>
      </c>
      <c r="G76" s="34">
        <v>1491</v>
      </c>
      <c r="H76" s="34">
        <v>1804493</v>
      </c>
      <c r="I76" s="34">
        <v>1811666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1811666</v>
      </c>
      <c r="W76" s="34">
        <v>1039389</v>
      </c>
      <c r="X76" s="34"/>
      <c r="Y76" s="33"/>
      <c r="Z76" s="35">
        <v>4157556</v>
      </c>
    </row>
    <row r="77" spans="1:26" ht="13.5" hidden="1">
      <c r="A77" s="37" t="s">
        <v>31</v>
      </c>
      <c r="B77" s="19">
        <v>2652128</v>
      </c>
      <c r="C77" s="19"/>
      <c r="D77" s="20">
        <v>4157556</v>
      </c>
      <c r="E77" s="21">
        <v>4157556</v>
      </c>
      <c r="F77" s="21">
        <v>5682</v>
      </c>
      <c r="G77" s="21">
        <v>1491</v>
      </c>
      <c r="H77" s="21">
        <v>1804493</v>
      </c>
      <c r="I77" s="21">
        <v>1811666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1811666</v>
      </c>
      <c r="W77" s="21">
        <v>1039389</v>
      </c>
      <c r="X77" s="21"/>
      <c r="Y77" s="20"/>
      <c r="Z77" s="23">
        <v>4157556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8884000</v>
      </c>
      <c r="F22" s="345">
        <f t="shared" si="6"/>
        <v>8884000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2221000</v>
      </c>
      <c r="Y22" s="345">
        <f t="shared" si="6"/>
        <v>-2221000</v>
      </c>
      <c r="Z22" s="336">
        <f>+IF(X22&lt;&gt;0,+(Y22/X22)*100,0)</f>
        <v>-100</v>
      </c>
      <c r="AA22" s="350">
        <f>SUM(AA23:AA32)</f>
        <v>8884000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8884000</v>
      </c>
      <c r="F24" s="59">
        <v>8884000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2221000</v>
      </c>
      <c r="Y24" s="59">
        <v>-2221000</v>
      </c>
      <c r="Z24" s="61">
        <v>-100</v>
      </c>
      <c r="AA24" s="62">
        <v>8884000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8884000</v>
      </c>
      <c r="F60" s="264">
        <f t="shared" si="14"/>
        <v>8884000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2221000</v>
      </c>
      <c r="Y60" s="264">
        <f t="shared" si="14"/>
        <v>-2221000</v>
      </c>
      <c r="Z60" s="337">
        <f>+IF(X60&lt;&gt;0,+(Y60/X60)*100,0)</f>
        <v>-100</v>
      </c>
      <c r="AA60" s="232">
        <f>+AA57+AA54+AA51+AA40+AA37+AA34+AA22+AA5</f>
        <v>8884000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69903656</v>
      </c>
      <c r="D5" s="153">
        <f>SUM(D6:D8)</f>
        <v>0</v>
      </c>
      <c r="E5" s="154">
        <f t="shared" si="0"/>
        <v>101242942</v>
      </c>
      <c r="F5" s="100">
        <f t="shared" si="0"/>
        <v>101242942</v>
      </c>
      <c r="G5" s="100">
        <f t="shared" si="0"/>
        <v>6312883</v>
      </c>
      <c r="H5" s="100">
        <f t="shared" si="0"/>
        <v>5910650</v>
      </c>
      <c r="I5" s="100">
        <f t="shared" si="0"/>
        <v>7632898</v>
      </c>
      <c r="J5" s="100">
        <f t="shared" si="0"/>
        <v>19856431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19856431</v>
      </c>
      <c r="X5" s="100">
        <f t="shared" si="0"/>
        <v>20953998</v>
      </c>
      <c r="Y5" s="100">
        <f t="shared" si="0"/>
        <v>-1097567</v>
      </c>
      <c r="Z5" s="137">
        <f>+IF(X5&lt;&gt;0,+(Y5/X5)*100,0)</f>
        <v>-5.237983701248802</v>
      </c>
      <c r="AA5" s="153">
        <f>SUM(AA6:AA8)</f>
        <v>101242942</v>
      </c>
    </row>
    <row r="6" spans="1:27" ht="13.5">
      <c r="A6" s="138" t="s">
        <v>75</v>
      </c>
      <c r="B6" s="136"/>
      <c r="C6" s="155">
        <v>10606941</v>
      </c>
      <c r="D6" s="155"/>
      <c r="E6" s="156">
        <v>24441557</v>
      </c>
      <c r="F6" s="60">
        <v>24441557</v>
      </c>
      <c r="G6" s="60">
        <v>779483</v>
      </c>
      <c r="H6" s="60">
        <v>768906</v>
      </c>
      <c r="I6" s="60">
        <v>1071752</v>
      </c>
      <c r="J6" s="60">
        <v>2620141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2620141</v>
      </c>
      <c r="X6" s="60">
        <v>2854998</v>
      </c>
      <c r="Y6" s="60">
        <v>-234857</v>
      </c>
      <c r="Z6" s="140">
        <v>-8.23</v>
      </c>
      <c r="AA6" s="155">
        <v>24441557</v>
      </c>
    </row>
    <row r="7" spans="1:27" ht="13.5">
      <c r="A7" s="138" t="s">
        <v>76</v>
      </c>
      <c r="B7" s="136"/>
      <c r="C7" s="157">
        <v>12234022</v>
      </c>
      <c r="D7" s="157"/>
      <c r="E7" s="158">
        <v>16939385</v>
      </c>
      <c r="F7" s="159">
        <v>16939385</v>
      </c>
      <c r="G7" s="159">
        <v>1220214</v>
      </c>
      <c r="H7" s="159">
        <v>1149718</v>
      </c>
      <c r="I7" s="159">
        <v>1486939</v>
      </c>
      <c r="J7" s="159">
        <v>3856871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3856871</v>
      </c>
      <c r="X7" s="159">
        <v>3133500</v>
      </c>
      <c r="Y7" s="159">
        <v>723371</v>
      </c>
      <c r="Z7" s="141">
        <v>23.09</v>
      </c>
      <c r="AA7" s="157">
        <v>16939385</v>
      </c>
    </row>
    <row r="8" spans="1:27" ht="13.5">
      <c r="A8" s="138" t="s">
        <v>77</v>
      </c>
      <c r="B8" s="136"/>
      <c r="C8" s="155">
        <v>47062693</v>
      </c>
      <c r="D8" s="155"/>
      <c r="E8" s="156">
        <v>59862000</v>
      </c>
      <c r="F8" s="60">
        <v>59862000</v>
      </c>
      <c r="G8" s="60">
        <v>4313186</v>
      </c>
      <c r="H8" s="60">
        <v>3992026</v>
      </c>
      <c r="I8" s="60">
        <v>5074207</v>
      </c>
      <c r="J8" s="60">
        <v>13379419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13379419</v>
      </c>
      <c r="X8" s="60">
        <v>14965500</v>
      </c>
      <c r="Y8" s="60">
        <v>-1586081</v>
      </c>
      <c r="Z8" s="140">
        <v>-10.6</v>
      </c>
      <c r="AA8" s="155">
        <v>59862000</v>
      </c>
    </row>
    <row r="9" spans="1:27" ht="13.5">
      <c r="A9" s="135" t="s">
        <v>78</v>
      </c>
      <c r="B9" s="136"/>
      <c r="C9" s="153">
        <f aca="true" t="shared" si="1" ref="C9:Y9">SUM(C10:C14)</f>
        <v>24981312</v>
      </c>
      <c r="D9" s="153">
        <f>SUM(D10:D14)</f>
        <v>0</v>
      </c>
      <c r="E9" s="154">
        <f t="shared" si="1"/>
        <v>59570000</v>
      </c>
      <c r="F9" s="100">
        <f t="shared" si="1"/>
        <v>59570000</v>
      </c>
      <c r="G9" s="100">
        <f t="shared" si="1"/>
        <v>3157893</v>
      </c>
      <c r="H9" s="100">
        <f t="shared" si="1"/>
        <v>1760915</v>
      </c>
      <c r="I9" s="100">
        <f t="shared" si="1"/>
        <v>7835369</v>
      </c>
      <c r="J9" s="100">
        <f t="shared" si="1"/>
        <v>12754177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12754177</v>
      </c>
      <c r="X9" s="100">
        <f t="shared" si="1"/>
        <v>5987499</v>
      </c>
      <c r="Y9" s="100">
        <f t="shared" si="1"/>
        <v>6766678</v>
      </c>
      <c r="Z9" s="137">
        <f>+IF(X9&lt;&gt;0,+(Y9/X9)*100,0)</f>
        <v>113.0134301483808</v>
      </c>
      <c r="AA9" s="153">
        <f>SUM(AA10:AA14)</f>
        <v>59570000</v>
      </c>
    </row>
    <row r="10" spans="1:27" ht="13.5">
      <c r="A10" s="138" t="s">
        <v>79</v>
      </c>
      <c r="B10" s="136"/>
      <c r="C10" s="155">
        <v>24981312</v>
      </c>
      <c r="D10" s="155"/>
      <c r="E10" s="156">
        <v>59570000</v>
      </c>
      <c r="F10" s="60">
        <v>59570000</v>
      </c>
      <c r="G10" s="60">
        <v>3157893</v>
      </c>
      <c r="H10" s="60">
        <v>1760915</v>
      </c>
      <c r="I10" s="60">
        <v>7835369</v>
      </c>
      <c r="J10" s="60">
        <v>12754177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12754177</v>
      </c>
      <c r="X10" s="60">
        <v>5987499</v>
      </c>
      <c r="Y10" s="60">
        <v>6766678</v>
      </c>
      <c r="Z10" s="140">
        <v>113.01</v>
      </c>
      <c r="AA10" s="155">
        <v>59570000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519204</v>
      </c>
      <c r="D15" s="153">
        <f>SUM(D16:D18)</f>
        <v>0</v>
      </c>
      <c r="E15" s="154">
        <f t="shared" si="2"/>
        <v>2284000</v>
      </c>
      <c r="F15" s="100">
        <f t="shared" si="2"/>
        <v>2284000</v>
      </c>
      <c r="G15" s="100">
        <f t="shared" si="2"/>
        <v>39049</v>
      </c>
      <c r="H15" s="100">
        <f t="shared" si="2"/>
        <v>0</v>
      </c>
      <c r="I15" s="100">
        <f t="shared" si="2"/>
        <v>142600</v>
      </c>
      <c r="J15" s="100">
        <f t="shared" si="2"/>
        <v>181649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181649</v>
      </c>
      <c r="X15" s="100">
        <f t="shared" si="2"/>
        <v>570999</v>
      </c>
      <c r="Y15" s="100">
        <f t="shared" si="2"/>
        <v>-389350</v>
      </c>
      <c r="Z15" s="137">
        <f>+IF(X15&lt;&gt;0,+(Y15/X15)*100,0)</f>
        <v>-68.18750996061289</v>
      </c>
      <c r="AA15" s="153">
        <f>SUM(AA16:AA18)</f>
        <v>2284000</v>
      </c>
    </row>
    <row r="16" spans="1:27" ht="13.5">
      <c r="A16" s="138" t="s">
        <v>85</v>
      </c>
      <c r="B16" s="136"/>
      <c r="C16" s="155">
        <v>519204</v>
      </c>
      <c r="D16" s="155"/>
      <c r="E16" s="156">
        <v>2284000</v>
      </c>
      <c r="F16" s="60">
        <v>2284000</v>
      </c>
      <c r="G16" s="60">
        <v>39049</v>
      </c>
      <c r="H16" s="60"/>
      <c r="I16" s="60">
        <v>142600</v>
      </c>
      <c r="J16" s="60">
        <v>181649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181649</v>
      </c>
      <c r="X16" s="60">
        <v>570999</v>
      </c>
      <c r="Y16" s="60">
        <v>-389350</v>
      </c>
      <c r="Z16" s="140">
        <v>-68.19</v>
      </c>
      <c r="AA16" s="155">
        <v>2284000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95404172</v>
      </c>
      <c r="D25" s="168">
        <f>+D5+D9+D15+D19+D24</f>
        <v>0</v>
      </c>
      <c r="E25" s="169">
        <f t="shared" si="4"/>
        <v>163096942</v>
      </c>
      <c r="F25" s="73">
        <f t="shared" si="4"/>
        <v>163096942</v>
      </c>
      <c r="G25" s="73">
        <f t="shared" si="4"/>
        <v>9509825</v>
      </c>
      <c r="H25" s="73">
        <f t="shared" si="4"/>
        <v>7671565</v>
      </c>
      <c r="I25" s="73">
        <f t="shared" si="4"/>
        <v>15610867</v>
      </c>
      <c r="J25" s="73">
        <f t="shared" si="4"/>
        <v>32792257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32792257</v>
      </c>
      <c r="X25" s="73">
        <f t="shared" si="4"/>
        <v>27512496</v>
      </c>
      <c r="Y25" s="73">
        <f t="shared" si="4"/>
        <v>5279761</v>
      </c>
      <c r="Z25" s="170">
        <f>+IF(X25&lt;&gt;0,+(Y25/X25)*100,0)</f>
        <v>19.190410786429553</v>
      </c>
      <c r="AA25" s="168">
        <f>+AA5+AA9+AA15+AA19+AA24</f>
        <v>163096942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71609701</v>
      </c>
      <c r="D28" s="153">
        <f>SUM(D29:D31)</f>
        <v>0</v>
      </c>
      <c r="E28" s="154">
        <f t="shared" si="5"/>
        <v>97451885</v>
      </c>
      <c r="F28" s="100">
        <f t="shared" si="5"/>
        <v>97451885</v>
      </c>
      <c r="G28" s="100">
        <f t="shared" si="5"/>
        <v>5252182</v>
      </c>
      <c r="H28" s="100">
        <f t="shared" si="5"/>
        <v>4777232</v>
      </c>
      <c r="I28" s="100">
        <f t="shared" si="5"/>
        <v>6397612</v>
      </c>
      <c r="J28" s="100">
        <f t="shared" si="5"/>
        <v>16427026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16427026</v>
      </c>
      <c r="X28" s="100">
        <f t="shared" si="5"/>
        <v>20953998</v>
      </c>
      <c r="Y28" s="100">
        <f t="shared" si="5"/>
        <v>-4526972</v>
      </c>
      <c r="Z28" s="137">
        <f>+IF(X28&lt;&gt;0,+(Y28/X28)*100,0)</f>
        <v>-21.60433536359028</v>
      </c>
      <c r="AA28" s="153">
        <f>SUM(AA29:AA31)</f>
        <v>97451885</v>
      </c>
    </row>
    <row r="29" spans="1:27" ht="13.5">
      <c r="A29" s="138" t="s">
        <v>75</v>
      </c>
      <c r="B29" s="136"/>
      <c r="C29" s="155">
        <v>10606941</v>
      </c>
      <c r="D29" s="155"/>
      <c r="E29" s="156">
        <v>11420000</v>
      </c>
      <c r="F29" s="60">
        <v>11420000</v>
      </c>
      <c r="G29" s="60">
        <v>779483</v>
      </c>
      <c r="H29" s="60">
        <v>768906</v>
      </c>
      <c r="I29" s="60">
        <v>1071752</v>
      </c>
      <c r="J29" s="60">
        <v>2620141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2620141</v>
      </c>
      <c r="X29" s="60">
        <v>2854998</v>
      </c>
      <c r="Y29" s="60">
        <v>-234857</v>
      </c>
      <c r="Z29" s="140">
        <v>-8.23</v>
      </c>
      <c r="AA29" s="155">
        <v>11420000</v>
      </c>
    </row>
    <row r="30" spans="1:27" ht="13.5">
      <c r="A30" s="138" t="s">
        <v>76</v>
      </c>
      <c r="B30" s="136"/>
      <c r="C30" s="157">
        <v>13940067</v>
      </c>
      <c r="D30" s="157"/>
      <c r="E30" s="158">
        <v>26169885</v>
      </c>
      <c r="F30" s="159">
        <v>26169885</v>
      </c>
      <c r="G30" s="159">
        <v>389853</v>
      </c>
      <c r="H30" s="159">
        <v>48548</v>
      </c>
      <c r="I30" s="159">
        <v>297856</v>
      </c>
      <c r="J30" s="159">
        <v>736257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736257</v>
      </c>
      <c r="X30" s="159">
        <v>3133500</v>
      </c>
      <c r="Y30" s="159">
        <v>-2397243</v>
      </c>
      <c r="Z30" s="141">
        <v>-76.5</v>
      </c>
      <c r="AA30" s="157">
        <v>26169885</v>
      </c>
    </row>
    <row r="31" spans="1:27" ht="13.5">
      <c r="A31" s="138" t="s">
        <v>77</v>
      </c>
      <c r="B31" s="136"/>
      <c r="C31" s="155">
        <v>47062693</v>
      </c>
      <c r="D31" s="155"/>
      <c r="E31" s="156">
        <v>59862000</v>
      </c>
      <c r="F31" s="60">
        <v>59862000</v>
      </c>
      <c r="G31" s="60">
        <v>4082846</v>
      </c>
      <c r="H31" s="60">
        <v>3959778</v>
      </c>
      <c r="I31" s="60">
        <v>5028004</v>
      </c>
      <c r="J31" s="60">
        <v>13070628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13070628</v>
      </c>
      <c r="X31" s="60">
        <v>14965500</v>
      </c>
      <c r="Y31" s="60">
        <v>-1894872</v>
      </c>
      <c r="Z31" s="140">
        <v>-12.66</v>
      </c>
      <c r="AA31" s="155">
        <v>59862000</v>
      </c>
    </row>
    <row r="32" spans="1:27" ht="13.5">
      <c r="A32" s="135" t="s">
        <v>78</v>
      </c>
      <c r="B32" s="136"/>
      <c r="C32" s="153">
        <f aca="true" t="shared" si="6" ref="C32:Y32">SUM(C33:C37)</f>
        <v>26329703</v>
      </c>
      <c r="D32" s="153">
        <f>SUM(D33:D37)</f>
        <v>0</v>
      </c>
      <c r="E32" s="154">
        <f t="shared" si="6"/>
        <v>23950000</v>
      </c>
      <c r="F32" s="100">
        <f t="shared" si="6"/>
        <v>23950000</v>
      </c>
      <c r="G32" s="100">
        <f t="shared" si="6"/>
        <v>2305379</v>
      </c>
      <c r="H32" s="100">
        <f t="shared" si="6"/>
        <v>741363</v>
      </c>
      <c r="I32" s="100">
        <f t="shared" si="6"/>
        <v>1079101</v>
      </c>
      <c r="J32" s="100">
        <f t="shared" si="6"/>
        <v>4125843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4125843</v>
      </c>
      <c r="X32" s="100">
        <f t="shared" si="6"/>
        <v>5987499</v>
      </c>
      <c r="Y32" s="100">
        <f t="shared" si="6"/>
        <v>-1861656</v>
      </c>
      <c r="Z32" s="137">
        <f>+IF(X32&lt;&gt;0,+(Y32/X32)*100,0)</f>
        <v>-31.092380975763</v>
      </c>
      <c r="AA32" s="153">
        <f>SUM(AA33:AA37)</f>
        <v>23950000</v>
      </c>
    </row>
    <row r="33" spans="1:27" ht="13.5">
      <c r="A33" s="138" t="s">
        <v>79</v>
      </c>
      <c r="B33" s="136"/>
      <c r="C33" s="155">
        <v>26329703</v>
      </c>
      <c r="D33" s="155"/>
      <c r="E33" s="156">
        <v>23950000</v>
      </c>
      <c r="F33" s="60">
        <v>23950000</v>
      </c>
      <c r="G33" s="60">
        <v>2305379</v>
      </c>
      <c r="H33" s="60">
        <v>741363</v>
      </c>
      <c r="I33" s="60">
        <v>1079101</v>
      </c>
      <c r="J33" s="60">
        <v>4125843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4125843</v>
      </c>
      <c r="X33" s="60">
        <v>5987499</v>
      </c>
      <c r="Y33" s="60">
        <v>-1861656</v>
      </c>
      <c r="Z33" s="140">
        <v>-31.09</v>
      </c>
      <c r="AA33" s="155">
        <v>23950000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519204</v>
      </c>
      <c r="D38" s="153">
        <f>SUM(D39:D41)</f>
        <v>0</v>
      </c>
      <c r="E38" s="154">
        <f t="shared" si="7"/>
        <v>2284000</v>
      </c>
      <c r="F38" s="100">
        <f t="shared" si="7"/>
        <v>2284000</v>
      </c>
      <c r="G38" s="100">
        <f t="shared" si="7"/>
        <v>39049</v>
      </c>
      <c r="H38" s="100">
        <f t="shared" si="7"/>
        <v>0</v>
      </c>
      <c r="I38" s="100">
        <f t="shared" si="7"/>
        <v>142600</v>
      </c>
      <c r="J38" s="100">
        <f t="shared" si="7"/>
        <v>181649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181649</v>
      </c>
      <c r="X38" s="100">
        <f t="shared" si="7"/>
        <v>570999</v>
      </c>
      <c r="Y38" s="100">
        <f t="shared" si="7"/>
        <v>-389350</v>
      </c>
      <c r="Z38" s="137">
        <f>+IF(X38&lt;&gt;0,+(Y38/X38)*100,0)</f>
        <v>-68.18750996061289</v>
      </c>
      <c r="AA38" s="153">
        <f>SUM(AA39:AA41)</f>
        <v>2284000</v>
      </c>
    </row>
    <row r="39" spans="1:27" ht="13.5">
      <c r="A39" s="138" t="s">
        <v>85</v>
      </c>
      <c r="B39" s="136"/>
      <c r="C39" s="155">
        <v>519204</v>
      </c>
      <c r="D39" s="155"/>
      <c r="E39" s="156">
        <v>2284000</v>
      </c>
      <c r="F39" s="60">
        <v>2284000</v>
      </c>
      <c r="G39" s="60">
        <v>39049</v>
      </c>
      <c r="H39" s="60"/>
      <c r="I39" s="60">
        <v>142600</v>
      </c>
      <c r="J39" s="60">
        <v>181649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181649</v>
      </c>
      <c r="X39" s="60">
        <v>570999</v>
      </c>
      <c r="Y39" s="60">
        <v>-389350</v>
      </c>
      <c r="Z39" s="140">
        <v>-68.19</v>
      </c>
      <c r="AA39" s="155">
        <v>2284000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10570000</v>
      </c>
      <c r="F42" s="100">
        <f t="shared" si="8"/>
        <v>10570000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10570000</v>
      </c>
    </row>
    <row r="43" spans="1:27" ht="13.5">
      <c r="A43" s="138" t="s">
        <v>89</v>
      </c>
      <c r="B43" s="136"/>
      <c r="C43" s="155"/>
      <c r="D43" s="155"/>
      <c r="E43" s="156">
        <v>10570000</v>
      </c>
      <c r="F43" s="60">
        <v>10570000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>
        <v>10570000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98458608</v>
      </c>
      <c r="D48" s="168">
        <f>+D28+D32+D38+D42+D47</f>
        <v>0</v>
      </c>
      <c r="E48" s="169">
        <f t="shared" si="9"/>
        <v>134255885</v>
      </c>
      <c r="F48" s="73">
        <f t="shared" si="9"/>
        <v>134255885</v>
      </c>
      <c r="G48" s="73">
        <f t="shared" si="9"/>
        <v>7596610</v>
      </c>
      <c r="H48" s="73">
        <f t="shared" si="9"/>
        <v>5518595</v>
      </c>
      <c r="I48" s="73">
        <f t="shared" si="9"/>
        <v>7619313</v>
      </c>
      <c r="J48" s="73">
        <f t="shared" si="9"/>
        <v>20734518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20734518</v>
      </c>
      <c r="X48" s="73">
        <f t="shared" si="9"/>
        <v>27512496</v>
      </c>
      <c r="Y48" s="73">
        <f t="shared" si="9"/>
        <v>-6777978</v>
      </c>
      <c r="Z48" s="170">
        <f>+IF(X48&lt;&gt;0,+(Y48/X48)*100,0)</f>
        <v>-24.63599812972258</v>
      </c>
      <c r="AA48" s="168">
        <f>+AA28+AA32+AA38+AA42+AA47</f>
        <v>134255885</v>
      </c>
    </row>
    <row r="49" spans="1:27" ht="13.5">
      <c r="A49" s="148" t="s">
        <v>49</v>
      </c>
      <c r="B49" s="149"/>
      <c r="C49" s="171">
        <f aca="true" t="shared" si="10" ref="C49:Y49">+C25-C48</f>
        <v>-3054436</v>
      </c>
      <c r="D49" s="171">
        <f>+D25-D48</f>
        <v>0</v>
      </c>
      <c r="E49" s="172">
        <f t="shared" si="10"/>
        <v>28841057</v>
      </c>
      <c r="F49" s="173">
        <f t="shared" si="10"/>
        <v>28841057</v>
      </c>
      <c r="G49" s="173">
        <f t="shared" si="10"/>
        <v>1913215</v>
      </c>
      <c r="H49" s="173">
        <f t="shared" si="10"/>
        <v>2152970</v>
      </c>
      <c r="I49" s="173">
        <f t="shared" si="10"/>
        <v>7991554</v>
      </c>
      <c r="J49" s="173">
        <f t="shared" si="10"/>
        <v>12057739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12057739</v>
      </c>
      <c r="X49" s="173">
        <f>IF(F25=F48,0,X25-X48)</f>
        <v>0</v>
      </c>
      <c r="Y49" s="173">
        <f t="shared" si="10"/>
        <v>12057739</v>
      </c>
      <c r="Z49" s="174">
        <f>+IF(X49&lt;&gt;0,+(Y49/X49)*100,0)</f>
        <v>0</v>
      </c>
      <c r="AA49" s="171">
        <f>+AA25-AA48</f>
        <v>28841057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4977152</v>
      </c>
      <c r="D5" s="155">
        <v>0</v>
      </c>
      <c r="E5" s="156">
        <v>4157557</v>
      </c>
      <c r="F5" s="60">
        <v>4157557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756000</v>
      </c>
      <c r="Y5" s="60">
        <v>-756000</v>
      </c>
      <c r="Z5" s="140">
        <v>-100</v>
      </c>
      <c r="AA5" s="155">
        <v>4157557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4503583</v>
      </c>
      <c r="D13" s="155">
        <v>0</v>
      </c>
      <c r="E13" s="156">
        <v>3200000</v>
      </c>
      <c r="F13" s="60">
        <v>3200000</v>
      </c>
      <c r="G13" s="60">
        <v>329036</v>
      </c>
      <c r="H13" s="60">
        <v>489042</v>
      </c>
      <c r="I13" s="60">
        <v>567193</v>
      </c>
      <c r="J13" s="60">
        <v>1385271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1385271</v>
      </c>
      <c r="X13" s="60">
        <v>799998</v>
      </c>
      <c r="Y13" s="60">
        <v>585273</v>
      </c>
      <c r="Z13" s="140">
        <v>73.16</v>
      </c>
      <c r="AA13" s="155">
        <v>3200000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85478324</v>
      </c>
      <c r="D19" s="155">
        <v>0</v>
      </c>
      <c r="E19" s="156">
        <v>115574000</v>
      </c>
      <c r="F19" s="60">
        <v>115574000</v>
      </c>
      <c r="G19" s="60">
        <v>7595932</v>
      </c>
      <c r="H19" s="60">
        <v>5518595</v>
      </c>
      <c r="I19" s="60">
        <v>7619313</v>
      </c>
      <c r="J19" s="60">
        <v>20733840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20733840</v>
      </c>
      <c r="X19" s="60">
        <v>30076000</v>
      </c>
      <c r="Y19" s="60">
        <v>-9342160</v>
      </c>
      <c r="Z19" s="140">
        <v>-31.06</v>
      </c>
      <c r="AA19" s="155">
        <v>115574000</v>
      </c>
    </row>
    <row r="20" spans="1:27" ht="13.5">
      <c r="A20" s="181" t="s">
        <v>35</v>
      </c>
      <c r="B20" s="185"/>
      <c r="C20" s="155">
        <v>445113</v>
      </c>
      <c r="D20" s="155">
        <v>0</v>
      </c>
      <c r="E20" s="156">
        <v>4545385</v>
      </c>
      <c r="F20" s="54">
        <v>4545385</v>
      </c>
      <c r="G20" s="54">
        <v>501343</v>
      </c>
      <c r="H20" s="54">
        <v>612128</v>
      </c>
      <c r="I20" s="54">
        <v>621890</v>
      </c>
      <c r="J20" s="54">
        <v>1735361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1735361</v>
      </c>
      <c r="X20" s="54">
        <v>1137000</v>
      </c>
      <c r="Y20" s="54">
        <v>598361</v>
      </c>
      <c r="Z20" s="184">
        <v>52.63</v>
      </c>
      <c r="AA20" s="130">
        <v>4545385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95404172</v>
      </c>
      <c r="D22" s="188">
        <f>SUM(D5:D21)</f>
        <v>0</v>
      </c>
      <c r="E22" s="189">
        <f t="shared" si="0"/>
        <v>127476942</v>
      </c>
      <c r="F22" s="190">
        <f t="shared" si="0"/>
        <v>127476942</v>
      </c>
      <c r="G22" s="190">
        <f t="shared" si="0"/>
        <v>8426311</v>
      </c>
      <c r="H22" s="190">
        <f t="shared" si="0"/>
        <v>6619765</v>
      </c>
      <c r="I22" s="190">
        <f t="shared" si="0"/>
        <v>8808396</v>
      </c>
      <c r="J22" s="190">
        <f t="shared" si="0"/>
        <v>23854472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23854472</v>
      </c>
      <c r="X22" s="190">
        <f t="shared" si="0"/>
        <v>32768998</v>
      </c>
      <c r="Y22" s="190">
        <f t="shared" si="0"/>
        <v>-8914526</v>
      </c>
      <c r="Z22" s="191">
        <f>+IF(X22&lt;&gt;0,+(Y22/X22)*100,0)</f>
        <v>-27.20414582099825</v>
      </c>
      <c r="AA22" s="188">
        <f>SUM(AA5:AA21)</f>
        <v>127476942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26538744</v>
      </c>
      <c r="D25" s="155">
        <v>0</v>
      </c>
      <c r="E25" s="156">
        <v>35970231</v>
      </c>
      <c r="F25" s="60">
        <v>35970231</v>
      </c>
      <c r="G25" s="60">
        <v>2182000</v>
      </c>
      <c r="H25" s="60">
        <v>2258710</v>
      </c>
      <c r="I25" s="60">
        <v>2285155</v>
      </c>
      <c r="J25" s="60">
        <v>6725865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6725865</v>
      </c>
      <c r="X25" s="60">
        <v>8936499</v>
      </c>
      <c r="Y25" s="60">
        <v>-2210634</v>
      </c>
      <c r="Z25" s="140">
        <v>-24.74</v>
      </c>
      <c r="AA25" s="155">
        <v>35970231</v>
      </c>
    </row>
    <row r="26" spans="1:27" ht="13.5">
      <c r="A26" s="183" t="s">
        <v>38</v>
      </c>
      <c r="B26" s="182"/>
      <c r="C26" s="155">
        <v>11386533</v>
      </c>
      <c r="D26" s="155">
        <v>0</v>
      </c>
      <c r="E26" s="156">
        <v>11721327</v>
      </c>
      <c r="F26" s="60">
        <v>11721327</v>
      </c>
      <c r="G26" s="60">
        <v>936000</v>
      </c>
      <c r="H26" s="60">
        <v>959637</v>
      </c>
      <c r="I26" s="60">
        <v>968534</v>
      </c>
      <c r="J26" s="60">
        <v>2864171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2864171</v>
      </c>
      <c r="X26" s="60">
        <v>2930250</v>
      </c>
      <c r="Y26" s="60">
        <v>-66079</v>
      </c>
      <c r="Z26" s="140">
        <v>-2.26</v>
      </c>
      <c r="AA26" s="155">
        <v>11721327</v>
      </c>
    </row>
    <row r="27" spans="1:27" ht="13.5">
      <c r="A27" s="183" t="s">
        <v>118</v>
      </c>
      <c r="B27" s="182"/>
      <c r="C27" s="155">
        <v>397010</v>
      </c>
      <c r="D27" s="155">
        <v>0</v>
      </c>
      <c r="E27" s="156">
        <v>285000</v>
      </c>
      <c r="F27" s="60">
        <v>285000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285000</v>
      </c>
    </row>
    <row r="28" spans="1:27" ht="13.5">
      <c r="A28" s="183" t="s">
        <v>39</v>
      </c>
      <c r="B28" s="182"/>
      <c r="C28" s="155">
        <v>11197883</v>
      </c>
      <c r="D28" s="155">
        <v>0</v>
      </c>
      <c r="E28" s="156">
        <v>10000000</v>
      </c>
      <c r="F28" s="60">
        <v>10000000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10000000</v>
      </c>
    </row>
    <row r="29" spans="1:27" ht="13.5">
      <c r="A29" s="183" t="s">
        <v>40</v>
      </c>
      <c r="B29" s="182"/>
      <c r="C29" s="155">
        <v>37000</v>
      </c>
      <c r="D29" s="155">
        <v>0</v>
      </c>
      <c r="E29" s="156">
        <v>110000</v>
      </c>
      <c r="F29" s="60">
        <v>110000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27498</v>
      </c>
      <c r="Y29" s="60">
        <v>-27498</v>
      </c>
      <c r="Z29" s="140">
        <v>-100</v>
      </c>
      <c r="AA29" s="155">
        <v>110000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10570000</v>
      </c>
      <c r="F33" s="60">
        <v>10570000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10570000</v>
      </c>
    </row>
    <row r="34" spans="1:27" ht="13.5">
      <c r="A34" s="183" t="s">
        <v>43</v>
      </c>
      <c r="B34" s="182"/>
      <c r="C34" s="155">
        <v>47553047</v>
      </c>
      <c r="D34" s="155">
        <v>0</v>
      </c>
      <c r="E34" s="156">
        <v>65599327</v>
      </c>
      <c r="F34" s="60">
        <v>65599327</v>
      </c>
      <c r="G34" s="60">
        <v>4478610</v>
      </c>
      <c r="H34" s="60">
        <v>2300248</v>
      </c>
      <c r="I34" s="60">
        <v>4365624</v>
      </c>
      <c r="J34" s="60">
        <v>11144482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11144482</v>
      </c>
      <c r="X34" s="60">
        <v>15339498</v>
      </c>
      <c r="Y34" s="60">
        <v>-4195016</v>
      </c>
      <c r="Z34" s="140">
        <v>-27.35</v>
      </c>
      <c r="AA34" s="155">
        <v>65599327</v>
      </c>
    </row>
    <row r="35" spans="1:27" ht="13.5">
      <c r="A35" s="181" t="s">
        <v>122</v>
      </c>
      <c r="B35" s="185"/>
      <c r="C35" s="155">
        <v>1348391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98458608</v>
      </c>
      <c r="D36" s="188">
        <f>SUM(D25:D35)</f>
        <v>0</v>
      </c>
      <c r="E36" s="189">
        <f t="shared" si="1"/>
        <v>134255885</v>
      </c>
      <c r="F36" s="190">
        <f t="shared" si="1"/>
        <v>134255885</v>
      </c>
      <c r="G36" s="190">
        <f t="shared" si="1"/>
        <v>7596610</v>
      </c>
      <c r="H36" s="190">
        <f t="shared" si="1"/>
        <v>5518595</v>
      </c>
      <c r="I36" s="190">
        <f t="shared" si="1"/>
        <v>7619313</v>
      </c>
      <c r="J36" s="190">
        <f t="shared" si="1"/>
        <v>20734518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20734518</v>
      </c>
      <c r="X36" s="190">
        <f t="shared" si="1"/>
        <v>27233745</v>
      </c>
      <c r="Y36" s="190">
        <f t="shared" si="1"/>
        <v>-6499227</v>
      </c>
      <c r="Z36" s="191">
        <f>+IF(X36&lt;&gt;0,+(Y36/X36)*100,0)</f>
        <v>-23.864609880132168</v>
      </c>
      <c r="AA36" s="188">
        <f>SUM(AA25:AA35)</f>
        <v>134255885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-3054436</v>
      </c>
      <c r="D38" s="199">
        <f>+D22-D36</f>
        <v>0</v>
      </c>
      <c r="E38" s="200">
        <f t="shared" si="2"/>
        <v>-6778943</v>
      </c>
      <c r="F38" s="106">
        <f t="shared" si="2"/>
        <v>-6778943</v>
      </c>
      <c r="G38" s="106">
        <f t="shared" si="2"/>
        <v>829701</v>
      </c>
      <c r="H38" s="106">
        <f t="shared" si="2"/>
        <v>1101170</v>
      </c>
      <c r="I38" s="106">
        <f t="shared" si="2"/>
        <v>1189083</v>
      </c>
      <c r="J38" s="106">
        <f t="shared" si="2"/>
        <v>3119954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3119954</v>
      </c>
      <c r="X38" s="106">
        <f>IF(F22=F36,0,X22-X36)</f>
        <v>5535253</v>
      </c>
      <c r="Y38" s="106">
        <f t="shared" si="2"/>
        <v>-2415299</v>
      </c>
      <c r="Z38" s="201">
        <f>+IF(X38&lt;&gt;0,+(Y38/X38)*100,0)</f>
        <v>-43.63484379124134</v>
      </c>
      <c r="AA38" s="199">
        <f>+AA22-AA36</f>
        <v>-6778943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35620000</v>
      </c>
      <c r="F39" s="60">
        <v>35620000</v>
      </c>
      <c r="G39" s="60">
        <v>1083514</v>
      </c>
      <c r="H39" s="60">
        <v>1051800</v>
      </c>
      <c r="I39" s="60">
        <v>6802471</v>
      </c>
      <c r="J39" s="60">
        <v>8937785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8937785</v>
      </c>
      <c r="X39" s="60">
        <v>8342499</v>
      </c>
      <c r="Y39" s="60">
        <v>595286</v>
      </c>
      <c r="Z39" s="140">
        <v>7.14</v>
      </c>
      <c r="AA39" s="155">
        <v>35620000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-3054436</v>
      </c>
      <c r="D42" s="206">
        <f>SUM(D38:D41)</f>
        <v>0</v>
      </c>
      <c r="E42" s="207">
        <f t="shared" si="3"/>
        <v>28841057</v>
      </c>
      <c r="F42" s="88">
        <f t="shared" si="3"/>
        <v>28841057</v>
      </c>
      <c r="G42" s="88">
        <f t="shared" si="3"/>
        <v>1913215</v>
      </c>
      <c r="H42" s="88">
        <f t="shared" si="3"/>
        <v>2152970</v>
      </c>
      <c r="I42" s="88">
        <f t="shared" si="3"/>
        <v>7991554</v>
      </c>
      <c r="J42" s="88">
        <f t="shared" si="3"/>
        <v>12057739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12057739</v>
      </c>
      <c r="X42" s="88">
        <f t="shared" si="3"/>
        <v>13877752</v>
      </c>
      <c r="Y42" s="88">
        <f t="shared" si="3"/>
        <v>-1820013</v>
      </c>
      <c r="Z42" s="208">
        <f>+IF(X42&lt;&gt;0,+(Y42/X42)*100,0)</f>
        <v>-13.114609628418206</v>
      </c>
      <c r="AA42" s="206">
        <f>SUM(AA38:AA41)</f>
        <v>28841057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-3054436</v>
      </c>
      <c r="D44" s="210">
        <f>+D42-D43</f>
        <v>0</v>
      </c>
      <c r="E44" s="211">
        <f t="shared" si="4"/>
        <v>28841057</v>
      </c>
      <c r="F44" s="77">
        <f t="shared" si="4"/>
        <v>28841057</v>
      </c>
      <c r="G44" s="77">
        <f t="shared" si="4"/>
        <v>1913215</v>
      </c>
      <c r="H44" s="77">
        <f t="shared" si="4"/>
        <v>2152970</v>
      </c>
      <c r="I44" s="77">
        <f t="shared" si="4"/>
        <v>7991554</v>
      </c>
      <c r="J44" s="77">
        <f t="shared" si="4"/>
        <v>12057739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12057739</v>
      </c>
      <c r="X44" s="77">
        <f t="shared" si="4"/>
        <v>13877752</v>
      </c>
      <c r="Y44" s="77">
        <f t="shared" si="4"/>
        <v>-1820013</v>
      </c>
      <c r="Z44" s="212">
        <f>+IF(X44&lt;&gt;0,+(Y44/X44)*100,0)</f>
        <v>-13.114609628418206</v>
      </c>
      <c r="AA44" s="210">
        <f>+AA42-AA43</f>
        <v>28841057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-3054436</v>
      </c>
      <c r="D46" s="206">
        <f>SUM(D44:D45)</f>
        <v>0</v>
      </c>
      <c r="E46" s="207">
        <f t="shared" si="5"/>
        <v>28841057</v>
      </c>
      <c r="F46" s="88">
        <f t="shared" si="5"/>
        <v>28841057</v>
      </c>
      <c r="G46" s="88">
        <f t="shared" si="5"/>
        <v>1913215</v>
      </c>
      <c r="H46" s="88">
        <f t="shared" si="5"/>
        <v>2152970</v>
      </c>
      <c r="I46" s="88">
        <f t="shared" si="5"/>
        <v>7991554</v>
      </c>
      <c r="J46" s="88">
        <f t="shared" si="5"/>
        <v>12057739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12057739</v>
      </c>
      <c r="X46" s="88">
        <f t="shared" si="5"/>
        <v>13877752</v>
      </c>
      <c r="Y46" s="88">
        <f t="shared" si="5"/>
        <v>-1820013</v>
      </c>
      <c r="Z46" s="208">
        <f>+IF(X46&lt;&gt;0,+(Y46/X46)*100,0)</f>
        <v>-13.114609628418206</v>
      </c>
      <c r="AA46" s="206">
        <f>SUM(AA44:AA45)</f>
        <v>28841057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-3054436</v>
      </c>
      <c r="D48" s="217">
        <f>SUM(D46:D47)</f>
        <v>0</v>
      </c>
      <c r="E48" s="218">
        <f t="shared" si="6"/>
        <v>28841057</v>
      </c>
      <c r="F48" s="219">
        <f t="shared" si="6"/>
        <v>28841057</v>
      </c>
      <c r="G48" s="219">
        <f t="shared" si="6"/>
        <v>1913215</v>
      </c>
      <c r="H48" s="220">
        <f t="shared" si="6"/>
        <v>2152970</v>
      </c>
      <c r="I48" s="220">
        <f t="shared" si="6"/>
        <v>7991554</v>
      </c>
      <c r="J48" s="220">
        <f t="shared" si="6"/>
        <v>12057739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12057739</v>
      </c>
      <c r="X48" s="220">
        <f t="shared" si="6"/>
        <v>13877752</v>
      </c>
      <c r="Y48" s="220">
        <f t="shared" si="6"/>
        <v>-1820013</v>
      </c>
      <c r="Z48" s="221">
        <f>+IF(X48&lt;&gt;0,+(Y48/X48)*100,0)</f>
        <v>-13.114609628418206</v>
      </c>
      <c r="AA48" s="222">
        <f>SUM(AA46:AA47)</f>
        <v>28841057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1290736</v>
      </c>
      <c r="D5" s="153">
        <f>SUM(D6:D8)</f>
        <v>0</v>
      </c>
      <c r="E5" s="154">
        <f t="shared" si="0"/>
        <v>3475493</v>
      </c>
      <c r="F5" s="100">
        <f t="shared" si="0"/>
        <v>3475493</v>
      </c>
      <c r="G5" s="100">
        <f t="shared" si="0"/>
        <v>230619</v>
      </c>
      <c r="H5" s="100">
        <f t="shared" si="0"/>
        <v>32248</v>
      </c>
      <c r="I5" s="100">
        <f t="shared" si="0"/>
        <v>46203</v>
      </c>
      <c r="J5" s="100">
        <f t="shared" si="0"/>
        <v>309070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309070</v>
      </c>
      <c r="X5" s="100">
        <f t="shared" si="0"/>
        <v>868749</v>
      </c>
      <c r="Y5" s="100">
        <f t="shared" si="0"/>
        <v>-559679</v>
      </c>
      <c r="Z5" s="137">
        <f>+IF(X5&lt;&gt;0,+(Y5/X5)*100,0)</f>
        <v>-64.4235561709999</v>
      </c>
      <c r="AA5" s="153">
        <f>SUM(AA6:AA8)</f>
        <v>3475493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1290736</v>
      </c>
      <c r="D8" s="155"/>
      <c r="E8" s="156">
        <v>3475493</v>
      </c>
      <c r="F8" s="60">
        <v>3475493</v>
      </c>
      <c r="G8" s="60">
        <v>230619</v>
      </c>
      <c r="H8" s="60">
        <v>32248</v>
      </c>
      <c r="I8" s="60">
        <v>46203</v>
      </c>
      <c r="J8" s="60">
        <v>309070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309070</v>
      </c>
      <c r="X8" s="60">
        <v>868749</v>
      </c>
      <c r="Y8" s="60">
        <v>-559679</v>
      </c>
      <c r="Z8" s="140">
        <v>-64.42</v>
      </c>
      <c r="AA8" s="62">
        <v>3475493</v>
      </c>
    </row>
    <row r="9" spans="1:27" ht="13.5">
      <c r="A9" s="135" t="s">
        <v>78</v>
      </c>
      <c r="B9" s="136"/>
      <c r="C9" s="153">
        <f aca="true" t="shared" si="1" ref="C9:Y9">SUM(C10:C14)</f>
        <v>46478028</v>
      </c>
      <c r="D9" s="153">
        <f>SUM(D10:D14)</f>
        <v>0</v>
      </c>
      <c r="E9" s="154">
        <f t="shared" si="1"/>
        <v>52051891</v>
      </c>
      <c r="F9" s="100">
        <f t="shared" si="1"/>
        <v>52051891</v>
      </c>
      <c r="G9" s="100">
        <f t="shared" si="1"/>
        <v>852514</v>
      </c>
      <c r="H9" s="100">
        <f t="shared" si="1"/>
        <v>1019552</v>
      </c>
      <c r="I9" s="100">
        <f t="shared" si="1"/>
        <v>6756268</v>
      </c>
      <c r="J9" s="100">
        <f t="shared" si="1"/>
        <v>8628334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8628334</v>
      </c>
      <c r="X9" s="100">
        <f t="shared" si="1"/>
        <v>13012998</v>
      </c>
      <c r="Y9" s="100">
        <f t="shared" si="1"/>
        <v>-4384664</v>
      </c>
      <c r="Z9" s="137">
        <f>+IF(X9&lt;&gt;0,+(Y9/X9)*100,0)</f>
        <v>-33.69449530384927</v>
      </c>
      <c r="AA9" s="102">
        <f>SUM(AA10:AA14)</f>
        <v>52051891</v>
      </c>
    </row>
    <row r="10" spans="1:27" ht="13.5">
      <c r="A10" s="138" t="s">
        <v>79</v>
      </c>
      <c r="B10" s="136"/>
      <c r="C10" s="155">
        <v>46478028</v>
      </c>
      <c r="D10" s="155"/>
      <c r="E10" s="156">
        <v>52051891</v>
      </c>
      <c r="F10" s="60">
        <v>52051891</v>
      </c>
      <c r="G10" s="60">
        <v>852514</v>
      </c>
      <c r="H10" s="60">
        <v>1019552</v>
      </c>
      <c r="I10" s="60">
        <v>6756268</v>
      </c>
      <c r="J10" s="60">
        <v>8628334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8628334</v>
      </c>
      <c r="X10" s="60">
        <v>13012998</v>
      </c>
      <c r="Y10" s="60">
        <v>-4384664</v>
      </c>
      <c r="Z10" s="140">
        <v>-33.69</v>
      </c>
      <c r="AA10" s="62">
        <v>52051891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47768764</v>
      </c>
      <c r="D25" s="217">
        <f>+D5+D9+D15+D19+D24</f>
        <v>0</v>
      </c>
      <c r="E25" s="230">
        <f t="shared" si="4"/>
        <v>55527384</v>
      </c>
      <c r="F25" s="219">
        <f t="shared" si="4"/>
        <v>55527384</v>
      </c>
      <c r="G25" s="219">
        <f t="shared" si="4"/>
        <v>1083133</v>
      </c>
      <c r="H25" s="219">
        <f t="shared" si="4"/>
        <v>1051800</v>
      </c>
      <c r="I25" s="219">
        <f t="shared" si="4"/>
        <v>6802471</v>
      </c>
      <c r="J25" s="219">
        <f t="shared" si="4"/>
        <v>8937404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8937404</v>
      </c>
      <c r="X25" s="219">
        <f t="shared" si="4"/>
        <v>13881747</v>
      </c>
      <c r="Y25" s="219">
        <f t="shared" si="4"/>
        <v>-4944343</v>
      </c>
      <c r="Z25" s="231">
        <f>+IF(X25&lt;&gt;0,+(Y25/X25)*100,0)</f>
        <v>-35.61758473195052</v>
      </c>
      <c r="AA25" s="232">
        <f>+AA5+AA9+AA15+AA19+AA24</f>
        <v>55527384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47768764</v>
      </c>
      <c r="D28" s="155"/>
      <c r="E28" s="156">
        <v>33370000</v>
      </c>
      <c r="F28" s="60">
        <v>33370000</v>
      </c>
      <c r="G28" s="60">
        <v>1083133</v>
      </c>
      <c r="H28" s="60">
        <v>1051800</v>
      </c>
      <c r="I28" s="60">
        <v>6802471</v>
      </c>
      <c r="J28" s="60">
        <v>8937404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8937404</v>
      </c>
      <c r="X28" s="60"/>
      <c r="Y28" s="60">
        <v>8937404</v>
      </c>
      <c r="Z28" s="140"/>
      <c r="AA28" s="155">
        <v>33370000</v>
      </c>
    </row>
    <row r="29" spans="1:27" ht="13.5">
      <c r="A29" s="234" t="s">
        <v>134</v>
      </c>
      <c r="B29" s="136"/>
      <c r="C29" s="155"/>
      <c r="D29" s="155"/>
      <c r="E29" s="156">
        <v>2250000</v>
      </c>
      <c r="F29" s="60">
        <v>2250000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2250000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47768764</v>
      </c>
      <c r="D32" s="210">
        <f>SUM(D28:D31)</f>
        <v>0</v>
      </c>
      <c r="E32" s="211">
        <f t="shared" si="5"/>
        <v>35620000</v>
      </c>
      <c r="F32" s="77">
        <f t="shared" si="5"/>
        <v>35620000</v>
      </c>
      <c r="G32" s="77">
        <f t="shared" si="5"/>
        <v>1083133</v>
      </c>
      <c r="H32" s="77">
        <f t="shared" si="5"/>
        <v>1051800</v>
      </c>
      <c r="I32" s="77">
        <f t="shared" si="5"/>
        <v>6802471</v>
      </c>
      <c r="J32" s="77">
        <f t="shared" si="5"/>
        <v>8937404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8937404</v>
      </c>
      <c r="X32" s="77">
        <f t="shared" si="5"/>
        <v>0</v>
      </c>
      <c r="Y32" s="77">
        <f t="shared" si="5"/>
        <v>8937404</v>
      </c>
      <c r="Z32" s="212">
        <f>+IF(X32&lt;&gt;0,+(Y32/X32)*100,0)</f>
        <v>0</v>
      </c>
      <c r="AA32" s="79">
        <f>SUM(AA28:AA31)</f>
        <v>35620000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19907384</v>
      </c>
      <c r="F35" s="60">
        <v>19907384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19907384</v>
      </c>
    </row>
    <row r="36" spans="1:27" ht="13.5">
      <c r="A36" s="238" t="s">
        <v>139</v>
      </c>
      <c r="B36" s="149"/>
      <c r="C36" s="222">
        <f aca="true" t="shared" si="6" ref="C36:Y36">SUM(C32:C35)</f>
        <v>47768764</v>
      </c>
      <c r="D36" s="222">
        <f>SUM(D32:D35)</f>
        <v>0</v>
      </c>
      <c r="E36" s="218">
        <f t="shared" si="6"/>
        <v>55527384</v>
      </c>
      <c r="F36" s="220">
        <f t="shared" si="6"/>
        <v>55527384</v>
      </c>
      <c r="G36" s="220">
        <f t="shared" si="6"/>
        <v>1083133</v>
      </c>
      <c r="H36" s="220">
        <f t="shared" si="6"/>
        <v>1051800</v>
      </c>
      <c r="I36" s="220">
        <f t="shared" si="6"/>
        <v>6802471</v>
      </c>
      <c r="J36" s="220">
        <f t="shared" si="6"/>
        <v>8937404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8937404</v>
      </c>
      <c r="X36" s="220">
        <f t="shared" si="6"/>
        <v>0</v>
      </c>
      <c r="Y36" s="220">
        <f t="shared" si="6"/>
        <v>8937404</v>
      </c>
      <c r="Z36" s="221">
        <f>+IF(X36&lt;&gt;0,+(Y36/X36)*100,0)</f>
        <v>0</v>
      </c>
      <c r="AA36" s="239">
        <f>SUM(AA32:AA35)</f>
        <v>55527384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82221589</v>
      </c>
      <c r="D6" s="155"/>
      <c r="E6" s="59">
        <v>65897000</v>
      </c>
      <c r="F6" s="60">
        <v>65897000</v>
      </c>
      <c r="G6" s="60">
        <v>82221590</v>
      </c>
      <c r="H6" s="60">
        <v>82221590</v>
      </c>
      <c r="I6" s="60">
        <v>123530972</v>
      </c>
      <c r="J6" s="60">
        <v>123530972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123530972</v>
      </c>
      <c r="X6" s="60">
        <v>16474250</v>
      </c>
      <c r="Y6" s="60">
        <v>107056722</v>
      </c>
      <c r="Z6" s="140">
        <v>649.84</v>
      </c>
      <c r="AA6" s="62">
        <v>65897000</v>
      </c>
    </row>
    <row r="7" spans="1:27" ht="13.5">
      <c r="A7" s="249" t="s">
        <v>144</v>
      </c>
      <c r="B7" s="182"/>
      <c r="C7" s="155">
        <v>9564413</v>
      </c>
      <c r="D7" s="155"/>
      <c r="E7" s="59">
        <v>10000000</v>
      </c>
      <c r="F7" s="60">
        <v>10000000</v>
      </c>
      <c r="G7" s="60">
        <v>9564413</v>
      </c>
      <c r="H7" s="60">
        <v>9564413</v>
      </c>
      <c r="I7" s="60">
        <v>9564413</v>
      </c>
      <c r="J7" s="60">
        <v>9564413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9564413</v>
      </c>
      <c r="X7" s="60">
        <v>2500000</v>
      </c>
      <c r="Y7" s="60">
        <v>7064413</v>
      </c>
      <c r="Z7" s="140">
        <v>282.58</v>
      </c>
      <c r="AA7" s="62">
        <v>10000000</v>
      </c>
    </row>
    <row r="8" spans="1:27" ht="13.5">
      <c r="A8" s="249" t="s">
        <v>145</v>
      </c>
      <c r="B8" s="182"/>
      <c r="C8" s="155">
        <v>3176419</v>
      </c>
      <c r="D8" s="155"/>
      <c r="E8" s="59">
        <v>4157000</v>
      </c>
      <c r="F8" s="60">
        <v>4157000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1039250</v>
      </c>
      <c r="Y8" s="60">
        <v>-1039250</v>
      </c>
      <c r="Z8" s="140">
        <v>-100</v>
      </c>
      <c r="AA8" s="62">
        <v>4157000</v>
      </c>
    </row>
    <row r="9" spans="1:27" ht="13.5">
      <c r="A9" s="249" t="s">
        <v>146</v>
      </c>
      <c r="B9" s="182"/>
      <c r="C9" s="155">
        <v>4802689</v>
      </c>
      <c r="D9" s="155"/>
      <c r="E9" s="59"/>
      <c r="F9" s="60"/>
      <c r="G9" s="60">
        <v>8946709</v>
      </c>
      <c r="H9" s="60">
        <v>9138717</v>
      </c>
      <c r="I9" s="60">
        <v>10813743</v>
      </c>
      <c r="J9" s="60">
        <v>10813743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10813743</v>
      </c>
      <c r="X9" s="60"/>
      <c r="Y9" s="60">
        <v>10813743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99765110</v>
      </c>
      <c r="D12" s="168">
        <f>SUM(D6:D11)</f>
        <v>0</v>
      </c>
      <c r="E12" s="72">
        <f t="shared" si="0"/>
        <v>80054000</v>
      </c>
      <c r="F12" s="73">
        <f t="shared" si="0"/>
        <v>80054000</v>
      </c>
      <c r="G12" s="73">
        <f t="shared" si="0"/>
        <v>100732712</v>
      </c>
      <c r="H12" s="73">
        <f t="shared" si="0"/>
        <v>100924720</v>
      </c>
      <c r="I12" s="73">
        <f t="shared" si="0"/>
        <v>143909128</v>
      </c>
      <c r="J12" s="73">
        <f t="shared" si="0"/>
        <v>143909128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143909128</v>
      </c>
      <c r="X12" s="73">
        <f t="shared" si="0"/>
        <v>20013500</v>
      </c>
      <c r="Y12" s="73">
        <f t="shared" si="0"/>
        <v>123895628</v>
      </c>
      <c r="Z12" s="170">
        <f>+IF(X12&lt;&gt;0,+(Y12/X12)*100,0)</f>
        <v>619.0602743148374</v>
      </c>
      <c r="AA12" s="74">
        <f>SUM(AA6:AA11)</f>
        <v>80054000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194866712</v>
      </c>
      <c r="D19" s="155"/>
      <c r="E19" s="59">
        <v>145500000</v>
      </c>
      <c r="F19" s="60">
        <v>145500000</v>
      </c>
      <c r="G19" s="60">
        <v>194866712</v>
      </c>
      <c r="H19" s="60">
        <v>195343109</v>
      </c>
      <c r="I19" s="60">
        <v>200688845</v>
      </c>
      <c r="J19" s="60">
        <v>200688845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200688845</v>
      </c>
      <c r="X19" s="60">
        <v>36375000</v>
      </c>
      <c r="Y19" s="60">
        <v>164313845</v>
      </c>
      <c r="Z19" s="140">
        <v>451.72</v>
      </c>
      <c r="AA19" s="62">
        <v>145500000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183296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183296</v>
      </c>
      <c r="H23" s="159">
        <v>183296</v>
      </c>
      <c r="I23" s="159">
        <v>183296</v>
      </c>
      <c r="J23" s="60">
        <v>183296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183296</v>
      </c>
      <c r="X23" s="60"/>
      <c r="Y23" s="159">
        <v>183296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195050008</v>
      </c>
      <c r="D24" s="168">
        <f>SUM(D15:D23)</f>
        <v>0</v>
      </c>
      <c r="E24" s="76">
        <f t="shared" si="1"/>
        <v>145500000</v>
      </c>
      <c r="F24" s="77">
        <f t="shared" si="1"/>
        <v>145500000</v>
      </c>
      <c r="G24" s="77">
        <f t="shared" si="1"/>
        <v>195050008</v>
      </c>
      <c r="H24" s="77">
        <f t="shared" si="1"/>
        <v>195526405</v>
      </c>
      <c r="I24" s="77">
        <f t="shared" si="1"/>
        <v>200872141</v>
      </c>
      <c r="J24" s="77">
        <f t="shared" si="1"/>
        <v>200872141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200872141</v>
      </c>
      <c r="X24" s="77">
        <f t="shared" si="1"/>
        <v>36375000</v>
      </c>
      <c r="Y24" s="77">
        <f t="shared" si="1"/>
        <v>164497141</v>
      </c>
      <c r="Z24" s="212">
        <f>+IF(X24&lt;&gt;0,+(Y24/X24)*100,0)</f>
        <v>452.2258171821305</v>
      </c>
      <c r="AA24" s="79">
        <f>SUM(AA15:AA23)</f>
        <v>145500000</v>
      </c>
    </row>
    <row r="25" spans="1:27" ht="13.5">
      <c r="A25" s="250" t="s">
        <v>159</v>
      </c>
      <c r="B25" s="251"/>
      <c r="C25" s="168">
        <f aca="true" t="shared" si="2" ref="C25:Y25">+C12+C24</f>
        <v>294815118</v>
      </c>
      <c r="D25" s="168">
        <f>+D12+D24</f>
        <v>0</v>
      </c>
      <c r="E25" s="72">
        <f t="shared" si="2"/>
        <v>225554000</v>
      </c>
      <c r="F25" s="73">
        <f t="shared" si="2"/>
        <v>225554000</v>
      </c>
      <c r="G25" s="73">
        <f t="shared" si="2"/>
        <v>295782720</v>
      </c>
      <c r="H25" s="73">
        <f t="shared" si="2"/>
        <v>296451125</v>
      </c>
      <c r="I25" s="73">
        <f t="shared" si="2"/>
        <v>344781269</v>
      </c>
      <c r="J25" s="73">
        <f t="shared" si="2"/>
        <v>344781269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344781269</v>
      </c>
      <c r="X25" s="73">
        <f t="shared" si="2"/>
        <v>56388500</v>
      </c>
      <c r="Y25" s="73">
        <f t="shared" si="2"/>
        <v>288392769</v>
      </c>
      <c r="Z25" s="170">
        <f>+IF(X25&lt;&gt;0,+(Y25/X25)*100,0)</f>
        <v>511.4389795791695</v>
      </c>
      <c r="AA25" s="74">
        <f>+AA12+AA24</f>
        <v>225554000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19147711</v>
      </c>
      <c r="D32" s="155"/>
      <c r="E32" s="59">
        <v>7600000</v>
      </c>
      <c r="F32" s="60">
        <v>7600000</v>
      </c>
      <c r="G32" s="60">
        <v>34443014</v>
      </c>
      <c r="H32" s="60">
        <v>37405337</v>
      </c>
      <c r="I32" s="60">
        <v>30596850</v>
      </c>
      <c r="J32" s="60">
        <v>30596850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30596850</v>
      </c>
      <c r="X32" s="60">
        <v>1900000</v>
      </c>
      <c r="Y32" s="60">
        <v>28696850</v>
      </c>
      <c r="Z32" s="140">
        <v>1510.36</v>
      </c>
      <c r="AA32" s="62">
        <v>7600000</v>
      </c>
    </row>
    <row r="33" spans="1:27" ht="13.5">
      <c r="A33" s="249" t="s">
        <v>165</v>
      </c>
      <c r="B33" s="182"/>
      <c r="C33" s="155">
        <v>3239664</v>
      </c>
      <c r="D33" s="155"/>
      <c r="E33" s="59">
        <v>1450000</v>
      </c>
      <c r="F33" s="60">
        <v>1450000</v>
      </c>
      <c r="G33" s="60">
        <v>11732196</v>
      </c>
      <c r="H33" s="60">
        <v>11998232</v>
      </c>
      <c r="I33" s="60">
        <v>25525579</v>
      </c>
      <c r="J33" s="60">
        <v>25525579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25525579</v>
      </c>
      <c r="X33" s="60">
        <v>362500</v>
      </c>
      <c r="Y33" s="60">
        <v>25163079</v>
      </c>
      <c r="Z33" s="140">
        <v>6941.54</v>
      </c>
      <c r="AA33" s="62">
        <v>1450000</v>
      </c>
    </row>
    <row r="34" spans="1:27" ht="13.5">
      <c r="A34" s="250" t="s">
        <v>58</v>
      </c>
      <c r="B34" s="251"/>
      <c r="C34" s="168">
        <f aca="true" t="shared" si="3" ref="C34:Y34">SUM(C29:C33)</f>
        <v>22387375</v>
      </c>
      <c r="D34" s="168">
        <f>SUM(D29:D33)</f>
        <v>0</v>
      </c>
      <c r="E34" s="72">
        <f t="shared" si="3"/>
        <v>9050000</v>
      </c>
      <c r="F34" s="73">
        <f t="shared" si="3"/>
        <v>9050000</v>
      </c>
      <c r="G34" s="73">
        <f t="shared" si="3"/>
        <v>46175210</v>
      </c>
      <c r="H34" s="73">
        <f t="shared" si="3"/>
        <v>49403569</v>
      </c>
      <c r="I34" s="73">
        <f t="shared" si="3"/>
        <v>56122429</v>
      </c>
      <c r="J34" s="73">
        <f t="shared" si="3"/>
        <v>56122429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56122429</v>
      </c>
      <c r="X34" s="73">
        <f t="shared" si="3"/>
        <v>2262500</v>
      </c>
      <c r="Y34" s="73">
        <f t="shared" si="3"/>
        <v>53859929</v>
      </c>
      <c r="Z34" s="170">
        <f>+IF(X34&lt;&gt;0,+(Y34/X34)*100,0)</f>
        <v>2380.549348066298</v>
      </c>
      <c r="AA34" s="74">
        <f>SUM(AA29:AA33)</f>
        <v>9050000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541000</v>
      </c>
      <c r="I38" s="60">
        <v>541000</v>
      </c>
      <c r="J38" s="60">
        <v>541000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541000</v>
      </c>
      <c r="X38" s="60"/>
      <c r="Y38" s="60">
        <v>541000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541000</v>
      </c>
      <c r="I39" s="77">
        <f t="shared" si="4"/>
        <v>541000</v>
      </c>
      <c r="J39" s="77">
        <f t="shared" si="4"/>
        <v>541000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541000</v>
      </c>
      <c r="X39" s="77">
        <f t="shared" si="4"/>
        <v>0</v>
      </c>
      <c r="Y39" s="77">
        <f t="shared" si="4"/>
        <v>541000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22387375</v>
      </c>
      <c r="D40" s="168">
        <f>+D34+D39</f>
        <v>0</v>
      </c>
      <c r="E40" s="72">
        <f t="shared" si="5"/>
        <v>9050000</v>
      </c>
      <c r="F40" s="73">
        <f t="shared" si="5"/>
        <v>9050000</v>
      </c>
      <c r="G40" s="73">
        <f t="shared" si="5"/>
        <v>46175210</v>
      </c>
      <c r="H40" s="73">
        <f t="shared" si="5"/>
        <v>49944569</v>
      </c>
      <c r="I40" s="73">
        <f t="shared" si="5"/>
        <v>56663429</v>
      </c>
      <c r="J40" s="73">
        <f t="shared" si="5"/>
        <v>56663429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56663429</v>
      </c>
      <c r="X40" s="73">
        <f t="shared" si="5"/>
        <v>2262500</v>
      </c>
      <c r="Y40" s="73">
        <f t="shared" si="5"/>
        <v>54400929</v>
      </c>
      <c r="Z40" s="170">
        <f>+IF(X40&lt;&gt;0,+(Y40/X40)*100,0)</f>
        <v>2404.4609502762432</v>
      </c>
      <c r="AA40" s="74">
        <f>+AA34+AA39</f>
        <v>9050000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272427743</v>
      </c>
      <c r="D42" s="257">
        <f>+D25-D40</f>
        <v>0</v>
      </c>
      <c r="E42" s="258">
        <f t="shared" si="6"/>
        <v>216504000</v>
      </c>
      <c r="F42" s="259">
        <f t="shared" si="6"/>
        <v>216504000</v>
      </c>
      <c r="G42" s="259">
        <f t="shared" si="6"/>
        <v>249607510</v>
      </c>
      <c r="H42" s="259">
        <f t="shared" si="6"/>
        <v>246506556</v>
      </c>
      <c r="I42" s="259">
        <f t="shared" si="6"/>
        <v>288117840</v>
      </c>
      <c r="J42" s="259">
        <f t="shared" si="6"/>
        <v>288117840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288117840</v>
      </c>
      <c r="X42" s="259">
        <f t="shared" si="6"/>
        <v>54126000</v>
      </c>
      <c r="Y42" s="259">
        <f t="shared" si="6"/>
        <v>233991840</v>
      </c>
      <c r="Z42" s="260">
        <f>+IF(X42&lt;&gt;0,+(Y42/X42)*100,0)</f>
        <v>432.3095000554262</v>
      </c>
      <c r="AA42" s="261">
        <f>+AA25-AA40</f>
        <v>216504000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272427743</v>
      </c>
      <c r="D45" s="155"/>
      <c r="E45" s="59">
        <v>216504000</v>
      </c>
      <c r="F45" s="60">
        <v>216504000</v>
      </c>
      <c r="G45" s="60">
        <v>196255504</v>
      </c>
      <c r="H45" s="60">
        <v>193154550</v>
      </c>
      <c r="I45" s="60">
        <v>234765834</v>
      </c>
      <c r="J45" s="60">
        <v>234765834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234765834</v>
      </c>
      <c r="X45" s="60">
        <v>54126000</v>
      </c>
      <c r="Y45" s="60">
        <v>180639834</v>
      </c>
      <c r="Z45" s="139">
        <v>333.74</v>
      </c>
      <c r="AA45" s="62">
        <v>216504000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53352006</v>
      </c>
      <c r="H46" s="60">
        <v>53352006</v>
      </c>
      <c r="I46" s="60">
        <v>53352006</v>
      </c>
      <c r="J46" s="60">
        <v>53352006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53352006</v>
      </c>
      <c r="X46" s="60"/>
      <c r="Y46" s="60">
        <v>53352006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272427743</v>
      </c>
      <c r="D48" s="217">
        <f>SUM(D45:D47)</f>
        <v>0</v>
      </c>
      <c r="E48" s="264">
        <f t="shared" si="7"/>
        <v>216504000</v>
      </c>
      <c r="F48" s="219">
        <f t="shared" si="7"/>
        <v>216504000</v>
      </c>
      <c r="G48" s="219">
        <f t="shared" si="7"/>
        <v>249607510</v>
      </c>
      <c r="H48" s="219">
        <f t="shared" si="7"/>
        <v>246506556</v>
      </c>
      <c r="I48" s="219">
        <f t="shared" si="7"/>
        <v>288117840</v>
      </c>
      <c r="J48" s="219">
        <f t="shared" si="7"/>
        <v>288117840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288117840</v>
      </c>
      <c r="X48" s="219">
        <f t="shared" si="7"/>
        <v>54126000</v>
      </c>
      <c r="Y48" s="219">
        <f t="shared" si="7"/>
        <v>233991840</v>
      </c>
      <c r="Z48" s="265">
        <f>+IF(X48&lt;&gt;0,+(Y48/X48)*100,0)</f>
        <v>432.3095000554262</v>
      </c>
      <c r="AA48" s="232">
        <f>SUM(AA45:AA47)</f>
        <v>216504000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2652128</v>
      </c>
      <c r="D6" s="155"/>
      <c r="E6" s="59">
        <v>4297560</v>
      </c>
      <c r="F6" s="60">
        <v>4297560</v>
      </c>
      <c r="G6" s="60">
        <v>506682</v>
      </c>
      <c r="H6" s="60">
        <v>613619</v>
      </c>
      <c r="I6" s="60">
        <v>2426383</v>
      </c>
      <c r="J6" s="60">
        <v>3546684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3546684</v>
      </c>
      <c r="X6" s="60">
        <v>1074390</v>
      </c>
      <c r="Y6" s="60">
        <v>2472294</v>
      </c>
      <c r="Z6" s="140">
        <v>230.11</v>
      </c>
      <c r="AA6" s="62">
        <v>4297560</v>
      </c>
    </row>
    <row r="7" spans="1:27" ht="13.5">
      <c r="A7" s="249" t="s">
        <v>178</v>
      </c>
      <c r="B7" s="182"/>
      <c r="C7" s="155">
        <v>102880536</v>
      </c>
      <c r="D7" s="155"/>
      <c r="E7" s="59">
        <v>115169001</v>
      </c>
      <c r="F7" s="60">
        <v>115169001</v>
      </c>
      <c r="G7" s="60">
        <v>43488000</v>
      </c>
      <c r="H7" s="60">
        <v>5992000</v>
      </c>
      <c r="I7" s="60"/>
      <c r="J7" s="60">
        <v>49480000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49480000</v>
      </c>
      <c r="X7" s="60">
        <v>38389667</v>
      </c>
      <c r="Y7" s="60">
        <v>11090333</v>
      </c>
      <c r="Z7" s="140">
        <v>28.89</v>
      </c>
      <c r="AA7" s="62">
        <v>115169001</v>
      </c>
    </row>
    <row r="8" spans="1:27" ht="13.5">
      <c r="A8" s="249" t="s">
        <v>179</v>
      </c>
      <c r="B8" s="182"/>
      <c r="C8" s="155">
        <v>30939504</v>
      </c>
      <c r="D8" s="155"/>
      <c r="E8" s="59">
        <v>35619999</v>
      </c>
      <c r="F8" s="60">
        <v>35619999</v>
      </c>
      <c r="G8" s="60">
        <v>16055000</v>
      </c>
      <c r="H8" s="60"/>
      <c r="I8" s="60"/>
      <c r="J8" s="60">
        <v>16055000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16055000</v>
      </c>
      <c r="X8" s="60">
        <v>11873333</v>
      </c>
      <c r="Y8" s="60">
        <v>4181667</v>
      </c>
      <c r="Z8" s="140">
        <v>35.22</v>
      </c>
      <c r="AA8" s="62">
        <v>35619999</v>
      </c>
    </row>
    <row r="9" spans="1:27" ht="13.5">
      <c r="A9" s="249" t="s">
        <v>180</v>
      </c>
      <c r="B9" s="182"/>
      <c r="C9" s="155">
        <v>4503583</v>
      </c>
      <c r="D9" s="155"/>
      <c r="E9" s="59">
        <v>3200000</v>
      </c>
      <c r="F9" s="60">
        <v>3200000</v>
      </c>
      <c r="G9" s="60">
        <v>329035</v>
      </c>
      <c r="H9" s="60">
        <v>489042</v>
      </c>
      <c r="I9" s="60">
        <v>567193</v>
      </c>
      <c r="J9" s="60">
        <v>1385270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1385270</v>
      </c>
      <c r="X9" s="60">
        <v>801000</v>
      </c>
      <c r="Y9" s="60">
        <v>584270</v>
      </c>
      <c r="Z9" s="140">
        <v>72.94</v>
      </c>
      <c r="AA9" s="62">
        <v>3200000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-85034029</v>
      </c>
      <c r="D12" s="155"/>
      <c r="E12" s="59">
        <v>-108715000</v>
      </c>
      <c r="F12" s="60">
        <v>-108715000</v>
      </c>
      <c r="G12" s="60">
        <v>-7597000</v>
      </c>
      <c r="H12" s="60">
        <v>-5518595</v>
      </c>
      <c r="I12" s="60">
        <v>-7619311</v>
      </c>
      <c r="J12" s="60">
        <v>-20734906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-20734906</v>
      </c>
      <c r="X12" s="60">
        <v>-27982389</v>
      </c>
      <c r="Y12" s="60">
        <v>7247483</v>
      </c>
      <c r="Z12" s="140">
        <v>-25.9</v>
      </c>
      <c r="AA12" s="62">
        <v>-108715000</v>
      </c>
    </row>
    <row r="13" spans="1:27" ht="13.5">
      <c r="A13" s="249" t="s">
        <v>40</v>
      </c>
      <c r="B13" s="182"/>
      <c r="C13" s="155">
        <v>-37000</v>
      </c>
      <c r="D13" s="155"/>
      <c r="E13" s="59">
        <v>-110000</v>
      </c>
      <c r="F13" s="60">
        <v>-110000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-110000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55904722</v>
      </c>
      <c r="D15" s="168">
        <f>SUM(D6:D14)</f>
        <v>0</v>
      </c>
      <c r="E15" s="72">
        <f t="shared" si="0"/>
        <v>49461560</v>
      </c>
      <c r="F15" s="73">
        <f t="shared" si="0"/>
        <v>49461560</v>
      </c>
      <c r="G15" s="73">
        <f t="shared" si="0"/>
        <v>52781717</v>
      </c>
      <c r="H15" s="73">
        <f t="shared" si="0"/>
        <v>1576066</v>
      </c>
      <c r="I15" s="73">
        <f t="shared" si="0"/>
        <v>-4625735</v>
      </c>
      <c r="J15" s="73">
        <f t="shared" si="0"/>
        <v>49732048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49732048</v>
      </c>
      <c r="X15" s="73">
        <f t="shared" si="0"/>
        <v>24156001</v>
      </c>
      <c r="Y15" s="73">
        <f t="shared" si="0"/>
        <v>25576047</v>
      </c>
      <c r="Z15" s="170">
        <f>+IF(X15&lt;&gt;0,+(Y15/X15)*100,0)</f>
        <v>105.87864688364601</v>
      </c>
      <c r="AA15" s="74">
        <f>SUM(AA6:AA14)</f>
        <v>49461560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-41676198</v>
      </c>
      <c r="D24" s="155"/>
      <c r="E24" s="59">
        <v>-55527384</v>
      </c>
      <c r="F24" s="60">
        <v>-55527384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-13881846</v>
      </c>
      <c r="Y24" s="60">
        <v>13881846</v>
      </c>
      <c r="Z24" s="140">
        <v>-100</v>
      </c>
      <c r="AA24" s="62">
        <v>-55527384</v>
      </c>
    </row>
    <row r="25" spans="1:27" ht="13.5">
      <c r="A25" s="250" t="s">
        <v>191</v>
      </c>
      <c r="B25" s="251"/>
      <c r="C25" s="168">
        <f aca="true" t="shared" si="1" ref="C25:Y25">SUM(C19:C24)</f>
        <v>-41676198</v>
      </c>
      <c r="D25" s="168">
        <f>SUM(D19:D24)</f>
        <v>0</v>
      </c>
      <c r="E25" s="72">
        <f t="shared" si="1"/>
        <v>-55527384</v>
      </c>
      <c r="F25" s="73">
        <f t="shared" si="1"/>
        <v>-55527384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-13881846</v>
      </c>
      <c r="Y25" s="73">
        <f t="shared" si="1"/>
        <v>13881846</v>
      </c>
      <c r="Z25" s="170">
        <f>+IF(X25&lt;&gt;0,+(Y25/X25)*100,0)</f>
        <v>-100</v>
      </c>
      <c r="AA25" s="74">
        <f>SUM(AA19:AA24)</f>
        <v>-55527384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14228524</v>
      </c>
      <c r="D36" s="153">
        <f>+D15+D25+D34</f>
        <v>0</v>
      </c>
      <c r="E36" s="99">
        <f t="shared" si="3"/>
        <v>-6065824</v>
      </c>
      <c r="F36" s="100">
        <f t="shared" si="3"/>
        <v>-6065824</v>
      </c>
      <c r="G36" s="100">
        <f t="shared" si="3"/>
        <v>52781717</v>
      </c>
      <c r="H36" s="100">
        <f t="shared" si="3"/>
        <v>1576066</v>
      </c>
      <c r="I36" s="100">
        <f t="shared" si="3"/>
        <v>-4625735</v>
      </c>
      <c r="J36" s="100">
        <f t="shared" si="3"/>
        <v>49732048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49732048</v>
      </c>
      <c r="X36" s="100">
        <f t="shared" si="3"/>
        <v>10274155</v>
      </c>
      <c r="Y36" s="100">
        <f t="shared" si="3"/>
        <v>39457893</v>
      </c>
      <c r="Z36" s="137">
        <f>+IF(X36&lt;&gt;0,+(Y36/X36)*100,0)</f>
        <v>384.0500070322085</v>
      </c>
      <c r="AA36" s="102">
        <f>+AA15+AA25+AA34</f>
        <v>-6065824</v>
      </c>
    </row>
    <row r="37" spans="1:27" ht="13.5">
      <c r="A37" s="249" t="s">
        <v>199</v>
      </c>
      <c r="B37" s="182"/>
      <c r="C37" s="153">
        <v>77557478</v>
      </c>
      <c r="D37" s="153"/>
      <c r="E37" s="99">
        <v>224582000</v>
      </c>
      <c r="F37" s="100">
        <v>224582000</v>
      </c>
      <c r="G37" s="100"/>
      <c r="H37" s="100">
        <v>52781717</v>
      </c>
      <c r="I37" s="100">
        <v>54357783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224582000</v>
      </c>
      <c r="Y37" s="100">
        <v>-224582000</v>
      </c>
      <c r="Z37" s="137">
        <v>-100</v>
      </c>
      <c r="AA37" s="102">
        <v>224582000</v>
      </c>
    </row>
    <row r="38" spans="1:27" ht="13.5">
      <c r="A38" s="269" t="s">
        <v>200</v>
      </c>
      <c r="B38" s="256"/>
      <c r="C38" s="257">
        <v>91786002</v>
      </c>
      <c r="D38" s="257"/>
      <c r="E38" s="258">
        <v>218516176</v>
      </c>
      <c r="F38" s="259">
        <v>218516176</v>
      </c>
      <c r="G38" s="259">
        <v>52781717</v>
      </c>
      <c r="H38" s="259">
        <v>54357783</v>
      </c>
      <c r="I38" s="259">
        <v>49732048</v>
      </c>
      <c r="J38" s="259">
        <v>49732048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49732048</v>
      </c>
      <c r="X38" s="259">
        <v>234856155</v>
      </c>
      <c r="Y38" s="259">
        <v>-185124107</v>
      </c>
      <c r="Z38" s="260">
        <v>-78.82</v>
      </c>
      <c r="AA38" s="261">
        <v>218516176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47768764</v>
      </c>
      <c r="D5" s="200">
        <f t="shared" si="0"/>
        <v>0</v>
      </c>
      <c r="E5" s="106">
        <f t="shared" si="0"/>
        <v>55527384</v>
      </c>
      <c r="F5" s="106">
        <f t="shared" si="0"/>
        <v>55527384</v>
      </c>
      <c r="G5" s="106">
        <f t="shared" si="0"/>
        <v>1083133</v>
      </c>
      <c r="H5" s="106">
        <f t="shared" si="0"/>
        <v>1051800</v>
      </c>
      <c r="I5" s="106">
        <f t="shared" si="0"/>
        <v>6802471</v>
      </c>
      <c r="J5" s="106">
        <f t="shared" si="0"/>
        <v>8937404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8937404</v>
      </c>
      <c r="X5" s="106">
        <f t="shared" si="0"/>
        <v>13881846</v>
      </c>
      <c r="Y5" s="106">
        <f t="shared" si="0"/>
        <v>-4944442</v>
      </c>
      <c r="Z5" s="201">
        <f>+IF(X5&lt;&gt;0,+(Y5/X5)*100,0)</f>
        <v>-35.61804388263636</v>
      </c>
      <c r="AA5" s="199">
        <f>SUM(AA11:AA18)</f>
        <v>55527384</v>
      </c>
    </row>
    <row r="6" spans="1:27" ht="13.5">
      <c r="A6" s="291" t="s">
        <v>204</v>
      </c>
      <c r="B6" s="142"/>
      <c r="C6" s="62">
        <v>34133973</v>
      </c>
      <c r="D6" s="156"/>
      <c r="E6" s="60">
        <v>20478067</v>
      </c>
      <c r="F6" s="60">
        <v>20478067</v>
      </c>
      <c r="G6" s="60">
        <v>852514</v>
      </c>
      <c r="H6" s="60">
        <v>1019552</v>
      </c>
      <c r="I6" s="60">
        <v>5079049</v>
      </c>
      <c r="J6" s="60">
        <v>6951115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6951115</v>
      </c>
      <c r="X6" s="60">
        <v>5119517</v>
      </c>
      <c r="Y6" s="60">
        <v>1831598</v>
      </c>
      <c r="Z6" s="140">
        <v>35.78</v>
      </c>
      <c r="AA6" s="155">
        <v>20478067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34133973</v>
      </c>
      <c r="D11" s="294">
        <f t="shared" si="1"/>
        <v>0</v>
      </c>
      <c r="E11" s="295">
        <f t="shared" si="1"/>
        <v>20478067</v>
      </c>
      <c r="F11" s="295">
        <f t="shared" si="1"/>
        <v>20478067</v>
      </c>
      <c r="G11" s="295">
        <f t="shared" si="1"/>
        <v>852514</v>
      </c>
      <c r="H11" s="295">
        <f t="shared" si="1"/>
        <v>1019552</v>
      </c>
      <c r="I11" s="295">
        <f t="shared" si="1"/>
        <v>5079049</v>
      </c>
      <c r="J11" s="295">
        <f t="shared" si="1"/>
        <v>6951115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6951115</v>
      </c>
      <c r="X11" s="295">
        <f t="shared" si="1"/>
        <v>5119517</v>
      </c>
      <c r="Y11" s="295">
        <f t="shared" si="1"/>
        <v>1831598</v>
      </c>
      <c r="Z11" s="296">
        <f>+IF(X11&lt;&gt;0,+(Y11/X11)*100,0)</f>
        <v>35.7767734729663</v>
      </c>
      <c r="AA11" s="297">
        <f>SUM(AA6:AA10)</f>
        <v>20478067</v>
      </c>
    </row>
    <row r="12" spans="1:27" ht="13.5">
      <c r="A12" s="298" t="s">
        <v>210</v>
      </c>
      <c r="B12" s="136"/>
      <c r="C12" s="62">
        <v>7565926</v>
      </c>
      <c r="D12" s="156"/>
      <c r="E12" s="60">
        <v>24673824</v>
      </c>
      <c r="F12" s="60">
        <v>24673824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6168456</v>
      </c>
      <c r="Y12" s="60">
        <v>-6168456</v>
      </c>
      <c r="Z12" s="140">
        <v>-100</v>
      </c>
      <c r="AA12" s="155">
        <v>24673824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6068865</v>
      </c>
      <c r="D15" s="156"/>
      <c r="E15" s="60">
        <v>10375493</v>
      </c>
      <c r="F15" s="60">
        <v>10375493</v>
      </c>
      <c r="G15" s="60">
        <v>230619</v>
      </c>
      <c r="H15" s="60">
        <v>32248</v>
      </c>
      <c r="I15" s="60">
        <v>1723422</v>
      </c>
      <c r="J15" s="60">
        <v>1986289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1986289</v>
      </c>
      <c r="X15" s="60">
        <v>2593873</v>
      </c>
      <c r="Y15" s="60">
        <v>-607584</v>
      </c>
      <c r="Z15" s="140">
        <v>-23.42</v>
      </c>
      <c r="AA15" s="155">
        <v>10375493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34133973</v>
      </c>
      <c r="D36" s="156">
        <f t="shared" si="4"/>
        <v>0</v>
      </c>
      <c r="E36" s="60">
        <f t="shared" si="4"/>
        <v>20478067</v>
      </c>
      <c r="F36" s="60">
        <f t="shared" si="4"/>
        <v>20478067</v>
      </c>
      <c r="G36" s="60">
        <f t="shared" si="4"/>
        <v>852514</v>
      </c>
      <c r="H36" s="60">
        <f t="shared" si="4"/>
        <v>1019552</v>
      </c>
      <c r="I36" s="60">
        <f t="shared" si="4"/>
        <v>5079049</v>
      </c>
      <c r="J36" s="60">
        <f t="shared" si="4"/>
        <v>6951115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6951115</v>
      </c>
      <c r="X36" s="60">
        <f t="shared" si="4"/>
        <v>5119517</v>
      </c>
      <c r="Y36" s="60">
        <f t="shared" si="4"/>
        <v>1831598</v>
      </c>
      <c r="Z36" s="140">
        <f aca="true" t="shared" si="5" ref="Z36:Z49">+IF(X36&lt;&gt;0,+(Y36/X36)*100,0)</f>
        <v>35.7767734729663</v>
      </c>
      <c r="AA36" s="155">
        <f>AA6+AA21</f>
        <v>20478067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34133973</v>
      </c>
      <c r="D41" s="294">
        <f t="shared" si="6"/>
        <v>0</v>
      </c>
      <c r="E41" s="295">
        <f t="shared" si="6"/>
        <v>20478067</v>
      </c>
      <c r="F41" s="295">
        <f t="shared" si="6"/>
        <v>20478067</v>
      </c>
      <c r="G41" s="295">
        <f t="shared" si="6"/>
        <v>852514</v>
      </c>
      <c r="H41" s="295">
        <f t="shared" si="6"/>
        <v>1019552</v>
      </c>
      <c r="I41" s="295">
        <f t="shared" si="6"/>
        <v>5079049</v>
      </c>
      <c r="J41" s="295">
        <f t="shared" si="6"/>
        <v>6951115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6951115</v>
      </c>
      <c r="X41" s="295">
        <f t="shared" si="6"/>
        <v>5119517</v>
      </c>
      <c r="Y41" s="295">
        <f t="shared" si="6"/>
        <v>1831598</v>
      </c>
      <c r="Z41" s="296">
        <f t="shared" si="5"/>
        <v>35.7767734729663</v>
      </c>
      <c r="AA41" s="297">
        <f>SUM(AA36:AA40)</f>
        <v>20478067</v>
      </c>
    </row>
    <row r="42" spans="1:27" ht="13.5">
      <c r="A42" s="298" t="s">
        <v>210</v>
      </c>
      <c r="B42" s="136"/>
      <c r="C42" s="95">
        <f aca="true" t="shared" si="7" ref="C42:Y48">C12+C27</f>
        <v>7565926</v>
      </c>
      <c r="D42" s="129">
        <f t="shared" si="7"/>
        <v>0</v>
      </c>
      <c r="E42" s="54">
        <f t="shared" si="7"/>
        <v>24673824</v>
      </c>
      <c r="F42" s="54">
        <f t="shared" si="7"/>
        <v>24673824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6168456</v>
      </c>
      <c r="Y42" s="54">
        <f t="shared" si="7"/>
        <v>-6168456</v>
      </c>
      <c r="Z42" s="184">
        <f t="shared" si="5"/>
        <v>-100</v>
      </c>
      <c r="AA42" s="130">
        <f aca="true" t="shared" si="8" ref="AA42:AA48">AA12+AA27</f>
        <v>24673824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6068865</v>
      </c>
      <c r="D45" s="129">
        <f t="shared" si="7"/>
        <v>0</v>
      </c>
      <c r="E45" s="54">
        <f t="shared" si="7"/>
        <v>10375493</v>
      </c>
      <c r="F45" s="54">
        <f t="shared" si="7"/>
        <v>10375493</v>
      </c>
      <c r="G45" s="54">
        <f t="shared" si="7"/>
        <v>230619</v>
      </c>
      <c r="H45" s="54">
        <f t="shared" si="7"/>
        <v>32248</v>
      </c>
      <c r="I45" s="54">
        <f t="shared" si="7"/>
        <v>1723422</v>
      </c>
      <c r="J45" s="54">
        <f t="shared" si="7"/>
        <v>1986289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1986289</v>
      </c>
      <c r="X45" s="54">
        <f t="shared" si="7"/>
        <v>2593873</v>
      </c>
      <c r="Y45" s="54">
        <f t="shared" si="7"/>
        <v>-607584</v>
      </c>
      <c r="Z45" s="184">
        <f t="shared" si="5"/>
        <v>-23.423814504410974</v>
      </c>
      <c r="AA45" s="130">
        <f t="shared" si="8"/>
        <v>10375493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47768764</v>
      </c>
      <c r="D49" s="218">
        <f t="shared" si="9"/>
        <v>0</v>
      </c>
      <c r="E49" s="220">
        <f t="shared" si="9"/>
        <v>55527384</v>
      </c>
      <c r="F49" s="220">
        <f t="shared" si="9"/>
        <v>55527384</v>
      </c>
      <c r="G49" s="220">
        <f t="shared" si="9"/>
        <v>1083133</v>
      </c>
      <c r="H49" s="220">
        <f t="shared" si="9"/>
        <v>1051800</v>
      </c>
      <c r="I49" s="220">
        <f t="shared" si="9"/>
        <v>6802471</v>
      </c>
      <c r="J49" s="220">
        <f t="shared" si="9"/>
        <v>8937404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8937404</v>
      </c>
      <c r="X49" s="220">
        <f t="shared" si="9"/>
        <v>13881846</v>
      </c>
      <c r="Y49" s="220">
        <f t="shared" si="9"/>
        <v>-4944442</v>
      </c>
      <c r="Z49" s="221">
        <f t="shared" si="5"/>
        <v>-35.61804388263636</v>
      </c>
      <c r="AA49" s="222">
        <f>SUM(AA41:AA48)</f>
        <v>55527384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8884000</v>
      </c>
      <c r="F51" s="54">
        <f t="shared" si="10"/>
        <v>8884000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2221000</v>
      </c>
      <c r="Y51" s="54">
        <f t="shared" si="10"/>
        <v>-2221000</v>
      </c>
      <c r="Z51" s="184">
        <f>+IF(X51&lt;&gt;0,+(Y51/X51)*100,0)</f>
        <v>-100</v>
      </c>
      <c r="AA51" s="130">
        <f>SUM(AA57:AA61)</f>
        <v>8884000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8884000</v>
      </c>
      <c r="F58" s="60">
        <v>8884000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2221000</v>
      </c>
      <c r="Y58" s="60">
        <v>-2221000</v>
      </c>
      <c r="Z58" s="140">
        <v>-100</v>
      </c>
      <c r="AA58" s="155">
        <v>8884000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8884000</v>
      </c>
      <c r="F68" s="60"/>
      <c r="G68" s="60">
        <v>26438</v>
      </c>
      <c r="H68" s="60">
        <v>62252</v>
      </c>
      <c r="I68" s="60">
        <v>260358</v>
      </c>
      <c r="J68" s="60">
        <v>349048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349048</v>
      </c>
      <c r="X68" s="60"/>
      <c r="Y68" s="60">
        <v>349048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8884000</v>
      </c>
      <c r="F69" s="220">
        <f t="shared" si="12"/>
        <v>0</v>
      </c>
      <c r="G69" s="220">
        <f t="shared" si="12"/>
        <v>26438</v>
      </c>
      <c r="H69" s="220">
        <f t="shared" si="12"/>
        <v>62252</v>
      </c>
      <c r="I69" s="220">
        <f t="shared" si="12"/>
        <v>260358</v>
      </c>
      <c r="J69" s="220">
        <f t="shared" si="12"/>
        <v>349048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349048</v>
      </c>
      <c r="X69" s="220">
        <f t="shared" si="12"/>
        <v>0</v>
      </c>
      <c r="Y69" s="220">
        <f t="shared" si="12"/>
        <v>349048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34133973</v>
      </c>
      <c r="D5" s="357">
        <f t="shared" si="0"/>
        <v>0</v>
      </c>
      <c r="E5" s="356">
        <f t="shared" si="0"/>
        <v>20478067</v>
      </c>
      <c r="F5" s="358">
        <f t="shared" si="0"/>
        <v>20478067</v>
      </c>
      <c r="G5" s="358">
        <f t="shared" si="0"/>
        <v>852514</v>
      </c>
      <c r="H5" s="356">
        <f t="shared" si="0"/>
        <v>1019552</v>
      </c>
      <c r="I5" s="356">
        <f t="shared" si="0"/>
        <v>5079049</v>
      </c>
      <c r="J5" s="358">
        <f t="shared" si="0"/>
        <v>6951115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6951115</v>
      </c>
      <c r="X5" s="356">
        <f t="shared" si="0"/>
        <v>5119517</v>
      </c>
      <c r="Y5" s="358">
        <f t="shared" si="0"/>
        <v>1831598</v>
      </c>
      <c r="Z5" s="359">
        <f>+IF(X5&lt;&gt;0,+(Y5/X5)*100,0)</f>
        <v>35.7767734729663</v>
      </c>
      <c r="AA5" s="360">
        <f>+AA6+AA8+AA11+AA13+AA15</f>
        <v>20478067</v>
      </c>
    </row>
    <row r="6" spans="1:27" ht="13.5">
      <c r="A6" s="361" t="s">
        <v>204</v>
      </c>
      <c r="B6" s="142"/>
      <c r="C6" s="60">
        <f>+C7</f>
        <v>34133973</v>
      </c>
      <c r="D6" s="340">
        <f aca="true" t="shared" si="1" ref="D6:AA6">+D7</f>
        <v>0</v>
      </c>
      <c r="E6" s="60">
        <f t="shared" si="1"/>
        <v>20478067</v>
      </c>
      <c r="F6" s="59">
        <f t="shared" si="1"/>
        <v>20478067</v>
      </c>
      <c r="G6" s="59">
        <f t="shared" si="1"/>
        <v>852514</v>
      </c>
      <c r="H6" s="60">
        <f t="shared" si="1"/>
        <v>1019552</v>
      </c>
      <c r="I6" s="60">
        <f t="shared" si="1"/>
        <v>5079049</v>
      </c>
      <c r="J6" s="59">
        <f t="shared" si="1"/>
        <v>6951115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6951115</v>
      </c>
      <c r="X6" s="60">
        <f t="shared" si="1"/>
        <v>5119517</v>
      </c>
      <c r="Y6" s="59">
        <f t="shared" si="1"/>
        <v>1831598</v>
      </c>
      <c r="Z6" s="61">
        <f>+IF(X6&lt;&gt;0,+(Y6/X6)*100,0)</f>
        <v>35.7767734729663</v>
      </c>
      <c r="AA6" s="62">
        <f t="shared" si="1"/>
        <v>20478067</v>
      </c>
    </row>
    <row r="7" spans="1:27" ht="13.5">
      <c r="A7" s="291" t="s">
        <v>228</v>
      </c>
      <c r="B7" s="142"/>
      <c r="C7" s="60">
        <v>34133973</v>
      </c>
      <c r="D7" s="340"/>
      <c r="E7" s="60">
        <v>20478067</v>
      </c>
      <c r="F7" s="59">
        <v>20478067</v>
      </c>
      <c r="G7" s="59">
        <v>852514</v>
      </c>
      <c r="H7" s="60">
        <v>1019552</v>
      </c>
      <c r="I7" s="60">
        <v>5079049</v>
      </c>
      <c r="J7" s="59">
        <v>6951115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6951115</v>
      </c>
      <c r="X7" s="60">
        <v>5119517</v>
      </c>
      <c r="Y7" s="59">
        <v>1831598</v>
      </c>
      <c r="Z7" s="61">
        <v>35.78</v>
      </c>
      <c r="AA7" s="62">
        <v>20478067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7565926</v>
      </c>
      <c r="D22" s="344">
        <f t="shared" si="6"/>
        <v>0</v>
      </c>
      <c r="E22" s="343">
        <f t="shared" si="6"/>
        <v>24673824</v>
      </c>
      <c r="F22" s="345">
        <f t="shared" si="6"/>
        <v>24673824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6168456</v>
      </c>
      <c r="Y22" s="345">
        <f t="shared" si="6"/>
        <v>-6168456</v>
      </c>
      <c r="Z22" s="336">
        <f>+IF(X22&lt;&gt;0,+(Y22/X22)*100,0)</f>
        <v>-100</v>
      </c>
      <c r="AA22" s="350">
        <f>SUM(AA23:AA32)</f>
        <v>24673824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16673824</v>
      </c>
      <c r="F24" s="59">
        <v>16673824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4168456</v>
      </c>
      <c r="Y24" s="59">
        <v>-4168456</v>
      </c>
      <c r="Z24" s="61">
        <v>-100</v>
      </c>
      <c r="AA24" s="62">
        <v>16673824</v>
      </c>
    </row>
    <row r="25" spans="1:27" ht="13.5">
      <c r="A25" s="361" t="s">
        <v>238</v>
      </c>
      <c r="B25" s="142"/>
      <c r="C25" s="60">
        <v>7565926</v>
      </c>
      <c r="D25" s="340"/>
      <c r="E25" s="60">
        <v>8000000</v>
      </c>
      <c r="F25" s="59">
        <v>8000000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2000000</v>
      </c>
      <c r="Y25" s="59">
        <v>-2000000</v>
      </c>
      <c r="Z25" s="61">
        <v>-100</v>
      </c>
      <c r="AA25" s="62">
        <v>8000000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6068865</v>
      </c>
      <c r="D40" s="344">
        <f t="shared" si="9"/>
        <v>0</v>
      </c>
      <c r="E40" s="343">
        <f t="shared" si="9"/>
        <v>10375493</v>
      </c>
      <c r="F40" s="345">
        <f t="shared" si="9"/>
        <v>10375493</v>
      </c>
      <c r="G40" s="345">
        <f t="shared" si="9"/>
        <v>230619</v>
      </c>
      <c r="H40" s="343">
        <f t="shared" si="9"/>
        <v>32248</v>
      </c>
      <c r="I40" s="343">
        <f t="shared" si="9"/>
        <v>1723422</v>
      </c>
      <c r="J40" s="345">
        <f t="shared" si="9"/>
        <v>1986289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1986289</v>
      </c>
      <c r="X40" s="343">
        <f t="shared" si="9"/>
        <v>2593873</v>
      </c>
      <c r="Y40" s="345">
        <f t="shared" si="9"/>
        <v>-607584</v>
      </c>
      <c r="Z40" s="336">
        <f>+IF(X40&lt;&gt;0,+(Y40/X40)*100,0)</f>
        <v>-23.423814504410974</v>
      </c>
      <c r="AA40" s="350">
        <f>SUM(AA41:AA49)</f>
        <v>10375493</v>
      </c>
    </row>
    <row r="41" spans="1:27" ht="13.5">
      <c r="A41" s="361" t="s">
        <v>247</v>
      </c>
      <c r="B41" s="142"/>
      <c r="C41" s="362">
        <v>348498</v>
      </c>
      <c r="D41" s="363"/>
      <c r="E41" s="362">
        <v>2675493</v>
      </c>
      <c r="F41" s="364">
        <v>2675493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668873</v>
      </c>
      <c r="Y41" s="364">
        <v>-668873</v>
      </c>
      <c r="Z41" s="365">
        <v>-100</v>
      </c>
      <c r="AA41" s="366">
        <v>2675493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6500000</v>
      </c>
      <c r="F42" s="53">
        <f t="shared" si="10"/>
        <v>6500000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1625000</v>
      </c>
      <c r="Y42" s="53">
        <f t="shared" si="10"/>
        <v>-1625000</v>
      </c>
      <c r="Z42" s="94">
        <f>+IF(X42&lt;&gt;0,+(Y42/X42)*100,0)</f>
        <v>-100</v>
      </c>
      <c r="AA42" s="95">
        <f>+AA62</f>
        <v>6500000</v>
      </c>
    </row>
    <row r="43" spans="1:27" ht="13.5">
      <c r="A43" s="361" t="s">
        <v>249</v>
      </c>
      <c r="B43" s="136"/>
      <c r="C43" s="275">
        <v>4778129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456966</v>
      </c>
      <c r="D44" s="368"/>
      <c r="E44" s="54">
        <v>300000</v>
      </c>
      <c r="F44" s="53">
        <v>300000</v>
      </c>
      <c r="G44" s="53">
        <v>63630</v>
      </c>
      <c r="H44" s="54">
        <v>18400</v>
      </c>
      <c r="I44" s="54"/>
      <c r="J44" s="53">
        <v>82030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82030</v>
      </c>
      <c r="X44" s="54">
        <v>75000</v>
      </c>
      <c r="Y44" s="53">
        <v>7030</v>
      </c>
      <c r="Z44" s="94">
        <v>9.37</v>
      </c>
      <c r="AA44" s="95">
        <v>300000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135900</v>
      </c>
      <c r="D48" s="368"/>
      <c r="E48" s="54"/>
      <c r="F48" s="53"/>
      <c r="G48" s="53"/>
      <c r="H48" s="54"/>
      <c r="I48" s="54">
        <v>1677219</v>
      </c>
      <c r="J48" s="53">
        <v>1677219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1677219</v>
      </c>
      <c r="X48" s="54"/>
      <c r="Y48" s="53">
        <v>1677219</v>
      </c>
      <c r="Z48" s="94"/>
      <c r="AA48" s="95"/>
    </row>
    <row r="49" spans="1:27" ht="13.5">
      <c r="A49" s="361" t="s">
        <v>93</v>
      </c>
      <c r="B49" s="136"/>
      <c r="C49" s="54">
        <v>349372</v>
      </c>
      <c r="D49" s="368"/>
      <c r="E49" s="54">
        <v>900000</v>
      </c>
      <c r="F49" s="53">
        <v>900000</v>
      </c>
      <c r="G49" s="53">
        <v>166989</v>
      </c>
      <c r="H49" s="54">
        <v>13848</v>
      </c>
      <c r="I49" s="54">
        <v>46203</v>
      </c>
      <c r="J49" s="53">
        <v>227040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227040</v>
      </c>
      <c r="X49" s="54">
        <v>225000</v>
      </c>
      <c r="Y49" s="53">
        <v>2040</v>
      </c>
      <c r="Z49" s="94">
        <v>0.91</v>
      </c>
      <c r="AA49" s="95">
        <v>900000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47768764</v>
      </c>
      <c r="D60" s="346">
        <f t="shared" si="14"/>
        <v>0</v>
      </c>
      <c r="E60" s="219">
        <f t="shared" si="14"/>
        <v>55527384</v>
      </c>
      <c r="F60" s="264">
        <f t="shared" si="14"/>
        <v>55527384</v>
      </c>
      <c r="G60" s="264">
        <f t="shared" si="14"/>
        <v>1083133</v>
      </c>
      <c r="H60" s="219">
        <f t="shared" si="14"/>
        <v>1051800</v>
      </c>
      <c r="I60" s="219">
        <f t="shared" si="14"/>
        <v>6802471</v>
      </c>
      <c r="J60" s="264">
        <f t="shared" si="14"/>
        <v>8937404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8937404</v>
      </c>
      <c r="X60" s="219">
        <f t="shared" si="14"/>
        <v>13881846</v>
      </c>
      <c r="Y60" s="264">
        <f t="shared" si="14"/>
        <v>-4944442</v>
      </c>
      <c r="Z60" s="337">
        <f>+IF(X60&lt;&gt;0,+(Y60/X60)*100,0)</f>
        <v>-35.61804388263636</v>
      </c>
      <c r="AA60" s="232">
        <f>+AA57+AA54+AA51+AA40+AA37+AA34+AA22+AA5</f>
        <v>55527384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6500000</v>
      </c>
      <c r="F62" s="349">
        <f t="shared" si="15"/>
        <v>6500000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1625000</v>
      </c>
      <c r="Y62" s="349">
        <f t="shared" si="15"/>
        <v>-1625000</v>
      </c>
      <c r="Z62" s="338">
        <f>+IF(X62&lt;&gt;0,+(Y62/X62)*100,0)</f>
        <v>-100</v>
      </c>
      <c r="AA62" s="351">
        <f>SUM(AA63:AA66)</f>
        <v>6500000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>
        <v>6500000</v>
      </c>
      <c r="F65" s="105">
        <v>6500000</v>
      </c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>
        <v>1625000</v>
      </c>
      <c r="Y65" s="105">
        <v>-1625000</v>
      </c>
      <c r="Z65" s="101">
        <v>-100</v>
      </c>
      <c r="AA65" s="108">
        <v>6500000</v>
      </c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2014-11-17T09:14:20Z</dcterms:created>
  <dcterms:modified xsi:type="dcterms:W3CDTF">2014-11-17T09:14:26Z</dcterms:modified>
  <cp:category/>
  <cp:version/>
  <cp:contentType/>
  <cp:contentStatus/>
</cp:coreProperties>
</file>