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<sst xmlns="http://schemas.openxmlformats.org/spreadsheetml/2006/main" count="855" uniqueCount="302">
  <si>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uMshwathi(KZN221)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</si>
  <si>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</si>
  <si>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</si>
  <si>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</si>
  <si>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</si>
  <si>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</si>
  <si>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</si>
  <si>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</si>
  <si>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</si>
  <si>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</si>
  <si>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</si>
  <si>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</si>
  <si>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</si>
  <si>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</si>
  <si>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</si>
  <si>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</si>
  <si>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</si>
  <si>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</si>
  <si>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</si>
  <si>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</si>
  <si>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</si>
  <si>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</si>
  <si>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</si>
  <si>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</si>
  <si>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</si>
  <si>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</si>
  <si>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</si>
  <si>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</si>
  <si>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</si>
  <si>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</si>
  <si>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</si>
  <si>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</si>
  <si>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</si>
  <si>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</si>
  <si>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</si>
  <si>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</si>
  <si>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</si>
  <si>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</si>
  <si>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</si>
  <si>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</si>
  <si>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</si>
  <si>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</si>
  <si>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</si>
  <si>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</si>
  <si>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</si>
  <si>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</si>
  <si>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</si>
  <si>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</si>
  <si>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</si>
  <si>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</si>
  <si>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</si>
  <si>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</si>
  <si>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</si>
  <si>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</si>
  <si>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</si>
  <si>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</si>
  <si>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</si>
  <si>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</si>
  <si>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</si>
  <si>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</si>
  <si>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</si>
  <si>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</si>
  <si>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</si>
  <si>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</si>
  <si>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</si>
  <si>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</si>
  <si>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</si>
  <si>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</si>
  <si>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</si>
  <si>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</si>
  <si>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uMshwathi(KZN221)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</si>
  <si>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</si>
  <si>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</si>
  <si>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</si>
  <si>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</si>
  <si>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</si>
  <si>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</si>
  <si>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</si>
  <si>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</si>
  <si>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</si>
  <si>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</si>
  <si>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</si>
  <si>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</si>
  <si>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</si>
  <si>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</si>
  <si>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</si>
  <si>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</si>
  <si>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</si>
  <si>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</si>
  <si>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</si>
  <si>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</si>
  <si>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</si>
  <si>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</si>
  <si>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</si>
  <si>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</si>
  <si>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</si>
  <si>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</si>
  <si>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</si>
  <si>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</si>
  <si>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</si>
  <si>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uMshwathi(KZN221)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</si>
  <si>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</si>
  <si>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</si>
  <si>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</si>
  <si>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</si>
  <si>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</si>
  <si>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</si>
  <si>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</si>
  <si>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</si>
  <si>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</si>
  <si>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</si>
  <si>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</si>
  <si>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</si>
  <si>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</si>
  <si>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</si>
  <si>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</si>
  <si>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</si>
  <si>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</si>
  <si>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</si>
  <si>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</si>
  <si>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</si>
  <si>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</si>
  <si>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</si>
  <si>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</si>
  <si>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</si>
  <si>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</si>
  <si>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</si>
  <si>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</si>
  <si>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</si>
  <si>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uMshwathi(KZN221)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</si>
  <si>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</si>
  <si>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</si>
  <si>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</si>
  <si>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</si>
  <si>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</si>
  <si>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</si>
  <si>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</si>
  <si>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</si>
  <si>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</si>
  <si>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</si>
  <si>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uMshwathi(KZN221)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</si>
  <si>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</si>
  <si>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</si>
  <si>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</si>
  <si>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</si>
  <si>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</si>
  <si>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</si>
  <si>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</si>
  <si>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</si>
  <si>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</si>
  <si>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</si>
  <si>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</si>
  <si>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</si>
  <si>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</si>
  <si>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</si>
  <si>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</si>
  <si>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</si>
  <si>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</si>
  <si>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</si>
  <si>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</si>
  <si>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</si>
  <si>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</si>
  <si>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</si>
  <si>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</si>
  <si>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</si>
  <si>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</si>
  <si>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</si>
  <si>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</si>
  <si>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</si>
  <si>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</si>
  <si>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</si>
  <si>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</si>
  <si>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</si>
  <si>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</si>
  <si>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uMshwathi(KZN221)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</si>
  <si>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</si>
  <si>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</si>
  <si>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</si>
  <si>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</si>
  <si>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</si>
  <si>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</si>
  <si>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</si>
  <si>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</si>
  <si>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</si>
  <si>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</si>
  <si>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</si>
  <si>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</si>
  <si>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</si>
  <si>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</si>
  <si>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</si>
  <si>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</si>
  <si>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</si>
  <si>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</si>
  <si>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</si>
  <si>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</si>
  <si>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</si>
  <si>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</si>
  <si>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</si>
  <si>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</si>
  <si>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</si>
  <si>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</si>
  <si>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uMshwathi(KZN221)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</si>
  <si>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</si>
  <si>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</si>
  <si>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</si>
  <si>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</si>
  <si>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</si>
  <si>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</si>
  <si>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</si>
  <si>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</si>
  <si>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</si>
  <si>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</si>
  <si>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</si>
  <si>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</si>
  <si>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</si>
  <si>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</si>
  <si>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</si>
  <si>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</si>
  <si>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</si>
  <si>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</si>
  <si>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</si>
  <si>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</si>
  <si>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</si>
  <si>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</si>
  <si>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</si>
  <si>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</si>
  <si>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uMshwathi(KZN221)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</si>
  <si>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</si>
  <si>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</si>
  <si>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</si>
  <si>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</si>
  <si>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</si>
  <si>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</si>
  <si>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</si>
  <si>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</si>
  <si>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</si>
  <si>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</si>
  <si>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</si>
  <si>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</si>
  <si>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</si>
  <si>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</si>
  <si>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</si>
  <si>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</si>
  <si>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</si>
  <si>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</si>
  <si>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</si>
  <si>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</si>
  <si>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</si>
  <si>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</si>
  <si>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</si>
  <si>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</si>
  <si>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</si>
  <si>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</si>
  <si>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</si>
  <si>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</si>
  <si>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</si>
  <si>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</si>
  <si>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</si>
  <si>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</si>
  <si>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</si>
  <si>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</si>
  <si>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</si>
  <si>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uMshwathi(KZN221)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</si>
  <si>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</si>
  <si>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</si>
  <si>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Kwazulu-Natal: uMshwathi(KZN221)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</si>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</sst>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25224945</v>
      </c>
      <c r="C5" s="19">
        <v>0</v>
      </c>
      <c r="D5" s="59">
        <v>22500000</v>
      </c>
      <c r="E5" s="60">
        <v>22500000</v>
      </c>
      <c r="F5" s="60">
        <v>2138694</v>
      </c>
      <c r="G5" s="60">
        <v>2276090</v>
      </c>
      <c r="H5" s="60">
        <v>2618467</v>
      </c>
      <c r="I5" s="60">
        <v>7033251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7033251</v>
      </c>
      <c r="W5" s="60">
        <v>5624997</v>
      </c>
      <c r="X5" s="60">
        <v>1408254</v>
      </c>
      <c r="Y5" s="61">
        <v>25.04</v>
      </c>
      <c r="Z5" s="62">
        <v>22500000</v>
      </c>
    </row>
    <row r="6" spans="1:26" ht="13.5">
      <c r="A6" s="58" t="s">
        <v>32</v>
      </c>
      <c r="B6" s="19">
        <v>1801290</v>
      </c>
      <c r="C6" s="19">
        <v>0</v>
      </c>
      <c r="D6" s="59">
        <v>1950000</v>
      </c>
      <c r="E6" s="60">
        <v>1950000</v>
      </c>
      <c r="F6" s="60">
        <v>149370</v>
      </c>
      <c r="G6" s="60">
        <v>149370</v>
      </c>
      <c r="H6" s="60">
        <v>175524</v>
      </c>
      <c r="I6" s="60">
        <v>474264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474264</v>
      </c>
      <c r="W6" s="60">
        <v>487500</v>
      </c>
      <c r="X6" s="60">
        <v>-13236</v>
      </c>
      <c r="Y6" s="61">
        <v>-2.72</v>
      </c>
      <c r="Z6" s="62">
        <v>1950000</v>
      </c>
    </row>
    <row r="7" spans="1:26" ht="13.5">
      <c r="A7" s="58" t="s">
        <v>33</v>
      </c>
      <c r="B7" s="19">
        <v>846781</v>
      </c>
      <c r="C7" s="19">
        <v>0</v>
      </c>
      <c r="D7" s="59">
        <v>800000</v>
      </c>
      <c r="E7" s="60">
        <v>800000</v>
      </c>
      <c r="F7" s="60">
        <v>0</v>
      </c>
      <c r="G7" s="60">
        <v>0</v>
      </c>
      <c r="H7" s="60">
        <v>167496</v>
      </c>
      <c r="I7" s="60">
        <v>167496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167496</v>
      </c>
      <c r="W7" s="60">
        <v>199998</v>
      </c>
      <c r="X7" s="60">
        <v>-32502</v>
      </c>
      <c r="Y7" s="61">
        <v>-16.25</v>
      </c>
      <c r="Z7" s="62">
        <v>800000</v>
      </c>
    </row>
    <row r="8" spans="1:26" ht="13.5">
      <c r="A8" s="58" t="s">
        <v>34</v>
      </c>
      <c r="B8" s="19">
        <v>65775000</v>
      </c>
      <c r="C8" s="19">
        <v>0</v>
      </c>
      <c r="D8" s="59">
        <v>73922000</v>
      </c>
      <c r="E8" s="60">
        <v>73922000</v>
      </c>
      <c r="F8" s="60">
        <v>29261000</v>
      </c>
      <c r="G8" s="60">
        <v>2145000</v>
      </c>
      <c r="H8" s="60">
        <v>0</v>
      </c>
      <c r="I8" s="60">
        <v>31406000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31406000</v>
      </c>
      <c r="W8" s="60">
        <v>32852083</v>
      </c>
      <c r="X8" s="60">
        <v>-1446083</v>
      </c>
      <c r="Y8" s="61">
        <v>-4.4</v>
      </c>
      <c r="Z8" s="62">
        <v>73922000</v>
      </c>
    </row>
    <row r="9" spans="1:26" ht="13.5">
      <c r="A9" s="58" t="s">
        <v>35</v>
      </c>
      <c r="B9" s="19">
        <v>11151007</v>
      </c>
      <c r="C9" s="19">
        <v>0</v>
      </c>
      <c r="D9" s="59">
        <v>10107000</v>
      </c>
      <c r="E9" s="60">
        <v>10107000</v>
      </c>
      <c r="F9" s="60">
        <v>1041240</v>
      </c>
      <c r="G9" s="60">
        <v>1097120</v>
      </c>
      <c r="H9" s="60">
        <v>1378060</v>
      </c>
      <c r="I9" s="60">
        <v>3516420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3516420</v>
      </c>
      <c r="W9" s="60">
        <v>2526744</v>
      </c>
      <c r="X9" s="60">
        <v>989676</v>
      </c>
      <c r="Y9" s="61">
        <v>39.17</v>
      </c>
      <c r="Z9" s="62">
        <v>10107000</v>
      </c>
    </row>
    <row r="10" spans="1:26" ht="25.5">
      <c r="A10" s="63" t="s">
        <v>277</v>
      </c>
      <c r="B10" s="64">
        <f>SUM(B5:B9)</f>
        <v>104799023</v>
      </c>
      <c r="C10" s="64">
        <f>SUM(C5:C9)</f>
        <v>0</v>
      </c>
      <c r="D10" s="65">
        <f aca="true" t="shared" si="0" ref="D10:Z10">SUM(D5:D9)</f>
        <v>109279000</v>
      </c>
      <c r="E10" s="66">
        <f t="shared" si="0"/>
        <v>109279000</v>
      </c>
      <c r="F10" s="66">
        <f t="shared" si="0"/>
        <v>32590304</v>
      </c>
      <c r="G10" s="66">
        <f t="shared" si="0"/>
        <v>5667580</v>
      </c>
      <c r="H10" s="66">
        <f t="shared" si="0"/>
        <v>4339547</v>
      </c>
      <c r="I10" s="66">
        <f t="shared" si="0"/>
        <v>42597431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42597431</v>
      </c>
      <c r="W10" s="66">
        <f t="shared" si="0"/>
        <v>41691322</v>
      </c>
      <c r="X10" s="66">
        <f t="shared" si="0"/>
        <v>906109</v>
      </c>
      <c r="Y10" s="67">
        <f>+IF(W10&lt;&gt;0,(X10/W10)*100,0)</f>
        <v>2.1733755528308745</v>
      </c>
      <c r="Z10" s="68">
        <f t="shared" si="0"/>
        <v>109279000</v>
      </c>
    </row>
    <row r="11" spans="1:26" ht="13.5">
      <c r="A11" s="58" t="s">
        <v>37</v>
      </c>
      <c r="B11" s="19">
        <v>37642745</v>
      </c>
      <c r="C11" s="19">
        <v>0</v>
      </c>
      <c r="D11" s="59">
        <v>43076000</v>
      </c>
      <c r="E11" s="60">
        <v>43076000</v>
      </c>
      <c r="F11" s="60">
        <v>3393228</v>
      </c>
      <c r="G11" s="60">
        <v>3406166</v>
      </c>
      <c r="H11" s="60">
        <v>3349361</v>
      </c>
      <c r="I11" s="60">
        <v>10148755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10148755</v>
      </c>
      <c r="W11" s="60">
        <v>10768998</v>
      </c>
      <c r="X11" s="60">
        <v>-620243</v>
      </c>
      <c r="Y11" s="61">
        <v>-5.76</v>
      </c>
      <c r="Z11" s="62">
        <v>43076000</v>
      </c>
    </row>
    <row r="12" spans="1:26" ht="13.5">
      <c r="A12" s="58" t="s">
        <v>38</v>
      </c>
      <c r="B12" s="19">
        <v>7366082</v>
      </c>
      <c r="C12" s="19">
        <v>0</v>
      </c>
      <c r="D12" s="59">
        <v>8020000</v>
      </c>
      <c r="E12" s="60">
        <v>8020000</v>
      </c>
      <c r="F12" s="60">
        <v>612136</v>
      </c>
      <c r="G12" s="60">
        <v>620148</v>
      </c>
      <c r="H12" s="60">
        <v>606515</v>
      </c>
      <c r="I12" s="60">
        <v>1838799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1838799</v>
      </c>
      <c r="W12" s="60">
        <v>2004999</v>
      </c>
      <c r="X12" s="60">
        <v>-166200</v>
      </c>
      <c r="Y12" s="61">
        <v>-8.29</v>
      </c>
      <c r="Z12" s="62">
        <v>8020000</v>
      </c>
    </row>
    <row r="13" spans="1:26" ht="13.5">
      <c r="A13" s="58" t="s">
        <v>278</v>
      </c>
      <c r="B13" s="19">
        <v>6702736</v>
      </c>
      <c r="C13" s="19">
        <v>0</v>
      </c>
      <c r="D13" s="59">
        <v>9000000</v>
      </c>
      <c r="E13" s="60">
        <v>9000000</v>
      </c>
      <c r="F13" s="60">
        <v>1055485</v>
      </c>
      <c r="G13" s="60">
        <v>1082900</v>
      </c>
      <c r="H13" s="60">
        <v>1018256</v>
      </c>
      <c r="I13" s="60">
        <v>3156641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3156641</v>
      </c>
      <c r="W13" s="60">
        <v>2250000</v>
      </c>
      <c r="X13" s="60">
        <v>906641</v>
      </c>
      <c r="Y13" s="61">
        <v>40.3</v>
      </c>
      <c r="Z13" s="62">
        <v>9000000</v>
      </c>
    </row>
    <row r="14" spans="1:26" ht="13.5">
      <c r="A14" s="58" t="s">
        <v>40</v>
      </c>
      <c r="B14" s="19">
        <v>0</v>
      </c>
      <c r="C14" s="19">
        <v>0</v>
      </c>
      <c r="D14" s="59">
        <v>2750000</v>
      </c>
      <c r="E14" s="60">
        <v>2750000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2750000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35260429</v>
      </c>
      <c r="C17" s="19">
        <v>0</v>
      </c>
      <c r="D17" s="59">
        <v>42433000</v>
      </c>
      <c r="E17" s="60">
        <v>42433000</v>
      </c>
      <c r="F17" s="60">
        <v>1514304</v>
      </c>
      <c r="G17" s="60">
        <v>2369982</v>
      </c>
      <c r="H17" s="60">
        <v>4587772</v>
      </c>
      <c r="I17" s="60">
        <v>8472058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8472058</v>
      </c>
      <c r="W17" s="60">
        <v>11295750</v>
      </c>
      <c r="X17" s="60">
        <v>-2823692</v>
      </c>
      <c r="Y17" s="61">
        <v>-25</v>
      </c>
      <c r="Z17" s="62">
        <v>42433000</v>
      </c>
    </row>
    <row r="18" spans="1:26" ht="13.5">
      <c r="A18" s="70" t="s">
        <v>44</v>
      </c>
      <c r="B18" s="71">
        <f>SUM(B11:B17)</f>
        <v>86971992</v>
      </c>
      <c r="C18" s="71">
        <f>SUM(C11:C17)</f>
        <v>0</v>
      </c>
      <c r="D18" s="72">
        <f aca="true" t="shared" si="1" ref="D18:Z18">SUM(D11:D17)</f>
        <v>105279000</v>
      </c>
      <c r="E18" s="73">
        <f t="shared" si="1"/>
        <v>105279000</v>
      </c>
      <c r="F18" s="73">
        <f t="shared" si="1"/>
        <v>6575153</v>
      </c>
      <c r="G18" s="73">
        <f t="shared" si="1"/>
        <v>7479196</v>
      </c>
      <c r="H18" s="73">
        <f t="shared" si="1"/>
        <v>9561904</v>
      </c>
      <c r="I18" s="73">
        <f t="shared" si="1"/>
        <v>23616253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23616253</v>
      </c>
      <c r="W18" s="73">
        <f t="shared" si="1"/>
        <v>26319747</v>
      </c>
      <c r="X18" s="73">
        <f t="shared" si="1"/>
        <v>-2703494</v>
      </c>
      <c r="Y18" s="67">
        <f>+IF(W18&lt;&gt;0,(X18/W18)*100,0)</f>
        <v>-10.271732475239977</v>
      </c>
      <c r="Z18" s="74">
        <f t="shared" si="1"/>
        <v>105279000</v>
      </c>
    </row>
    <row r="19" spans="1:26" ht="13.5">
      <c r="A19" s="70" t="s">
        <v>45</v>
      </c>
      <c r="B19" s="75">
        <f>+B10-B18</f>
        <v>17827031</v>
      </c>
      <c r="C19" s="75">
        <f>+C10-C18</f>
        <v>0</v>
      </c>
      <c r="D19" s="76">
        <f aca="true" t="shared" si="2" ref="D19:Z19">+D10-D18</f>
        <v>4000000</v>
      </c>
      <c r="E19" s="77">
        <f t="shared" si="2"/>
        <v>4000000</v>
      </c>
      <c r="F19" s="77">
        <f t="shared" si="2"/>
        <v>26015151</v>
      </c>
      <c r="G19" s="77">
        <f t="shared" si="2"/>
        <v>-1811616</v>
      </c>
      <c r="H19" s="77">
        <f t="shared" si="2"/>
        <v>-5222357</v>
      </c>
      <c r="I19" s="77">
        <f t="shared" si="2"/>
        <v>18981178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18981178</v>
      </c>
      <c r="W19" s="77">
        <f>IF(E10=E18,0,W10-W18)</f>
        <v>15371575</v>
      </c>
      <c r="X19" s="77">
        <f t="shared" si="2"/>
        <v>3609603</v>
      </c>
      <c r="Y19" s="78">
        <f>+IF(W19&lt;&gt;0,(X19/W19)*100,0)</f>
        <v>23.482323704630137</v>
      </c>
      <c r="Z19" s="79">
        <f t="shared" si="2"/>
        <v>4000000</v>
      </c>
    </row>
    <row r="20" spans="1:26" ht="13.5">
      <c r="A20" s="58" t="s">
        <v>46</v>
      </c>
      <c r="B20" s="19">
        <v>18888000</v>
      </c>
      <c r="C20" s="19">
        <v>0</v>
      </c>
      <c r="D20" s="59">
        <v>28698000</v>
      </c>
      <c r="E20" s="60">
        <v>28698000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11957500</v>
      </c>
      <c r="X20" s="60">
        <v>-11957500</v>
      </c>
      <c r="Y20" s="61">
        <v>-100</v>
      </c>
      <c r="Z20" s="62">
        <v>28698000</v>
      </c>
    </row>
    <row r="21" spans="1:26" ht="13.5">
      <c r="A21" s="58" t="s">
        <v>279</v>
      </c>
      <c r="B21" s="80">
        <v>0</v>
      </c>
      <c r="C21" s="80">
        <v>0</v>
      </c>
      <c r="D21" s="81">
        <v>32698000</v>
      </c>
      <c r="E21" s="82">
        <v>32698000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-3269800</v>
      </c>
      <c r="X21" s="82">
        <v>3269800</v>
      </c>
      <c r="Y21" s="83">
        <v>-100</v>
      </c>
      <c r="Z21" s="84">
        <v>32698000</v>
      </c>
    </row>
    <row r="22" spans="1:26" ht="25.5">
      <c r="A22" s="85" t="s">
        <v>280</v>
      </c>
      <c r="B22" s="86">
        <f>SUM(B19:B21)</f>
        <v>36715031</v>
      </c>
      <c r="C22" s="86">
        <f>SUM(C19:C21)</f>
        <v>0</v>
      </c>
      <c r="D22" s="87">
        <f aca="true" t="shared" si="3" ref="D22:Z22">SUM(D19:D21)</f>
        <v>65396000</v>
      </c>
      <c r="E22" s="88">
        <f t="shared" si="3"/>
        <v>65396000</v>
      </c>
      <c r="F22" s="88">
        <f t="shared" si="3"/>
        <v>26015151</v>
      </c>
      <c r="G22" s="88">
        <f t="shared" si="3"/>
        <v>-1811616</v>
      </c>
      <c r="H22" s="88">
        <f t="shared" si="3"/>
        <v>-5222357</v>
      </c>
      <c r="I22" s="88">
        <f t="shared" si="3"/>
        <v>18981178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18981178</v>
      </c>
      <c r="W22" s="88">
        <f t="shared" si="3"/>
        <v>24059275</v>
      </c>
      <c r="X22" s="88">
        <f t="shared" si="3"/>
        <v>-5078097</v>
      </c>
      <c r="Y22" s="89">
        <f>+IF(W22&lt;&gt;0,(X22/W22)*100,0)</f>
        <v>-21.106608574032258</v>
      </c>
      <c r="Z22" s="90">
        <f t="shared" si="3"/>
        <v>65396000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36715031</v>
      </c>
      <c r="C24" s="75">
        <f>SUM(C22:C23)</f>
        <v>0</v>
      </c>
      <c r="D24" s="76">
        <f aca="true" t="shared" si="4" ref="D24:Z24">SUM(D22:D23)</f>
        <v>65396000</v>
      </c>
      <c r="E24" s="77">
        <f t="shared" si="4"/>
        <v>65396000</v>
      </c>
      <c r="F24" s="77">
        <f t="shared" si="4"/>
        <v>26015151</v>
      </c>
      <c r="G24" s="77">
        <f t="shared" si="4"/>
        <v>-1811616</v>
      </c>
      <c r="H24" s="77">
        <f t="shared" si="4"/>
        <v>-5222357</v>
      </c>
      <c r="I24" s="77">
        <f t="shared" si="4"/>
        <v>18981178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18981178</v>
      </c>
      <c r="W24" s="77">
        <f t="shared" si="4"/>
        <v>24059275</v>
      </c>
      <c r="X24" s="77">
        <f t="shared" si="4"/>
        <v>-5078097</v>
      </c>
      <c r="Y24" s="78">
        <f>+IF(W24&lt;&gt;0,(X24/W24)*100,0)</f>
        <v>-21.106608574032258</v>
      </c>
      <c r="Z24" s="79">
        <f t="shared" si="4"/>
        <v>65396000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24544845</v>
      </c>
      <c r="C27" s="22">
        <v>0</v>
      </c>
      <c r="D27" s="99">
        <v>32700000</v>
      </c>
      <c r="E27" s="100">
        <v>32700000</v>
      </c>
      <c r="F27" s="100">
        <v>6508198</v>
      </c>
      <c r="G27" s="100">
        <v>2723491</v>
      </c>
      <c r="H27" s="100">
        <v>4309928</v>
      </c>
      <c r="I27" s="100">
        <v>13541617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13541617</v>
      </c>
      <c r="W27" s="100">
        <v>4045454</v>
      </c>
      <c r="X27" s="100">
        <v>9496163</v>
      </c>
      <c r="Y27" s="101">
        <v>234.74</v>
      </c>
      <c r="Z27" s="102">
        <v>32700000</v>
      </c>
    </row>
    <row r="28" spans="1:26" ht="13.5">
      <c r="A28" s="103" t="s">
        <v>46</v>
      </c>
      <c r="B28" s="19">
        <v>20717044</v>
      </c>
      <c r="C28" s="19">
        <v>0</v>
      </c>
      <c r="D28" s="59">
        <v>28698000</v>
      </c>
      <c r="E28" s="60">
        <v>28698000</v>
      </c>
      <c r="F28" s="60">
        <v>4880137</v>
      </c>
      <c r="G28" s="60">
        <v>1212862</v>
      </c>
      <c r="H28" s="60">
        <v>3551936</v>
      </c>
      <c r="I28" s="60">
        <v>9644935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9644935</v>
      </c>
      <c r="W28" s="60">
        <v>0</v>
      </c>
      <c r="X28" s="60">
        <v>9644935</v>
      </c>
      <c r="Y28" s="61">
        <v>0</v>
      </c>
      <c r="Z28" s="62">
        <v>28698000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3827801</v>
      </c>
      <c r="C31" s="19">
        <v>0</v>
      </c>
      <c r="D31" s="59">
        <v>4002000</v>
      </c>
      <c r="E31" s="60">
        <v>4002000</v>
      </c>
      <c r="F31" s="60">
        <v>1628061</v>
      </c>
      <c r="G31" s="60">
        <v>1510629</v>
      </c>
      <c r="H31" s="60">
        <v>757992</v>
      </c>
      <c r="I31" s="60">
        <v>3896682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3896682</v>
      </c>
      <c r="W31" s="60">
        <v>0</v>
      </c>
      <c r="X31" s="60">
        <v>3896682</v>
      </c>
      <c r="Y31" s="61">
        <v>0</v>
      </c>
      <c r="Z31" s="62">
        <v>4002000</v>
      </c>
    </row>
    <row r="32" spans="1:26" ht="13.5">
      <c r="A32" s="70" t="s">
        <v>54</v>
      </c>
      <c r="B32" s="22">
        <f>SUM(B28:B31)</f>
        <v>24544845</v>
      </c>
      <c r="C32" s="22">
        <f>SUM(C28:C31)</f>
        <v>0</v>
      </c>
      <c r="D32" s="99">
        <f aca="true" t="shared" si="5" ref="D32:Z32">SUM(D28:D31)</f>
        <v>32700000</v>
      </c>
      <c r="E32" s="100">
        <f t="shared" si="5"/>
        <v>32700000</v>
      </c>
      <c r="F32" s="100">
        <f t="shared" si="5"/>
        <v>6508198</v>
      </c>
      <c r="G32" s="100">
        <f t="shared" si="5"/>
        <v>2723491</v>
      </c>
      <c r="H32" s="100">
        <f t="shared" si="5"/>
        <v>4309928</v>
      </c>
      <c r="I32" s="100">
        <f t="shared" si="5"/>
        <v>13541617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13541617</v>
      </c>
      <c r="W32" s="100">
        <f t="shared" si="5"/>
        <v>0</v>
      </c>
      <c r="X32" s="100">
        <f t="shared" si="5"/>
        <v>13541617</v>
      </c>
      <c r="Y32" s="101">
        <f>+IF(W32&lt;&gt;0,(X32/W32)*100,0)</f>
        <v>0</v>
      </c>
      <c r="Z32" s="102">
        <f t="shared" si="5"/>
        <v>32700000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73089576</v>
      </c>
      <c r="C35" s="19">
        <v>0</v>
      </c>
      <c r="D35" s="59">
        <v>55000000</v>
      </c>
      <c r="E35" s="60">
        <v>55000000</v>
      </c>
      <c r="F35" s="60">
        <v>99412510</v>
      </c>
      <c r="G35" s="60">
        <v>95302882</v>
      </c>
      <c r="H35" s="60">
        <v>85567020</v>
      </c>
      <c r="I35" s="60">
        <v>85567020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85567020</v>
      </c>
      <c r="W35" s="60">
        <v>13750000</v>
      </c>
      <c r="X35" s="60">
        <v>71817020</v>
      </c>
      <c r="Y35" s="61">
        <v>522.31</v>
      </c>
      <c r="Z35" s="62">
        <v>55000000</v>
      </c>
    </row>
    <row r="36" spans="1:26" ht="13.5">
      <c r="A36" s="58" t="s">
        <v>57</v>
      </c>
      <c r="B36" s="19">
        <v>135174827</v>
      </c>
      <c r="C36" s="19">
        <v>0</v>
      </c>
      <c r="D36" s="59">
        <v>168044000</v>
      </c>
      <c r="E36" s="60">
        <v>168044000</v>
      </c>
      <c r="F36" s="60">
        <v>140627540</v>
      </c>
      <c r="G36" s="60">
        <v>142268132</v>
      </c>
      <c r="H36" s="60">
        <v>145559804</v>
      </c>
      <c r="I36" s="60">
        <v>145559804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145559804</v>
      </c>
      <c r="W36" s="60">
        <v>42011000</v>
      </c>
      <c r="X36" s="60">
        <v>103548804</v>
      </c>
      <c r="Y36" s="61">
        <v>246.48</v>
      </c>
      <c r="Z36" s="62">
        <v>168044000</v>
      </c>
    </row>
    <row r="37" spans="1:26" ht="13.5">
      <c r="A37" s="58" t="s">
        <v>58</v>
      </c>
      <c r="B37" s="19">
        <v>10303888</v>
      </c>
      <c r="C37" s="19">
        <v>0</v>
      </c>
      <c r="D37" s="59">
        <v>9000000</v>
      </c>
      <c r="E37" s="60">
        <v>9000000</v>
      </c>
      <c r="F37" s="60">
        <v>10285357</v>
      </c>
      <c r="G37" s="60">
        <v>10058813</v>
      </c>
      <c r="H37" s="60">
        <v>8835361</v>
      </c>
      <c r="I37" s="60">
        <v>8835361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8835361</v>
      </c>
      <c r="W37" s="60">
        <v>2250000</v>
      </c>
      <c r="X37" s="60">
        <v>6585361</v>
      </c>
      <c r="Y37" s="61">
        <v>292.68</v>
      </c>
      <c r="Z37" s="62">
        <v>9000000</v>
      </c>
    </row>
    <row r="38" spans="1:26" ht="13.5">
      <c r="A38" s="58" t="s">
        <v>59</v>
      </c>
      <c r="B38" s="19">
        <v>15764011</v>
      </c>
      <c r="C38" s="19">
        <v>0</v>
      </c>
      <c r="D38" s="59">
        <v>13091000</v>
      </c>
      <c r="E38" s="60">
        <v>13091000</v>
      </c>
      <c r="F38" s="60">
        <v>15025316</v>
      </c>
      <c r="G38" s="60">
        <v>15025316</v>
      </c>
      <c r="H38" s="60">
        <v>15025316</v>
      </c>
      <c r="I38" s="60">
        <v>15025316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15025316</v>
      </c>
      <c r="W38" s="60">
        <v>3272750</v>
      </c>
      <c r="X38" s="60">
        <v>11752566</v>
      </c>
      <c r="Y38" s="61">
        <v>359.1</v>
      </c>
      <c r="Z38" s="62">
        <v>13091000</v>
      </c>
    </row>
    <row r="39" spans="1:26" ht="13.5">
      <c r="A39" s="58" t="s">
        <v>60</v>
      </c>
      <c r="B39" s="19">
        <v>182196504</v>
      </c>
      <c r="C39" s="19">
        <v>0</v>
      </c>
      <c r="D39" s="59">
        <v>200953000</v>
      </c>
      <c r="E39" s="60">
        <v>200953000</v>
      </c>
      <c r="F39" s="60">
        <v>214729377</v>
      </c>
      <c r="G39" s="60">
        <v>212486885</v>
      </c>
      <c r="H39" s="60">
        <v>207266147</v>
      </c>
      <c r="I39" s="60">
        <v>207266147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207266147</v>
      </c>
      <c r="W39" s="60">
        <v>50238250</v>
      </c>
      <c r="X39" s="60">
        <v>157027897</v>
      </c>
      <c r="Y39" s="61">
        <v>312.57</v>
      </c>
      <c r="Z39" s="62">
        <v>200953000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30815014</v>
      </c>
      <c r="C42" s="19">
        <v>0</v>
      </c>
      <c r="D42" s="59">
        <v>36041000</v>
      </c>
      <c r="E42" s="60">
        <v>36041000</v>
      </c>
      <c r="F42" s="60">
        <v>-14994160</v>
      </c>
      <c r="G42" s="60">
        <v>-3831171</v>
      </c>
      <c r="H42" s="60">
        <v>-6482301</v>
      </c>
      <c r="I42" s="60">
        <v>-25307632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-25307632</v>
      </c>
      <c r="W42" s="60">
        <v>25041999</v>
      </c>
      <c r="X42" s="60">
        <v>-50349631</v>
      </c>
      <c r="Y42" s="61">
        <v>-201.06</v>
      </c>
      <c r="Z42" s="62">
        <v>36041000</v>
      </c>
    </row>
    <row r="43" spans="1:26" ht="13.5">
      <c r="A43" s="58" t="s">
        <v>63</v>
      </c>
      <c r="B43" s="19">
        <v>-24544844</v>
      </c>
      <c r="C43" s="19">
        <v>0</v>
      </c>
      <c r="D43" s="59">
        <v>-32703000</v>
      </c>
      <c r="E43" s="60">
        <v>-32703000</v>
      </c>
      <c r="F43" s="60">
        <v>15444808</v>
      </c>
      <c r="G43" s="60">
        <v>4667207</v>
      </c>
      <c r="H43" s="60">
        <v>7433767</v>
      </c>
      <c r="I43" s="60">
        <v>27545782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27545782</v>
      </c>
      <c r="W43" s="60">
        <v>-4046000</v>
      </c>
      <c r="X43" s="60">
        <v>31591782</v>
      </c>
      <c r="Y43" s="61">
        <v>-780.82</v>
      </c>
      <c r="Z43" s="62">
        <v>-32703000</v>
      </c>
    </row>
    <row r="44" spans="1:26" ht="13.5">
      <c r="A44" s="58" t="s">
        <v>64</v>
      </c>
      <c r="B44" s="19">
        <v>-5979700</v>
      </c>
      <c r="C44" s="19">
        <v>0</v>
      </c>
      <c r="D44" s="59">
        <v>-1750000</v>
      </c>
      <c r="E44" s="60">
        <v>-1750000</v>
      </c>
      <c r="F44" s="60">
        <v>-71387</v>
      </c>
      <c r="G44" s="60">
        <v>-226544</v>
      </c>
      <c r="H44" s="60">
        <v>-1730910</v>
      </c>
      <c r="I44" s="60">
        <v>-2028841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-2028841</v>
      </c>
      <c r="W44" s="60">
        <v>0</v>
      </c>
      <c r="X44" s="60">
        <v>-2028841</v>
      </c>
      <c r="Y44" s="61">
        <v>0</v>
      </c>
      <c r="Z44" s="62">
        <v>-1750000</v>
      </c>
    </row>
    <row r="45" spans="1:26" ht="13.5">
      <c r="A45" s="70" t="s">
        <v>65</v>
      </c>
      <c r="B45" s="22">
        <v>722923</v>
      </c>
      <c r="C45" s="22">
        <v>0</v>
      </c>
      <c r="D45" s="99">
        <v>3992000</v>
      </c>
      <c r="E45" s="100">
        <v>3992000</v>
      </c>
      <c r="F45" s="100">
        <v>1040608</v>
      </c>
      <c r="G45" s="100">
        <v>1650100</v>
      </c>
      <c r="H45" s="100">
        <v>870656</v>
      </c>
      <c r="I45" s="100">
        <v>870656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870656</v>
      </c>
      <c r="W45" s="100">
        <v>23399999</v>
      </c>
      <c r="X45" s="100">
        <v>-22529343</v>
      </c>
      <c r="Y45" s="101">
        <v>-96.28</v>
      </c>
      <c r="Z45" s="102">
        <v>3992000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1074951</v>
      </c>
      <c r="C49" s="52">
        <v>0</v>
      </c>
      <c r="D49" s="129">
        <v>3181642</v>
      </c>
      <c r="E49" s="54">
        <v>2957935</v>
      </c>
      <c r="F49" s="54">
        <v>0</v>
      </c>
      <c r="G49" s="54">
        <v>0</v>
      </c>
      <c r="H49" s="54">
        <v>0</v>
      </c>
      <c r="I49" s="54">
        <v>2580752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63416384</v>
      </c>
      <c r="W49" s="54">
        <v>0</v>
      </c>
      <c r="X49" s="54">
        <v>0</v>
      </c>
      <c r="Y49" s="54">
        <v>0</v>
      </c>
      <c r="Z49" s="130">
        <v>73211664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91590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91590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61.41325790111366</v>
      </c>
      <c r="C58" s="5">
        <f>IF(C67=0,0,+(C76/C67)*100)</f>
        <v>0</v>
      </c>
      <c r="D58" s="6">
        <f aca="true" t="shared" si="6" ref="D58:Z58">IF(D67=0,0,+(D76/D67)*100)</f>
        <v>56.84006462035541</v>
      </c>
      <c r="E58" s="7">
        <f t="shared" si="6"/>
        <v>56.84006462035541</v>
      </c>
      <c r="F58" s="7">
        <f t="shared" si="6"/>
        <v>61.32929003167599</v>
      </c>
      <c r="G58" s="7">
        <f t="shared" si="6"/>
        <v>178.4986332209775</v>
      </c>
      <c r="H58" s="7">
        <f t="shared" si="6"/>
        <v>32.264440288610544</v>
      </c>
      <c r="I58" s="7">
        <f t="shared" si="6"/>
        <v>88.15852065740349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88.15852065740349</v>
      </c>
      <c r="W58" s="7">
        <f t="shared" si="6"/>
        <v>56.84006462035541</v>
      </c>
      <c r="X58" s="7">
        <f t="shared" si="6"/>
        <v>0</v>
      </c>
      <c r="Y58" s="7">
        <f t="shared" si="6"/>
        <v>0</v>
      </c>
      <c r="Z58" s="8">
        <f t="shared" si="6"/>
        <v>56.84006462035541</v>
      </c>
    </row>
    <row r="59" spans="1:26" ht="13.5">
      <c r="A59" s="37" t="s">
        <v>31</v>
      </c>
      <c r="B59" s="9">
        <f aca="true" t="shared" si="7" ref="B59:Z66">IF(B68=0,0,+(B77/B68)*100)</f>
        <v>79.52366558655145</v>
      </c>
      <c r="C59" s="9">
        <f t="shared" si="7"/>
        <v>0</v>
      </c>
      <c r="D59" s="2">
        <f t="shared" si="7"/>
        <v>75.0139534883721</v>
      </c>
      <c r="E59" s="10">
        <f t="shared" si="7"/>
        <v>75.0139534883721</v>
      </c>
      <c r="F59" s="10">
        <f t="shared" si="7"/>
        <v>57.001436268197104</v>
      </c>
      <c r="G59" s="10">
        <f t="shared" si="7"/>
        <v>47.12485224889782</v>
      </c>
      <c r="H59" s="10">
        <f t="shared" si="7"/>
        <v>38.465483659978226</v>
      </c>
      <c r="I59" s="10">
        <f t="shared" si="7"/>
        <v>46.88852349934092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46.88852349934092</v>
      </c>
      <c r="W59" s="10">
        <f t="shared" si="7"/>
        <v>75.01398140055122</v>
      </c>
      <c r="X59" s="10">
        <f t="shared" si="7"/>
        <v>0</v>
      </c>
      <c r="Y59" s="10">
        <f t="shared" si="7"/>
        <v>0</v>
      </c>
      <c r="Z59" s="11">
        <f t="shared" si="7"/>
        <v>75.0139534883721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75.07692307692308</v>
      </c>
      <c r="E60" s="13">
        <f t="shared" si="7"/>
        <v>75.07692307692308</v>
      </c>
      <c r="F60" s="13">
        <f t="shared" si="7"/>
        <v>61.32288946910357</v>
      </c>
      <c r="G60" s="13">
        <f t="shared" si="7"/>
        <v>52.725446876882906</v>
      </c>
      <c r="H60" s="13">
        <f t="shared" si="7"/>
        <v>45.36131811034389</v>
      </c>
      <c r="I60" s="13">
        <f t="shared" si="7"/>
        <v>52.70777457281177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52.70777457281177</v>
      </c>
      <c r="W60" s="13">
        <f t="shared" si="7"/>
        <v>75.07692307692308</v>
      </c>
      <c r="X60" s="13">
        <f t="shared" si="7"/>
        <v>0</v>
      </c>
      <c r="Y60" s="13">
        <f t="shared" si="7"/>
        <v>0</v>
      </c>
      <c r="Z60" s="14">
        <f t="shared" si="7"/>
        <v>75.07692307692308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75.07692307692308</v>
      </c>
      <c r="E64" s="13">
        <f t="shared" si="7"/>
        <v>75.07692307692308</v>
      </c>
      <c r="F64" s="13">
        <f t="shared" si="7"/>
        <v>61.32288946910357</v>
      </c>
      <c r="G64" s="13">
        <f t="shared" si="7"/>
        <v>52.725446876882906</v>
      </c>
      <c r="H64" s="13">
        <f t="shared" si="7"/>
        <v>45.36131811034389</v>
      </c>
      <c r="I64" s="13">
        <f t="shared" si="7"/>
        <v>52.70777457281177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52.70777457281177</v>
      </c>
      <c r="W64" s="13">
        <f t="shared" si="7"/>
        <v>75.07692307692308</v>
      </c>
      <c r="X64" s="13">
        <f t="shared" si="7"/>
        <v>0</v>
      </c>
      <c r="Y64" s="13">
        <f t="shared" si="7"/>
        <v>0</v>
      </c>
      <c r="Z64" s="14">
        <f t="shared" si="7"/>
        <v>75.07692307692308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72.39382947686181</v>
      </c>
      <c r="G66" s="16">
        <f t="shared" si="7"/>
        <v>517.5879845390286</v>
      </c>
      <c r="H66" s="16">
        <f t="shared" si="7"/>
        <v>15.427947942734347</v>
      </c>
      <c r="I66" s="16">
        <f t="shared" si="7"/>
        <v>194.90860661657157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194.90860661657157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33880129</v>
      </c>
      <c r="C67" s="24"/>
      <c r="D67" s="25">
        <v>30950000</v>
      </c>
      <c r="E67" s="26">
        <v>30950000</v>
      </c>
      <c r="F67" s="26">
        <v>2960287</v>
      </c>
      <c r="G67" s="26">
        <v>3176812</v>
      </c>
      <c r="H67" s="26">
        <v>3713655</v>
      </c>
      <c r="I67" s="26">
        <v>9850754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9850754</v>
      </c>
      <c r="W67" s="26">
        <v>7737500</v>
      </c>
      <c r="X67" s="26"/>
      <c r="Y67" s="25"/>
      <c r="Z67" s="27">
        <v>30950000</v>
      </c>
    </row>
    <row r="68" spans="1:26" ht="13.5" hidden="1">
      <c r="A68" s="37" t="s">
        <v>31</v>
      </c>
      <c r="B68" s="19">
        <v>23899302</v>
      </c>
      <c r="C68" s="19"/>
      <c r="D68" s="20">
        <v>21500000</v>
      </c>
      <c r="E68" s="21">
        <v>21500000</v>
      </c>
      <c r="F68" s="21">
        <v>2020514</v>
      </c>
      <c r="G68" s="21">
        <v>2142116</v>
      </c>
      <c r="H68" s="21">
        <v>2485982</v>
      </c>
      <c r="I68" s="21">
        <v>6648612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6648612</v>
      </c>
      <c r="W68" s="21">
        <v>5374998</v>
      </c>
      <c r="X68" s="21"/>
      <c r="Y68" s="20"/>
      <c r="Z68" s="23">
        <v>21500000</v>
      </c>
    </row>
    <row r="69" spans="1:26" ht="13.5" hidden="1">
      <c r="A69" s="38" t="s">
        <v>32</v>
      </c>
      <c r="B69" s="19">
        <v>1801290</v>
      </c>
      <c r="C69" s="19"/>
      <c r="D69" s="20">
        <v>1950000</v>
      </c>
      <c r="E69" s="21">
        <v>1950000</v>
      </c>
      <c r="F69" s="21">
        <v>149370</v>
      </c>
      <c r="G69" s="21">
        <v>149370</v>
      </c>
      <c r="H69" s="21">
        <v>175524</v>
      </c>
      <c r="I69" s="21">
        <v>474264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474264</v>
      </c>
      <c r="W69" s="21">
        <v>487500</v>
      </c>
      <c r="X69" s="21"/>
      <c r="Y69" s="20"/>
      <c r="Z69" s="23">
        <v>1950000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1801290</v>
      </c>
      <c r="C73" s="19"/>
      <c r="D73" s="20">
        <v>1950000</v>
      </c>
      <c r="E73" s="21">
        <v>1950000</v>
      </c>
      <c r="F73" s="21">
        <v>149370</v>
      </c>
      <c r="G73" s="21">
        <v>149370</v>
      </c>
      <c r="H73" s="21">
        <v>175524</v>
      </c>
      <c r="I73" s="21">
        <v>474264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474264</v>
      </c>
      <c r="W73" s="21">
        <v>487500</v>
      </c>
      <c r="X73" s="21"/>
      <c r="Y73" s="20"/>
      <c r="Z73" s="23">
        <v>1950000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8179537</v>
      </c>
      <c r="C75" s="28"/>
      <c r="D75" s="29">
        <v>7500000</v>
      </c>
      <c r="E75" s="30">
        <v>7500000</v>
      </c>
      <c r="F75" s="30">
        <v>790403</v>
      </c>
      <c r="G75" s="30">
        <v>885326</v>
      </c>
      <c r="H75" s="30">
        <v>1052149</v>
      </c>
      <c r="I75" s="30">
        <v>2727878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2727878</v>
      </c>
      <c r="W75" s="30">
        <v>1875000</v>
      </c>
      <c r="X75" s="30"/>
      <c r="Y75" s="29"/>
      <c r="Z75" s="31">
        <v>7500000</v>
      </c>
    </row>
    <row r="76" spans="1:26" ht="13.5" hidden="1">
      <c r="A76" s="42" t="s">
        <v>286</v>
      </c>
      <c r="B76" s="32">
        <v>20806891</v>
      </c>
      <c r="C76" s="32"/>
      <c r="D76" s="33">
        <v>17592000</v>
      </c>
      <c r="E76" s="34">
        <v>17592000</v>
      </c>
      <c r="F76" s="34">
        <v>1815523</v>
      </c>
      <c r="G76" s="34">
        <v>5670566</v>
      </c>
      <c r="H76" s="34">
        <v>1198190</v>
      </c>
      <c r="I76" s="34">
        <v>8684279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8684279</v>
      </c>
      <c r="W76" s="34">
        <v>4398000</v>
      </c>
      <c r="X76" s="34"/>
      <c r="Y76" s="33"/>
      <c r="Z76" s="35">
        <v>17592000</v>
      </c>
    </row>
    <row r="77" spans="1:26" ht="13.5" hidden="1">
      <c r="A77" s="37" t="s">
        <v>31</v>
      </c>
      <c r="B77" s="19">
        <v>19005601</v>
      </c>
      <c r="C77" s="19"/>
      <c r="D77" s="20">
        <v>16128000</v>
      </c>
      <c r="E77" s="21">
        <v>16128000</v>
      </c>
      <c r="F77" s="21">
        <v>1151722</v>
      </c>
      <c r="G77" s="21">
        <v>1009469</v>
      </c>
      <c r="H77" s="21">
        <v>956245</v>
      </c>
      <c r="I77" s="21">
        <v>3117436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3117436</v>
      </c>
      <c r="W77" s="21">
        <v>4032000</v>
      </c>
      <c r="X77" s="21"/>
      <c r="Y77" s="20"/>
      <c r="Z77" s="23">
        <v>16128000</v>
      </c>
    </row>
    <row r="78" spans="1:26" ht="13.5" hidden="1">
      <c r="A78" s="38" t="s">
        <v>32</v>
      </c>
      <c r="B78" s="19">
        <v>1801290</v>
      </c>
      <c r="C78" s="19"/>
      <c r="D78" s="20">
        <v>1464000</v>
      </c>
      <c r="E78" s="21">
        <v>1464000</v>
      </c>
      <c r="F78" s="21">
        <v>91598</v>
      </c>
      <c r="G78" s="21">
        <v>78756</v>
      </c>
      <c r="H78" s="21">
        <v>79620</v>
      </c>
      <c r="I78" s="21">
        <v>249974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249974</v>
      </c>
      <c r="W78" s="21">
        <v>366000</v>
      </c>
      <c r="X78" s="21"/>
      <c r="Y78" s="20"/>
      <c r="Z78" s="23">
        <v>1464000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1801290</v>
      </c>
      <c r="C82" s="19"/>
      <c r="D82" s="20">
        <v>1464000</v>
      </c>
      <c r="E82" s="21">
        <v>1464000</v>
      </c>
      <c r="F82" s="21">
        <v>91598</v>
      </c>
      <c r="G82" s="21">
        <v>78756</v>
      </c>
      <c r="H82" s="21">
        <v>79620</v>
      </c>
      <c r="I82" s="21">
        <v>249974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249974</v>
      </c>
      <c r="W82" s="21">
        <v>366000</v>
      </c>
      <c r="X82" s="21"/>
      <c r="Y82" s="20"/>
      <c r="Z82" s="23">
        <v>1464000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572203</v>
      </c>
      <c r="G84" s="30">
        <v>4582341</v>
      </c>
      <c r="H84" s="30">
        <v>162325</v>
      </c>
      <c r="I84" s="30">
        <v>5316869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5316869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6000000</v>
      </c>
      <c r="F5" s="358">
        <f t="shared" si="0"/>
        <v>6000000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1500000</v>
      </c>
      <c r="Y5" s="358">
        <f t="shared" si="0"/>
        <v>-1500000</v>
      </c>
      <c r="Z5" s="359">
        <f>+IF(X5&lt;&gt;0,+(Y5/X5)*100,0)</f>
        <v>-100</v>
      </c>
      <c r="AA5" s="360">
        <f>+AA6+AA8+AA11+AA13+AA15</f>
        <v>6000000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6000000</v>
      </c>
      <c r="F6" s="59">
        <f t="shared" si="1"/>
        <v>6000000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1500000</v>
      </c>
      <c r="Y6" s="59">
        <f t="shared" si="1"/>
        <v>-1500000</v>
      </c>
      <c r="Z6" s="61">
        <f>+IF(X6&lt;&gt;0,+(Y6/X6)*100,0)</f>
        <v>-100</v>
      </c>
      <c r="AA6" s="62">
        <f t="shared" si="1"/>
        <v>6000000</v>
      </c>
    </row>
    <row r="7" spans="1:27" ht="13.5">
      <c r="A7" s="291" t="s">
        <v>228</v>
      </c>
      <c r="B7" s="142"/>
      <c r="C7" s="60"/>
      <c r="D7" s="340"/>
      <c r="E7" s="60">
        <v>6000000</v>
      </c>
      <c r="F7" s="59">
        <v>6000000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1500000</v>
      </c>
      <c r="Y7" s="59">
        <v>-1500000</v>
      </c>
      <c r="Z7" s="61">
        <v>-100</v>
      </c>
      <c r="AA7" s="62">
        <v>6000000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7930000</v>
      </c>
      <c r="F40" s="345">
        <f t="shared" si="9"/>
        <v>7930000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1982500</v>
      </c>
      <c r="Y40" s="345">
        <f t="shared" si="9"/>
        <v>-1982500</v>
      </c>
      <c r="Z40" s="336">
        <f>+IF(X40&lt;&gt;0,+(Y40/X40)*100,0)</f>
        <v>-100</v>
      </c>
      <c r="AA40" s="350">
        <f>SUM(AA41:AA49)</f>
        <v>7930000</v>
      </c>
    </row>
    <row r="41" spans="1:27" ht="13.5">
      <c r="A41" s="361" t="s">
        <v>247</v>
      </c>
      <c r="B41" s="142"/>
      <c r="C41" s="362"/>
      <c r="D41" s="363"/>
      <c r="E41" s="362">
        <v>200000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</v>
      </c>
      <c r="Y41" s="364">
        <v>-50000</v>
      </c>
      <c r="Z41" s="365">
        <v>-100</v>
      </c>
      <c r="AA41" s="366">
        <v>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250000</v>
      </c>
      <c r="F42" s="53">
        <f t="shared" si="10"/>
        <v>250000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62500</v>
      </c>
      <c r="Y42" s="53">
        <f t="shared" si="10"/>
        <v>-62500</v>
      </c>
      <c r="Z42" s="94">
        <f>+IF(X42&lt;&gt;0,+(Y42/X42)*100,0)</f>
        <v>-100</v>
      </c>
      <c r="AA42" s="95">
        <f>+AA62</f>
        <v>250000</v>
      </c>
    </row>
    <row r="43" spans="1:27" ht="13.5">
      <c r="A43" s="361" t="s">
        <v>249</v>
      </c>
      <c r="B43" s="136"/>
      <c r="C43" s="275"/>
      <c r="D43" s="369"/>
      <c r="E43" s="305">
        <v>1480000</v>
      </c>
      <c r="F43" s="370">
        <v>1480000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370000</v>
      </c>
      <c r="Y43" s="370">
        <v>-370000</v>
      </c>
      <c r="Z43" s="371">
        <v>-100</v>
      </c>
      <c r="AA43" s="303">
        <v>1480000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6000000</v>
      </c>
      <c r="F48" s="53">
        <v>6000000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1500000</v>
      </c>
      <c r="Y48" s="53">
        <v>-1500000</v>
      </c>
      <c r="Z48" s="94">
        <v>-100</v>
      </c>
      <c r="AA48" s="95">
        <v>6000000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13930000</v>
      </c>
      <c r="F60" s="264">
        <f t="shared" si="14"/>
        <v>13930000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3482500</v>
      </c>
      <c r="Y60" s="264">
        <f t="shared" si="14"/>
        <v>-3482500</v>
      </c>
      <c r="Z60" s="337">
        <f>+IF(X60&lt;&gt;0,+(Y60/X60)*100,0)</f>
        <v>-100</v>
      </c>
      <c r="AA60" s="232">
        <f>+AA57+AA54+AA51+AA40+AA37+AA34+AA22+AA5</f>
        <v>13930000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250000</v>
      </c>
      <c r="F62" s="349">
        <f t="shared" si="15"/>
        <v>250000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62500</v>
      </c>
      <c r="Y62" s="349">
        <f t="shared" si="15"/>
        <v>-62500</v>
      </c>
      <c r="Z62" s="338">
        <f>+IF(X62&lt;&gt;0,+(Y62/X62)*100,0)</f>
        <v>-100</v>
      </c>
      <c r="AA62" s="351">
        <f>SUM(AA63:AA66)</f>
        <v>250000</v>
      </c>
    </row>
    <row r="63" spans="1:27" ht="13.5">
      <c r="A63" s="361" t="s">
        <v>258</v>
      </c>
      <c r="B63" s="136"/>
      <c r="C63" s="60"/>
      <c r="D63" s="340"/>
      <c r="E63" s="60">
        <v>250000</v>
      </c>
      <c r="F63" s="59">
        <v>250000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62500</v>
      </c>
      <c r="Y63" s="59">
        <v>-62500</v>
      </c>
      <c r="Z63" s="61">
        <v>-100</v>
      </c>
      <c r="AA63" s="62">
        <v>250000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100300812</v>
      </c>
      <c r="D5" s="153">
        <f>SUM(D6:D8)</f>
        <v>0</v>
      </c>
      <c r="E5" s="154">
        <f t="shared" si="0"/>
        <v>104977000</v>
      </c>
      <c r="F5" s="100">
        <f t="shared" si="0"/>
        <v>104977000</v>
      </c>
      <c r="G5" s="100">
        <f t="shared" si="0"/>
        <v>32213476</v>
      </c>
      <c r="H5" s="100">
        <f t="shared" si="0"/>
        <v>5329629</v>
      </c>
      <c r="I5" s="100">
        <f t="shared" si="0"/>
        <v>3861682</v>
      </c>
      <c r="J5" s="100">
        <f t="shared" si="0"/>
        <v>41404787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41404787</v>
      </c>
      <c r="X5" s="100">
        <f t="shared" si="0"/>
        <v>40615831</v>
      </c>
      <c r="Y5" s="100">
        <f t="shared" si="0"/>
        <v>788956</v>
      </c>
      <c r="Z5" s="137">
        <f>+IF(X5&lt;&gt;0,+(Y5/X5)*100,0)</f>
        <v>1.9424839541015422</v>
      </c>
      <c r="AA5" s="153">
        <f>SUM(AA6:AA8)</f>
        <v>104977000</v>
      </c>
    </row>
    <row r="6" spans="1:27" ht="13.5">
      <c r="A6" s="138" t="s">
        <v>75</v>
      </c>
      <c r="B6" s="136"/>
      <c r="C6" s="155">
        <v>65991567</v>
      </c>
      <c r="D6" s="155"/>
      <c r="E6" s="156">
        <v>74147000</v>
      </c>
      <c r="F6" s="60">
        <v>74147000</v>
      </c>
      <c r="G6" s="60">
        <v>29278952</v>
      </c>
      <c r="H6" s="60">
        <v>2161922</v>
      </c>
      <c r="I6" s="60">
        <v>18939</v>
      </c>
      <c r="J6" s="60">
        <v>31459813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31459813</v>
      </c>
      <c r="X6" s="60">
        <v>32908333</v>
      </c>
      <c r="Y6" s="60">
        <v>-1448520</v>
      </c>
      <c r="Z6" s="140">
        <v>-4.4</v>
      </c>
      <c r="AA6" s="155">
        <v>74147000</v>
      </c>
    </row>
    <row r="7" spans="1:27" ht="13.5">
      <c r="A7" s="138" t="s">
        <v>76</v>
      </c>
      <c r="B7" s="136"/>
      <c r="C7" s="157">
        <v>34309245</v>
      </c>
      <c r="D7" s="157"/>
      <c r="E7" s="158">
        <v>30830000</v>
      </c>
      <c r="F7" s="159">
        <v>30830000</v>
      </c>
      <c r="G7" s="159">
        <v>2934524</v>
      </c>
      <c r="H7" s="159">
        <v>3167707</v>
      </c>
      <c r="I7" s="159">
        <v>3842743</v>
      </c>
      <c r="J7" s="159">
        <v>9944974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9944974</v>
      </c>
      <c r="X7" s="159">
        <v>7707498</v>
      </c>
      <c r="Y7" s="159">
        <v>2237476</v>
      </c>
      <c r="Z7" s="141">
        <v>29.03</v>
      </c>
      <c r="AA7" s="157">
        <v>30830000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139633</v>
      </c>
      <c r="D9" s="153">
        <f>SUM(D10:D14)</f>
        <v>0</v>
      </c>
      <c r="E9" s="154">
        <f t="shared" si="1"/>
        <v>182000</v>
      </c>
      <c r="F9" s="100">
        <f t="shared" si="1"/>
        <v>182000</v>
      </c>
      <c r="G9" s="100">
        <f t="shared" si="1"/>
        <v>4196</v>
      </c>
      <c r="H9" s="100">
        <f t="shared" si="1"/>
        <v>12712</v>
      </c>
      <c r="I9" s="100">
        <f t="shared" si="1"/>
        <v>15627</v>
      </c>
      <c r="J9" s="100">
        <f t="shared" si="1"/>
        <v>32535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32535</v>
      </c>
      <c r="X9" s="100">
        <f t="shared" si="1"/>
        <v>45498</v>
      </c>
      <c r="Y9" s="100">
        <f t="shared" si="1"/>
        <v>-12963</v>
      </c>
      <c r="Z9" s="137">
        <f>+IF(X9&lt;&gt;0,+(Y9/X9)*100,0)</f>
        <v>-28.491362257681658</v>
      </c>
      <c r="AA9" s="153">
        <f>SUM(AA10:AA14)</f>
        <v>182000</v>
      </c>
    </row>
    <row r="10" spans="1:27" ht="13.5">
      <c r="A10" s="138" t="s">
        <v>79</v>
      </c>
      <c r="B10" s="136"/>
      <c r="C10" s="155">
        <v>98583</v>
      </c>
      <c r="D10" s="155"/>
      <c r="E10" s="156">
        <v>82000</v>
      </c>
      <c r="F10" s="60">
        <v>82000</v>
      </c>
      <c r="G10" s="60">
        <v>446</v>
      </c>
      <c r="H10" s="60">
        <v>4702</v>
      </c>
      <c r="I10" s="60">
        <v>8247</v>
      </c>
      <c r="J10" s="60">
        <v>13395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13395</v>
      </c>
      <c r="X10" s="60">
        <v>20499</v>
      </c>
      <c r="Y10" s="60">
        <v>-7104</v>
      </c>
      <c r="Z10" s="140">
        <v>-34.66</v>
      </c>
      <c r="AA10" s="155">
        <v>82000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41050</v>
      </c>
      <c r="D12" s="155"/>
      <c r="E12" s="156">
        <v>100000</v>
      </c>
      <c r="F12" s="60">
        <v>100000</v>
      </c>
      <c r="G12" s="60">
        <v>3750</v>
      </c>
      <c r="H12" s="60">
        <v>8010</v>
      </c>
      <c r="I12" s="60">
        <v>7380</v>
      </c>
      <c r="J12" s="60">
        <v>19140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19140</v>
      </c>
      <c r="X12" s="60">
        <v>24999</v>
      </c>
      <c r="Y12" s="60">
        <v>-5859</v>
      </c>
      <c r="Z12" s="140">
        <v>-23.44</v>
      </c>
      <c r="AA12" s="155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21445288</v>
      </c>
      <c r="D15" s="153">
        <f>SUM(D16:D18)</f>
        <v>0</v>
      </c>
      <c r="E15" s="154">
        <f t="shared" si="2"/>
        <v>60566000</v>
      </c>
      <c r="F15" s="100">
        <f t="shared" si="2"/>
        <v>60566000</v>
      </c>
      <c r="G15" s="100">
        <f t="shared" si="2"/>
        <v>223262</v>
      </c>
      <c r="H15" s="100">
        <f t="shared" si="2"/>
        <v>175869</v>
      </c>
      <c r="I15" s="100">
        <f t="shared" si="2"/>
        <v>286714</v>
      </c>
      <c r="J15" s="100">
        <f t="shared" si="2"/>
        <v>685845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685845</v>
      </c>
      <c r="X15" s="100">
        <f t="shared" si="2"/>
        <v>12499999</v>
      </c>
      <c r="Y15" s="100">
        <f t="shared" si="2"/>
        <v>-11814154</v>
      </c>
      <c r="Z15" s="137">
        <f>+IF(X15&lt;&gt;0,+(Y15/X15)*100,0)</f>
        <v>-94.51323956105917</v>
      </c>
      <c r="AA15" s="153">
        <f>SUM(AA16:AA18)</f>
        <v>60566000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21445288</v>
      </c>
      <c r="D17" s="155"/>
      <c r="E17" s="156">
        <v>60566000</v>
      </c>
      <c r="F17" s="60">
        <v>60566000</v>
      </c>
      <c r="G17" s="60">
        <v>223262</v>
      </c>
      <c r="H17" s="60">
        <v>175869</v>
      </c>
      <c r="I17" s="60">
        <v>286714</v>
      </c>
      <c r="J17" s="60">
        <v>685845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685845</v>
      </c>
      <c r="X17" s="60">
        <v>12499999</v>
      </c>
      <c r="Y17" s="60">
        <v>-11814154</v>
      </c>
      <c r="Z17" s="140">
        <v>-94.51</v>
      </c>
      <c r="AA17" s="155">
        <v>60566000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1801290</v>
      </c>
      <c r="D19" s="153">
        <f>SUM(D20:D23)</f>
        <v>0</v>
      </c>
      <c r="E19" s="154">
        <f t="shared" si="3"/>
        <v>4950000</v>
      </c>
      <c r="F19" s="100">
        <f t="shared" si="3"/>
        <v>4950000</v>
      </c>
      <c r="G19" s="100">
        <f t="shared" si="3"/>
        <v>149370</v>
      </c>
      <c r="H19" s="100">
        <f t="shared" si="3"/>
        <v>149370</v>
      </c>
      <c r="I19" s="100">
        <f t="shared" si="3"/>
        <v>175524</v>
      </c>
      <c r="J19" s="100">
        <f t="shared" si="3"/>
        <v>474264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474264</v>
      </c>
      <c r="X19" s="100">
        <f t="shared" si="3"/>
        <v>487500</v>
      </c>
      <c r="Y19" s="100">
        <f t="shared" si="3"/>
        <v>-13236</v>
      </c>
      <c r="Z19" s="137">
        <f>+IF(X19&lt;&gt;0,+(Y19/X19)*100,0)</f>
        <v>-2.715076923076923</v>
      </c>
      <c r="AA19" s="153">
        <f>SUM(AA20:AA23)</f>
        <v>4950000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>
        <v>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>
        <v>3000000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1801290</v>
      </c>
      <c r="D23" s="155"/>
      <c r="E23" s="156">
        <v>1950000</v>
      </c>
      <c r="F23" s="60">
        <v>1950000</v>
      </c>
      <c r="G23" s="60">
        <v>149370</v>
      </c>
      <c r="H23" s="60">
        <v>149370</v>
      </c>
      <c r="I23" s="60">
        <v>175524</v>
      </c>
      <c r="J23" s="60">
        <v>474264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474264</v>
      </c>
      <c r="X23" s="60">
        <v>487500</v>
      </c>
      <c r="Y23" s="60">
        <v>-13236</v>
      </c>
      <c r="Z23" s="140">
        <v>-2.72</v>
      </c>
      <c r="AA23" s="155">
        <v>1950000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123687023</v>
      </c>
      <c r="D25" s="168">
        <f>+D5+D9+D15+D19+D24</f>
        <v>0</v>
      </c>
      <c r="E25" s="169">
        <f t="shared" si="4"/>
        <v>170675000</v>
      </c>
      <c r="F25" s="73">
        <f t="shared" si="4"/>
        <v>170675000</v>
      </c>
      <c r="G25" s="73">
        <f t="shared" si="4"/>
        <v>32590304</v>
      </c>
      <c r="H25" s="73">
        <f t="shared" si="4"/>
        <v>5667580</v>
      </c>
      <c r="I25" s="73">
        <f t="shared" si="4"/>
        <v>4339547</v>
      </c>
      <c r="J25" s="73">
        <f t="shared" si="4"/>
        <v>42597431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42597431</v>
      </c>
      <c r="X25" s="73">
        <f t="shared" si="4"/>
        <v>53648828</v>
      </c>
      <c r="Y25" s="73">
        <f t="shared" si="4"/>
        <v>-11051397</v>
      </c>
      <c r="Z25" s="170">
        <f>+IF(X25&lt;&gt;0,+(Y25/X25)*100,0)</f>
        <v>-20.599512444148825</v>
      </c>
      <c r="AA25" s="168">
        <f>+AA5+AA9+AA15+AA19+AA24</f>
        <v>170675000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59869812</v>
      </c>
      <c r="D28" s="153">
        <f>SUM(D29:D31)</f>
        <v>0</v>
      </c>
      <c r="E28" s="154">
        <f t="shared" si="5"/>
        <v>69075000</v>
      </c>
      <c r="F28" s="100">
        <f t="shared" si="5"/>
        <v>69075000</v>
      </c>
      <c r="G28" s="100">
        <f t="shared" si="5"/>
        <v>4404765</v>
      </c>
      <c r="H28" s="100">
        <f t="shared" si="5"/>
        <v>4920190</v>
      </c>
      <c r="I28" s="100">
        <f t="shared" si="5"/>
        <v>6170016</v>
      </c>
      <c r="J28" s="100">
        <f t="shared" si="5"/>
        <v>15494971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15494971</v>
      </c>
      <c r="X28" s="100">
        <f t="shared" si="5"/>
        <v>17268873</v>
      </c>
      <c r="Y28" s="100">
        <f t="shared" si="5"/>
        <v>-1773902</v>
      </c>
      <c r="Z28" s="137">
        <f>+IF(X28&lt;&gt;0,+(Y28/X28)*100,0)</f>
        <v>-10.272251119108931</v>
      </c>
      <c r="AA28" s="153">
        <f>SUM(AA29:AA31)</f>
        <v>69075000</v>
      </c>
    </row>
    <row r="29" spans="1:27" ht="13.5">
      <c r="A29" s="138" t="s">
        <v>75</v>
      </c>
      <c r="B29" s="136"/>
      <c r="C29" s="155">
        <v>28290044</v>
      </c>
      <c r="D29" s="155"/>
      <c r="E29" s="156">
        <v>31714000</v>
      </c>
      <c r="F29" s="60">
        <v>31714000</v>
      </c>
      <c r="G29" s="60">
        <v>1750223</v>
      </c>
      <c r="H29" s="60">
        <v>2001627</v>
      </c>
      <c r="I29" s="60">
        <v>2592389</v>
      </c>
      <c r="J29" s="60">
        <v>6344239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6344239</v>
      </c>
      <c r="X29" s="60">
        <v>7928625</v>
      </c>
      <c r="Y29" s="60">
        <v>-1584386</v>
      </c>
      <c r="Z29" s="140">
        <v>-19.98</v>
      </c>
      <c r="AA29" s="155">
        <v>31714000</v>
      </c>
    </row>
    <row r="30" spans="1:27" ht="13.5">
      <c r="A30" s="138" t="s">
        <v>76</v>
      </c>
      <c r="B30" s="136"/>
      <c r="C30" s="157">
        <v>16994149</v>
      </c>
      <c r="D30" s="157"/>
      <c r="E30" s="158">
        <v>21909000</v>
      </c>
      <c r="F30" s="159">
        <v>21909000</v>
      </c>
      <c r="G30" s="159">
        <v>1633509</v>
      </c>
      <c r="H30" s="159">
        <v>1805912</v>
      </c>
      <c r="I30" s="159">
        <v>2359858</v>
      </c>
      <c r="J30" s="159">
        <v>5799279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5799279</v>
      </c>
      <c r="X30" s="159">
        <v>5577249</v>
      </c>
      <c r="Y30" s="159">
        <v>222030</v>
      </c>
      <c r="Z30" s="141">
        <v>3.98</v>
      </c>
      <c r="AA30" s="157">
        <v>21909000</v>
      </c>
    </row>
    <row r="31" spans="1:27" ht="13.5">
      <c r="A31" s="138" t="s">
        <v>77</v>
      </c>
      <c r="B31" s="136"/>
      <c r="C31" s="155">
        <v>14585619</v>
      </c>
      <c r="D31" s="155"/>
      <c r="E31" s="156">
        <v>15452000</v>
      </c>
      <c r="F31" s="60">
        <v>15452000</v>
      </c>
      <c r="G31" s="60">
        <v>1021033</v>
      </c>
      <c r="H31" s="60">
        <v>1112651</v>
      </c>
      <c r="I31" s="60">
        <v>1217769</v>
      </c>
      <c r="J31" s="60">
        <v>3351453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3351453</v>
      </c>
      <c r="X31" s="60">
        <v>3762999</v>
      </c>
      <c r="Y31" s="60">
        <v>-411546</v>
      </c>
      <c r="Z31" s="140">
        <v>-10.94</v>
      </c>
      <c r="AA31" s="155">
        <v>15452000</v>
      </c>
    </row>
    <row r="32" spans="1:27" ht="13.5">
      <c r="A32" s="135" t="s">
        <v>78</v>
      </c>
      <c r="B32" s="136"/>
      <c r="C32" s="153">
        <f aca="true" t="shared" si="6" ref="C32:Y32">SUM(C33:C37)</f>
        <v>9884077</v>
      </c>
      <c r="D32" s="153">
        <f>SUM(D33:D37)</f>
        <v>0</v>
      </c>
      <c r="E32" s="154">
        <f t="shared" si="6"/>
        <v>13287000</v>
      </c>
      <c r="F32" s="100">
        <f t="shared" si="6"/>
        <v>13287000</v>
      </c>
      <c r="G32" s="100">
        <f t="shared" si="6"/>
        <v>700122</v>
      </c>
      <c r="H32" s="100">
        <f t="shared" si="6"/>
        <v>1002145</v>
      </c>
      <c r="I32" s="100">
        <f t="shared" si="6"/>
        <v>1556580</v>
      </c>
      <c r="J32" s="100">
        <f t="shared" si="6"/>
        <v>3258847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3258847</v>
      </c>
      <c r="X32" s="100">
        <f t="shared" si="6"/>
        <v>3321750</v>
      </c>
      <c r="Y32" s="100">
        <f t="shared" si="6"/>
        <v>-62903</v>
      </c>
      <c r="Z32" s="137">
        <f>+IF(X32&lt;&gt;0,+(Y32/X32)*100,0)</f>
        <v>-1.893670505004892</v>
      </c>
      <c r="AA32" s="153">
        <f>SUM(AA33:AA37)</f>
        <v>13287000</v>
      </c>
    </row>
    <row r="33" spans="1:27" ht="13.5">
      <c r="A33" s="138" t="s">
        <v>79</v>
      </c>
      <c r="B33" s="136"/>
      <c r="C33" s="155">
        <v>7796585</v>
      </c>
      <c r="D33" s="155"/>
      <c r="E33" s="156">
        <v>10989000</v>
      </c>
      <c r="F33" s="60">
        <v>10989000</v>
      </c>
      <c r="G33" s="60">
        <v>513123</v>
      </c>
      <c r="H33" s="60">
        <v>757813</v>
      </c>
      <c r="I33" s="60">
        <v>1364752</v>
      </c>
      <c r="J33" s="60">
        <v>2635688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2635688</v>
      </c>
      <c r="X33" s="60">
        <v>2747250</v>
      </c>
      <c r="Y33" s="60">
        <v>-111562</v>
      </c>
      <c r="Z33" s="140">
        <v>-4.06</v>
      </c>
      <c r="AA33" s="155">
        <v>10989000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2087492</v>
      </c>
      <c r="D35" s="155"/>
      <c r="E35" s="156">
        <v>2298000</v>
      </c>
      <c r="F35" s="60">
        <v>2298000</v>
      </c>
      <c r="G35" s="60">
        <v>186999</v>
      </c>
      <c r="H35" s="60">
        <v>244332</v>
      </c>
      <c r="I35" s="60">
        <v>191828</v>
      </c>
      <c r="J35" s="60">
        <v>623159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623159</v>
      </c>
      <c r="X35" s="60">
        <v>574500</v>
      </c>
      <c r="Y35" s="60">
        <v>48659</v>
      </c>
      <c r="Z35" s="140">
        <v>8.47</v>
      </c>
      <c r="AA35" s="155">
        <v>2298000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16952056</v>
      </c>
      <c r="D38" s="153">
        <f>SUM(D39:D41)</f>
        <v>0</v>
      </c>
      <c r="E38" s="154">
        <f t="shared" si="7"/>
        <v>22272000</v>
      </c>
      <c r="F38" s="100">
        <f t="shared" si="7"/>
        <v>22272000</v>
      </c>
      <c r="G38" s="100">
        <f t="shared" si="7"/>
        <v>1398852</v>
      </c>
      <c r="H38" s="100">
        <f t="shared" si="7"/>
        <v>1556861</v>
      </c>
      <c r="I38" s="100">
        <f t="shared" si="7"/>
        <v>1827413</v>
      </c>
      <c r="J38" s="100">
        <f t="shared" si="7"/>
        <v>4783126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4783126</v>
      </c>
      <c r="X38" s="100">
        <f t="shared" si="7"/>
        <v>8837800</v>
      </c>
      <c r="Y38" s="100">
        <f t="shared" si="7"/>
        <v>-4054674</v>
      </c>
      <c r="Z38" s="137">
        <f>+IF(X38&lt;&gt;0,+(Y38/X38)*100,0)</f>
        <v>-45.87877073479825</v>
      </c>
      <c r="AA38" s="153">
        <f>SUM(AA39:AA41)</f>
        <v>22272000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16141896</v>
      </c>
      <c r="D40" s="155"/>
      <c r="E40" s="156">
        <v>20880000</v>
      </c>
      <c r="F40" s="60">
        <v>20880000</v>
      </c>
      <c r="G40" s="60">
        <v>1398852</v>
      </c>
      <c r="H40" s="60">
        <v>1379600</v>
      </c>
      <c r="I40" s="60">
        <v>1766573</v>
      </c>
      <c r="J40" s="60">
        <v>4545025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4545025</v>
      </c>
      <c r="X40" s="60">
        <v>8489800</v>
      </c>
      <c r="Y40" s="60">
        <v>-3944775</v>
      </c>
      <c r="Z40" s="140">
        <v>-46.46</v>
      </c>
      <c r="AA40" s="155">
        <v>20880000</v>
      </c>
    </row>
    <row r="41" spans="1:27" ht="13.5">
      <c r="A41" s="138" t="s">
        <v>87</v>
      </c>
      <c r="B41" s="136"/>
      <c r="C41" s="155">
        <v>810160</v>
      </c>
      <c r="D41" s="155"/>
      <c r="E41" s="156">
        <v>1392000</v>
      </c>
      <c r="F41" s="60">
        <v>1392000</v>
      </c>
      <c r="G41" s="60"/>
      <c r="H41" s="60">
        <v>177261</v>
      </c>
      <c r="I41" s="60">
        <v>60840</v>
      </c>
      <c r="J41" s="60">
        <v>238101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238101</v>
      </c>
      <c r="X41" s="60">
        <v>348000</v>
      </c>
      <c r="Y41" s="60">
        <v>-109899</v>
      </c>
      <c r="Z41" s="140">
        <v>-31.58</v>
      </c>
      <c r="AA41" s="155">
        <v>1392000</v>
      </c>
    </row>
    <row r="42" spans="1:27" ht="13.5">
      <c r="A42" s="135" t="s">
        <v>88</v>
      </c>
      <c r="B42" s="142"/>
      <c r="C42" s="153">
        <f aca="true" t="shared" si="8" ref="C42:Y42">SUM(C43:C46)</f>
        <v>266047</v>
      </c>
      <c r="D42" s="153">
        <f>SUM(D43:D46)</f>
        <v>0</v>
      </c>
      <c r="E42" s="154">
        <f t="shared" si="8"/>
        <v>645000</v>
      </c>
      <c r="F42" s="100">
        <f t="shared" si="8"/>
        <v>645000</v>
      </c>
      <c r="G42" s="100">
        <f t="shared" si="8"/>
        <v>71414</v>
      </c>
      <c r="H42" s="100">
        <f t="shared" si="8"/>
        <v>0</v>
      </c>
      <c r="I42" s="100">
        <f t="shared" si="8"/>
        <v>7895</v>
      </c>
      <c r="J42" s="100">
        <f t="shared" si="8"/>
        <v>79309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79309</v>
      </c>
      <c r="X42" s="100">
        <f t="shared" si="8"/>
        <v>161250</v>
      </c>
      <c r="Y42" s="100">
        <f t="shared" si="8"/>
        <v>-81941</v>
      </c>
      <c r="Z42" s="137">
        <f>+IF(X42&lt;&gt;0,+(Y42/X42)*100,0)</f>
        <v>-50.816124031007746</v>
      </c>
      <c r="AA42" s="153">
        <f>SUM(AA43:AA46)</f>
        <v>645000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266047</v>
      </c>
      <c r="D46" s="155"/>
      <c r="E46" s="156">
        <v>645000</v>
      </c>
      <c r="F46" s="60">
        <v>645000</v>
      </c>
      <c r="G46" s="60">
        <v>71414</v>
      </c>
      <c r="H46" s="60"/>
      <c r="I46" s="60">
        <v>7895</v>
      </c>
      <c r="J46" s="60">
        <v>79309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79309</v>
      </c>
      <c r="X46" s="60">
        <v>161250</v>
      </c>
      <c r="Y46" s="60">
        <v>-81941</v>
      </c>
      <c r="Z46" s="140">
        <v>-50.82</v>
      </c>
      <c r="AA46" s="155">
        <v>645000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86971992</v>
      </c>
      <c r="D48" s="168">
        <f>+D28+D32+D38+D42+D47</f>
        <v>0</v>
      </c>
      <c r="E48" s="169">
        <f t="shared" si="9"/>
        <v>105279000</v>
      </c>
      <c r="F48" s="73">
        <f t="shared" si="9"/>
        <v>105279000</v>
      </c>
      <c r="G48" s="73">
        <f t="shared" si="9"/>
        <v>6575153</v>
      </c>
      <c r="H48" s="73">
        <f t="shared" si="9"/>
        <v>7479196</v>
      </c>
      <c r="I48" s="73">
        <f t="shared" si="9"/>
        <v>9561904</v>
      </c>
      <c r="J48" s="73">
        <f t="shared" si="9"/>
        <v>23616253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23616253</v>
      </c>
      <c r="X48" s="73">
        <f t="shared" si="9"/>
        <v>29589673</v>
      </c>
      <c r="Y48" s="73">
        <f t="shared" si="9"/>
        <v>-5973420</v>
      </c>
      <c r="Z48" s="170">
        <f>+IF(X48&lt;&gt;0,+(Y48/X48)*100,0)</f>
        <v>-20.18751609725461</v>
      </c>
      <c r="AA48" s="168">
        <f>+AA28+AA32+AA38+AA42+AA47</f>
        <v>105279000</v>
      </c>
    </row>
    <row r="49" spans="1:27" ht="13.5">
      <c r="A49" s="148" t="s">
        <v>49</v>
      </c>
      <c r="B49" s="149"/>
      <c r="C49" s="171">
        <f aca="true" t="shared" si="10" ref="C49:Y49">+C25-C48</f>
        <v>36715031</v>
      </c>
      <c r="D49" s="171">
        <f>+D25-D48</f>
        <v>0</v>
      </c>
      <c r="E49" s="172">
        <f t="shared" si="10"/>
        <v>65396000</v>
      </c>
      <c r="F49" s="173">
        <f t="shared" si="10"/>
        <v>65396000</v>
      </c>
      <c r="G49" s="173">
        <f t="shared" si="10"/>
        <v>26015151</v>
      </c>
      <c r="H49" s="173">
        <f t="shared" si="10"/>
        <v>-1811616</v>
      </c>
      <c r="I49" s="173">
        <f t="shared" si="10"/>
        <v>-5222357</v>
      </c>
      <c r="J49" s="173">
        <f t="shared" si="10"/>
        <v>18981178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18981178</v>
      </c>
      <c r="X49" s="173">
        <f>IF(F25=F48,0,X25-X48)</f>
        <v>24059155</v>
      </c>
      <c r="Y49" s="173">
        <f t="shared" si="10"/>
        <v>-5077977</v>
      </c>
      <c r="Z49" s="174">
        <f>+IF(X49&lt;&gt;0,+(Y49/X49)*100,0)</f>
        <v>-21.106215076963426</v>
      </c>
      <c r="AA49" s="171">
        <f>+AA25-AA48</f>
        <v>65396000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23899302</v>
      </c>
      <c r="D5" s="155">
        <v>0</v>
      </c>
      <c r="E5" s="156">
        <v>21500000</v>
      </c>
      <c r="F5" s="60">
        <v>21500000</v>
      </c>
      <c r="G5" s="60">
        <v>2020514</v>
      </c>
      <c r="H5" s="60">
        <v>2142116</v>
      </c>
      <c r="I5" s="60">
        <v>2485982</v>
      </c>
      <c r="J5" s="60">
        <v>6648612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6648612</v>
      </c>
      <c r="X5" s="60">
        <v>5374998</v>
      </c>
      <c r="Y5" s="60">
        <v>1273614</v>
      </c>
      <c r="Z5" s="140">
        <v>23.7</v>
      </c>
      <c r="AA5" s="155">
        <v>21500000</v>
      </c>
    </row>
    <row r="6" spans="1:27" ht="13.5">
      <c r="A6" s="181" t="s">
        <v>102</v>
      </c>
      <c r="B6" s="182"/>
      <c r="C6" s="155">
        <v>1325643</v>
      </c>
      <c r="D6" s="155">
        <v>0</v>
      </c>
      <c r="E6" s="156">
        <v>1000000</v>
      </c>
      <c r="F6" s="60">
        <v>1000000</v>
      </c>
      <c r="G6" s="60">
        <v>118180</v>
      </c>
      <c r="H6" s="60">
        <v>133974</v>
      </c>
      <c r="I6" s="60">
        <v>132485</v>
      </c>
      <c r="J6" s="60">
        <v>384639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384639</v>
      </c>
      <c r="X6" s="60">
        <v>249999</v>
      </c>
      <c r="Y6" s="60">
        <v>134640</v>
      </c>
      <c r="Z6" s="140">
        <v>53.86</v>
      </c>
      <c r="AA6" s="155">
        <v>1000000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1801290</v>
      </c>
      <c r="D10" s="155">
        <v>0</v>
      </c>
      <c r="E10" s="156">
        <v>1950000</v>
      </c>
      <c r="F10" s="54">
        <v>1950000</v>
      </c>
      <c r="G10" s="54">
        <v>149370</v>
      </c>
      <c r="H10" s="54">
        <v>149370</v>
      </c>
      <c r="I10" s="54">
        <v>175524</v>
      </c>
      <c r="J10" s="54">
        <v>474264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474264</v>
      </c>
      <c r="X10" s="54">
        <v>487500</v>
      </c>
      <c r="Y10" s="54">
        <v>-13236</v>
      </c>
      <c r="Z10" s="184">
        <v>-2.72</v>
      </c>
      <c r="AA10" s="130">
        <v>1950000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199718</v>
      </c>
      <c r="D12" s="155">
        <v>0</v>
      </c>
      <c r="E12" s="156">
        <v>200000</v>
      </c>
      <c r="F12" s="60">
        <v>200000</v>
      </c>
      <c r="G12" s="60">
        <v>16570</v>
      </c>
      <c r="H12" s="60">
        <v>21158</v>
      </c>
      <c r="I12" s="60">
        <v>24094</v>
      </c>
      <c r="J12" s="60">
        <v>61822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61822</v>
      </c>
      <c r="X12" s="60">
        <v>49998</v>
      </c>
      <c r="Y12" s="60">
        <v>11824</v>
      </c>
      <c r="Z12" s="140">
        <v>23.65</v>
      </c>
      <c r="AA12" s="155">
        <v>200000</v>
      </c>
    </row>
    <row r="13" spans="1:27" ht="13.5">
      <c r="A13" s="181" t="s">
        <v>109</v>
      </c>
      <c r="B13" s="185"/>
      <c r="C13" s="155">
        <v>846781</v>
      </c>
      <c r="D13" s="155">
        <v>0</v>
      </c>
      <c r="E13" s="156">
        <v>800000</v>
      </c>
      <c r="F13" s="60">
        <v>800000</v>
      </c>
      <c r="G13" s="60">
        <v>0</v>
      </c>
      <c r="H13" s="60">
        <v>0</v>
      </c>
      <c r="I13" s="60">
        <v>167496</v>
      </c>
      <c r="J13" s="60">
        <v>167496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167496</v>
      </c>
      <c r="X13" s="60">
        <v>199998</v>
      </c>
      <c r="Y13" s="60">
        <v>-32502</v>
      </c>
      <c r="Z13" s="140">
        <v>-16.25</v>
      </c>
      <c r="AA13" s="155">
        <v>800000</v>
      </c>
    </row>
    <row r="14" spans="1:27" ht="13.5">
      <c r="A14" s="181" t="s">
        <v>110</v>
      </c>
      <c r="B14" s="185"/>
      <c r="C14" s="155">
        <v>8179537</v>
      </c>
      <c r="D14" s="155">
        <v>0</v>
      </c>
      <c r="E14" s="156">
        <v>7500000</v>
      </c>
      <c r="F14" s="60">
        <v>7500000</v>
      </c>
      <c r="G14" s="60">
        <v>790403</v>
      </c>
      <c r="H14" s="60">
        <v>885326</v>
      </c>
      <c r="I14" s="60">
        <v>1052149</v>
      </c>
      <c r="J14" s="60">
        <v>2727878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2727878</v>
      </c>
      <c r="X14" s="60">
        <v>1875000</v>
      </c>
      <c r="Y14" s="60">
        <v>852878</v>
      </c>
      <c r="Z14" s="140">
        <v>45.49</v>
      </c>
      <c r="AA14" s="155">
        <v>7500000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42084</v>
      </c>
      <c r="D16" s="155">
        <v>0</v>
      </c>
      <c r="E16" s="156">
        <v>101000</v>
      </c>
      <c r="F16" s="60">
        <v>101000</v>
      </c>
      <c r="G16" s="60">
        <v>4056</v>
      </c>
      <c r="H16" s="60">
        <v>8010</v>
      </c>
      <c r="I16" s="60">
        <v>8339</v>
      </c>
      <c r="J16" s="60">
        <v>20405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20405</v>
      </c>
      <c r="X16" s="60">
        <v>25248</v>
      </c>
      <c r="Y16" s="60">
        <v>-4843</v>
      </c>
      <c r="Z16" s="140">
        <v>-19.18</v>
      </c>
      <c r="AA16" s="155">
        <v>101000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2362036</v>
      </c>
      <c r="D18" s="155">
        <v>0</v>
      </c>
      <c r="E18" s="156">
        <v>2100000</v>
      </c>
      <c r="F18" s="60">
        <v>2100000</v>
      </c>
      <c r="G18" s="60">
        <v>202537</v>
      </c>
      <c r="H18" s="60">
        <v>146404</v>
      </c>
      <c r="I18" s="60">
        <v>264496</v>
      </c>
      <c r="J18" s="60">
        <v>613437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613437</v>
      </c>
      <c r="X18" s="60">
        <v>525000</v>
      </c>
      <c r="Y18" s="60">
        <v>88437</v>
      </c>
      <c r="Z18" s="140">
        <v>16.85</v>
      </c>
      <c r="AA18" s="155">
        <v>2100000</v>
      </c>
    </row>
    <row r="19" spans="1:27" ht="13.5">
      <c r="A19" s="181" t="s">
        <v>34</v>
      </c>
      <c r="B19" s="185"/>
      <c r="C19" s="155">
        <v>65775000</v>
      </c>
      <c r="D19" s="155">
        <v>0</v>
      </c>
      <c r="E19" s="156">
        <v>73922000</v>
      </c>
      <c r="F19" s="60">
        <v>73922000</v>
      </c>
      <c r="G19" s="60">
        <v>29261000</v>
      </c>
      <c r="H19" s="60">
        <v>2145000</v>
      </c>
      <c r="I19" s="60">
        <v>0</v>
      </c>
      <c r="J19" s="60">
        <v>31406000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31406000</v>
      </c>
      <c r="X19" s="60">
        <v>32852083</v>
      </c>
      <c r="Y19" s="60">
        <v>-1446083</v>
      </c>
      <c r="Z19" s="140">
        <v>-4.4</v>
      </c>
      <c r="AA19" s="155">
        <v>73922000</v>
      </c>
    </row>
    <row r="20" spans="1:27" ht="13.5">
      <c r="A20" s="181" t="s">
        <v>35</v>
      </c>
      <c r="B20" s="185"/>
      <c r="C20" s="155">
        <v>367632</v>
      </c>
      <c r="D20" s="155">
        <v>0</v>
      </c>
      <c r="E20" s="156">
        <v>206000</v>
      </c>
      <c r="F20" s="54">
        <v>206000</v>
      </c>
      <c r="G20" s="54">
        <v>27674</v>
      </c>
      <c r="H20" s="54">
        <v>36222</v>
      </c>
      <c r="I20" s="54">
        <v>28982</v>
      </c>
      <c r="J20" s="54">
        <v>92878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92878</v>
      </c>
      <c r="X20" s="54">
        <v>51498</v>
      </c>
      <c r="Y20" s="54">
        <v>41380</v>
      </c>
      <c r="Z20" s="184">
        <v>80.35</v>
      </c>
      <c r="AA20" s="130">
        <v>206000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104799023</v>
      </c>
      <c r="D22" s="188">
        <f>SUM(D5:D21)</f>
        <v>0</v>
      </c>
      <c r="E22" s="189">
        <f t="shared" si="0"/>
        <v>109279000</v>
      </c>
      <c r="F22" s="190">
        <f t="shared" si="0"/>
        <v>109279000</v>
      </c>
      <c r="G22" s="190">
        <f t="shared" si="0"/>
        <v>32590304</v>
      </c>
      <c r="H22" s="190">
        <f t="shared" si="0"/>
        <v>5667580</v>
      </c>
      <c r="I22" s="190">
        <f t="shared" si="0"/>
        <v>4339547</v>
      </c>
      <c r="J22" s="190">
        <f t="shared" si="0"/>
        <v>42597431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42597431</v>
      </c>
      <c r="X22" s="190">
        <f t="shared" si="0"/>
        <v>41691322</v>
      </c>
      <c r="Y22" s="190">
        <f t="shared" si="0"/>
        <v>906109</v>
      </c>
      <c r="Z22" s="191">
        <f>+IF(X22&lt;&gt;0,+(Y22/X22)*100,0)</f>
        <v>2.1733755528308745</v>
      </c>
      <c r="AA22" s="188">
        <f>SUM(AA5:AA21)</f>
        <v>109279000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37642745</v>
      </c>
      <c r="D25" s="155">
        <v>0</v>
      </c>
      <c r="E25" s="156">
        <v>43076000</v>
      </c>
      <c r="F25" s="60">
        <v>43076000</v>
      </c>
      <c r="G25" s="60">
        <v>3393228</v>
      </c>
      <c r="H25" s="60">
        <v>3406166</v>
      </c>
      <c r="I25" s="60">
        <v>3349361</v>
      </c>
      <c r="J25" s="60">
        <v>10148755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10148755</v>
      </c>
      <c r="X25" s="60">
        <v>10768998</v>
      </c>
      <c r="Y25" s="60">
        <v>-620243</v>
      </c>
      <c r="Z25" s="140">
        <v>-5.76</v>
      </c>
      <c r="AA25" s="155">
        <v>43076000</v>
      </c>
    </row>
    <row r="26" spans="1:27" ht="13.5">
      <c r="A26" s="183" t="s">
        <v>38</v>
      </c>
      <c r="B26" s="182"/>
      <c r="C26" s="155">
        <v>7366082</v>
      </c>
      <c r="D26" s="155">
        <v>0</v>
      </c>
      <c r="E26" s="156">
        <v>8020000</v>
      </c>
      <c r="F26" s="60">
        <v>8020000</v>
      </c>
      <c r="G26" s="60">
        <v>612136</v>
      </c>
      <c r="H26" s="60">
        <v>620148</v>
      </c>
      <c r="I26" s="60">
        <v>606515</v>
      </c>
      <c r="J26" s="60">
        <v>1838799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1838799</v>
      </c>
      <c r="X26" s="60">
        <v>2004999</v>
      </c>
      <c r="Y26" s="60">
        <v>-166200</v>
      </c>
      <c r="Z26" s="140">
        <v>-8.29</v>
      </c>
      <c r="AA26" s="155">
        <v>8020000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6702736</v>
      </c>
      <c r="D28" s="155">
        <v>0</v>
      </c>
      <c r="E28" s="156">
        <v>9000000</v>
      </c>
      <c r="F28" s="60">
        <v>9000000</v>
      </c>
      <c r="G28" s="60">
        <v>1055485</v>
      </c>
      <c r="H28" s="60">
        <v>1082900</v>
      </c>
      <c r="I28" s="60">
        <v>1018256</v>
      </c>
      <c r="J28" s="60">
        <v>3156641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3156641</v>
      </c>
      <c r="X28" s="60">
        <v>2250000</v>
      </c>
      <c r="Y28" s="60">
        <v>906641</v>
      </c>
      <c r="Z28" s="140">
        <v>40.3</v>
      </c>
      <c r="AA28" s="155">
        <v>9000000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2750000</v>
      </c>
      <c r="F29" s="60">
        <v>2750000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2750000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25117000</v>
      </c>
      <c r="F32" s="60">
        <v>25117000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6966750</v>
      </c>
      <c r="Y32" s="60">
        <v>-6966750</v>
      </c>
      <c r="Z32" s="140">
        <v>-100</v>
      </c>
      <c r="AA32" s="155">
        <v>25117000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35260429</v>
      </c>
      <c r="D34" s="155">
        <v>0</v>
      </c>
      <c r="E34" s="156">
        <v>17316000</v>
      </c>
      <c r="F34" s="60">
        <v>17316000</v>
      </c>
      <c r="G34" s="60">
        <v>1514304</v>
      </c>
      <c r="H34" s="60">
        <v>2369982</v>
      </c>
      <c r="I34" s="60">
        <v>4587772</v>
      </c>
      <c r="J34" s="60">
        <v>8472058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8472058</v>
      </c>
      <c r="X34" s="60">
        <v>4329000</v>
      </c>
      <c r="Y34" s="60">
        <v>4143058</v>
      </c>
      <c r="Z34" s="140">
        <v>95.7</v>
      </c>
      <c r="AA34" s="155">
        <v>17316000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86971992</v>
      </c>
      <c r="D36" s="188">
        <f>SUM(D25:D35)</f>
        <v>0</v>
      </c>
      <c r="E36" s="189">
        <f t="shared" si="1"/>
        <v>105279000</v>
      </c>
      <c r="F36" s="190">
        <f t="shared" si="1"/>
        <v>105279000</v>
      </c>
      <c r="G36" s="190">
        <f t="shared" si="1"/>
        <v>6575153</v>
      </c>
      <c r="H36" s="190">
        <f t="shared" si="1"/>
        <v>7479196</v>
      </c>
      <c r="I36" s="190">
        <f t="shared" si="1"/>
        <v>9561904</v>
      </c>
      <c r="J36" s="190">
        <f t="shared" si="1"/>
        <v>23616253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23616253</v>
      </c>
      <c r="X36" s="190">
        <f t="shared" si="1"/>
        <v>26319747</v>
      </c>
      <c r="Y36" s="190">
        <f t="shared" si="1"/>
        <v>-2703494</v>
      </c>
      <c r="Z36" s="191">
        <f>+IF(X36&lt;&gt;0,+(Y36/X36)*100,0)</f>
        <v>-10.271732475239977</v>
      </c>
      <c r="AA36" s="188">
        <f>SUM(AA25:AA35)</f>
        <v>105279000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17827031</v>
      </c>
      <c r="D38" s="199">
        <f>+D22-D36</f>
        <v>0</v>
      </c>
      <c r="E38" s="200">
        <f t="shared" si="2"/>
        <v>4000000</v>
      </c>
      <c r="F38" s="106">
        <f t="shared" si="2"/>
        <v>4000000</v>
      </c>
      <c r="G38" s="106">
        <f t="shared" si="2"/>
        <v>26015151</v>
      </c>
      <c r="H38" s="106">
        <f t="shared" si="2"/>
        <v>-1811616</v>
      </c>
      <c r="I38" s="106">
        <f t="shared" si="2"/>
        <v>-5222357</v>
      </c>
      <c r="J38" s="106">
        <f t="shared" si="2"/>
        <v>18981178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18981178</v>
      </c>
      <c r="X38" s="106">
        <f>IF(F22=F36,0,X22-X36)</f>
        <v>15371575</v>
      </c>
      <c r="Y38" s="106">
        <f t="shared" si="2"/>
        <v>3609603</v>
      </c>
      <c r="Z38" s="201">
        <f>+IF(X38&lt;&gt;0,+(Y38/X38)*100,0)</f>
        <v>23.482323704630137</v>
      </c>
      <c r="AA38" s="199">
        <f>+AA22-AA36</f>
        <v>4000000</v>
      </c>
    </row>
    <row r="39" spans="1:27" ht="13.5">
      <c r="A39" s="181" t="s">
        <v>46</v>
      </c>
      <c r="B39" s="185"/>
      <c r="C39" s="155">
        <v>18888000</v>
      </c>
      <c r="D39" s="155">
        <v>0</v>
      </c>
      <c r="E39" s="156">
        <v>28698000</v>
      </c>
      <c r="F39" s="60">
        <v>28698000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11957500</v>
      </c>
      <c r="Y39" s="60">
        <v>-11957500</v>
      </c>
      <c r="Z39" s="140">
        <v>-100</v>
      </c>
      <c r="AA39" s="155">
        <v>28698000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-3269800</v>
      </c>
      <c r="Y40" s="54">
        <v>3269800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32698000</v>
      </c>
      <c r="F41" s="60">
        <v>32698000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32698000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36715031</v>
      </c>
      <c r="D42" s="206">
        <f>SUM(D38:D41)</f>
        <v>0</v>
      </c>
      <c r="E42" s="207">
        <f t="shared" si="3"/>
        <v>65396000</v>
      </c>
      <c r="F42" s="88">
        <f t="shared" si="3"/>
        <v>65396000</v>
      </c>
      <c r="G42" s="88">
        <f t="shared" si="3"/>
        <v>26015151</v>
      </c>
      <c r="H42" s="88">
        <f t="shared" si="3"/>
        <v>-1811616</v>
      </c>
      <c r="I42" s="88">
        <f t="shared" si="3"/>
        <v>-5222357</v>
      </c>
      <c r="J42" s="88">
        <f t="shared" si="3"/>
        <v>18981178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18981178</v>
      </c>
      <c r="X42" s="88">
        <f t="shared" si="3"/>
        <v>24059275</v>
      </c>
      <c r="Y42" s="88">
        <f t="shared" si="3"/>
        <v>-5078097</v>
      </c>
      <c r="Z42" s="208">
        <f>+IF(X42&lt;&gt;0,+(Y42/X42)*100,0)</f>
        <v>-21.106608574032258</v>
      </c>
      <c r="AA42" s="206">
        <f>SUM(AA38:AA41)</f>
        <v>65396000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36715031</v>
      </c>
      <c r="D44" s="210">
        <f>+D42-D43</f>
        <v>0</v>
      </c>
      <c r="E44" s="211">
        <f t="shared" si="4"/>
        <v>65396000</v>
      </c>
      <c r="F44" s="77">
        <f t="shared" si="4"/>
        <v>65396000</v>
      </c>
      <c r="G44" s="77">
        <f t="shared" si="4"/>
        <v>26015151</v>
      </c>
      <c r="H44" s="77">
        <f t="shared" si="4"/>
        <v>-1811616</v>
      </c>
      <c r="I44" s="77">
        <f t="shared" si="4"/>
        <v>-5222357</v>
      </c>
      <c r="J44" s="77">
        <f t="shared" si="4"/>
        <v>18981178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18981178</v>
      </c>
      <c r="X44" s="77">
        <f t="shared" si="4"/>
        <v>24059275</v>
      </c>
      <c r="Y44" s="77">
        <f t="shared" si="4"/>
        <v>-5078097</v>
      </c>
      <c r="Z44" s="212">
        <f>+IF(X44&lt;&gt;0,+(Y44/X44)*100,0)</f>
        <v>-21.106608574032258</v>
      </c>
      <c r="AA44" s="210">
        <f>+AA42-AA43</f>
        <v>65396000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36715031</v>
      </c>
      <c r="D46" s="206">
        <f>SUM(D44:D45)</f>
        <v>0</v>
      </c>
      <c r="E46" s="207">
        <f t="shared" si="5"/>
        <v>65396000</v>
      </c>
      <c r="F46" s="88">
        <f t="shared" si="5"/>
        <v>65396000</v>
      </c>
      <c r="G46" s="88">
        <f t="shared" si="5"/>
        <v>26015151</v>
      </c>
      <c r="H46" s="88">
        <f t="shared" si="5"/>
        <v>-1811616</v>
      </c>
      <c r="I46" s="88">
        <f t="shared" si="5"/>
        <v>-5222357</v>
      </c>
      <c r="J46" s="88">
        <f t="shared" si="5"/>
        <v>18981178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18981178</v>
      </c>
      <c r="X46" s="88">
        <f t="shared" si="5"/>
        <v>24059275</v>
      </c>
      <c r="Y46" s="88">
        <f t="shared" si="5"/>
        <v>-5078097</v>
      </c>
      <c r="Z46" s="208">
        <f>+IF(X46&lt;&gt;0,+(Y46/X46)*100,0)</f>
        <v>-21.106608574032258</v>
      </c>
      <c r="AA46" s="206">
        <f>SUM(AA44:AA45)</f>
        <v>65396000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36715031</v>
      </c>
      <c r="D48" s="217">
        <f>SUM(D46:D47)</f>
        <v>0</v>
      </c>
      <c r="E48" s="218">
        <f t="shared" si="6"/>
        <v>65396000</v>
      </c>
      <c r="F48" s="219">
        <f t="shared" si="6"/>
        <v>65396000</v>
      </c>
      <c r="G48" s="219">
        <f t="shared" si="6"/>
        <v>26015151</v>
      </c>
      <c r="H48" s="220">
        <f t="shared" si="6"/>
        <v>-1811616</v>
      </c>
      <c r="I48" s="220">
        <f t="shared" si="6"/>
        <v>-5222357</v>
      </c>
      <c r="J48" s="220">
        <f t="shared" si="6"/>
        <v>18981178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18981178</v>
      </c>
      <c r="X48" s="220">
        <f t="shared" si="6"/>
        <v>24059275</v>
      </c>
      <c r="Y48" s="220">
        <f t="shared" si="6"/>
        <v>-5078097</v>
      </c>
      <c r="Z48" s="221">
        <f>+IF(X48&lt;&gt;0,+(Y48/X48)*100,0)</f>
        <v>-21.106608574032258</v>
      </c>
      <c r="AA48" s="222">
        <f>SUM(AA46:AA47)</f>
        <v>65396000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1968587</v>
      </c>
      <c r="D5" s="153">
        <f>SUM(D6:D8)</f>
        <v>0</v>
      </c>
      <c r="E5" s="154">
        <f t="shared" si="0"/>
        <v>2000000</v>
      </c>
      <c r="F5" s="100">
        <f t="shared" si="0"/>
        <v>2000000</v>
      </c>
      <c r="G5" s="100">
        <f t="shared" si="0"/>
        <v>1065670</v>
      </c>
      <c r="H5" s="100">
        <f t="shared" si="0"/>
        <v>574443</v>
      </c>
      <c r="I5" s="100">
        <f t="shared" si="0"/>
        <v>900865</v>
      </c>
      <c r="J5" s="100">
        <f t="shared" si="0"/>
        <v>2540978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2540978</v>
      </c>
      <c r="X5" s="100">
        <f t="shared" si="0"/>
        <v>400000</v>
      </c>
      <c r="Y5" s="100">
        <f t="shared" si="0"/>
        <v>2140978</v>
      </c>
      <c r="Z5" s="137">
        <f>+IF(X5&lt;&gt;0,+(Y5/X5)*100,0)</f>
        <v>535.2445</v>
      </c>
      <c r="AA5" s="153">
        <f>SUM(AA6:AA8)</f>
        <v>2000000</v>
      </c>
    </row>
    <row r="6" spans="1:27" ht="13.5">
      <c r="A6" s="138" t="s">
        <v>75</v>
      </c>
      <c r="B6" s="136"/>
      <c r="C6" s="155">
        <v>1968587</v>
      </c>
      <c r="D6" s="155"/>
      <c r="E6" s="156">
        <v>2000000</v>
      </c>
      <c r="F6" s="60">
        <v>2000000</v>
      </c>
      <c r="G6" s="60">
        <v>1065670</v>
      </c>
      <c r="H6" s="60">
        <v>574443</v>
      </c>
      <c r="I6" s="60">
        <v>900865</v>
      </c>
      <c r="J6" s="60">
        <v>2540978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2540978</v>
      </c>
      <c r="X6" s="60">
        <v>400000</v>
      </c>
      <c r="Y6" s="60">
        <v>2140978</v>
      </c>
      <c r="Z6" s="140">
        <v>535.24</v>
      </c>
      <c r="AA6" s="62">
        <v>2000000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5562582</v>
      </c>
      <c r="D9" s="153">
        <f>SUM(D10:D14)</f>
        <v>0</v>
      </c>
      <c r="E9" s="154">
        <f t="shared" si="1"/>
        <v>10700000</v>
      </c>
      <c r="F9" s="100">
        <f t="shared" si="1"/>
        <v>10700000</v>
      </c>
      <c r="G9" s="100">
        <f t="shared" si="1"/>
        <v>562391</v>
      </c>
      <c r="H9" s="100">
        <f t="shared" si="1"/>
        <v>936186</v>
      </c>
      <c r="I9" s="100">
        <f t="shared" si="1"/>
        <v>800964</v>
      </c>
      <c r="J9" s="100">
        <f t="shared" si="1"/>
        <v>2299541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2299541</v>
      </c>
      <c r="X9" s="100">
        <f t="shared" si="1"/>
        <v>1945454</v>
      </c>
      <c r="Y9" s="100">
        <f t="shared" si="1"/>
        <v>354087</v>
      </c>
      <c r="Z9" s="137">
        <f>+IF(X9&lt;&gt;0,+(Y9/X9)*100,0)</f>
        <v>18.200738747870677</v>
      </c>
      <c r="AA9" s="102">
        <f>SUM(AA10:AA14)</f>
        <v>10700000</v>
      </c>
    </row>
    <row r="10" spans="1:27" ht="13.5">
      <c r="A10" s="138" t="s">
        <v>79</v>
      </c>
      <c r="B10" s="136"/>
      <c r="C10" s="155">
        <v>5562582</v>
      </c>
      <c r="D10" s="155"/>
      <c r="E10" s="156">
        <v>6700000</v>
      </c>
      <c r="F10" s="60">
        <v>6700000</v>
      </c>
      <c r="G10" s="60">
        <v>562391</v>
      </c>
      <c r="H10" s="60">
        <v>936186</v>
      </c>
      <c r="I10" s="60">
        <v>800964</v>
      </c>
      <c r="J10" s="60">
        <v>2299541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2299541</v>
      </c>
      <c r="X10" s="60">
        <v>1218182</v>
      </c>
      <c r="Y10" s="60">
        <v>1081359</v>
      </c>
      <c r="Z10" s="140">
        <v>88.77</v>
      </c>
      <c r="AA10" s="62">
        <v>6700000</v>
      </c>
    </row>
    <row r="11" spans="1:27" ht="13.5">
      <c r="A11" s="138" t="s">
        <v>80</v>
      </c>
      <c r="B11" s="136"/>
      <c r="C11" s="155"/>
      <c r="D11" s="155"/>
      <c r="E11" s="156">
        <v>4000000</v>
      </c>
      <c r="F11" s="60">
        <v>4000000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727272</v>
      </c>
      <c r="Y11" s="60">
        <v>-727272</v>
      </c>
      <c r="Z11" s="140">
        <v>-100</v>
      </c>
      <c r="AA11" s="62">
        <v>4000000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13918041</v>
      </c>
      <c r="D15" s="153">
        <f>SUM(D16:D18)</f>
        <v>0</v>
      </c>
      <c r="E15" s="154">
        <f t="shared" si="2"/>
        <v>17000000</v>
      </c>
      <c r="F15" s="100">
        <f t="shared" si="2"/>
        <v>17000000</v>
      </c>
      <c r="G15" s="100">
        <f t="shared" si="2"/>
        <v>2796504</v>
      </c>
      <c r="H15" s="100">
        <f t="shared" si="2"/>
        <v>1212862</v>
      </c>
      <c r="I15" s="100">
        <f t="shared" si="2"/>
        <v>1683759</v>
      </c>
      <c r="J15" s="100">
        <f t="shared" si="2"/>
        <v>5693125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5693125</v>
      </c>
      <c r="X15" s="100">
        <f t="shared" si="2"/>
        <v>1700000</v>
      </c>
      <c r="Y15" s="100">
        <f t="shared" si="2"/>
        <v>3993125</v>
      </c>
      <c r="Z15" s="137">
        <f>+IF(X15&lt;&gt;0,+(Y15/X15)*100,0)</f>
        <v>234.88970588235296</v>
      </c>
      <c r="AA15" s="102">
        <f>SUM(AA16:AA18)</f>
        <v>17000000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13918041</v>
      </c>
      <c r="D17" s="155"/>
      <c r="E17" s="156">
        <v>17000000</v>
      </c>
      <c r="F17" s="60">
        <v>17000000</v>
      </c>
      <c r="G17" s="60">
        <v>2796504</v>
      </c>
      <c r="H17" s="60">
        <v>1212862</v>
      </c>
      <c r="I17" s="60">
        <v>1683759</v>
      </c>
      <c r="J17" s="60">
        <v>5693125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5693125</v>
      </c>
      <c r="X17" s="60">
        <v>1700000</v>
      </c>
      <c r="Y17" s="60">
        <v>3993125</v>
      </c>
      <c r="Z17" s="140">
        <v>234.89</v>
      </c>
      <c r="AA17" s="62">
        <v>17000000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3095635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2083633</v>
      </c>
      <c r="H19" s="100">
        <f t="shared" si="3"/>
        <v>0</v>
      </c>
      <c r="I19" s="100">
        <f t="shared" si="3"/>
        <v>924340</v>
      </c>
      <c r="J19" s="100">
        <f t="shared" si="3"/>
        <v>3007973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3007973</v>
      </c>
      <c r="X19" s="100">
        <f t="shared" si="3"/>
        <v>0</v>
      </c>
      <c r="Y19" s="100">
        <f t="shared" si="3"/>
        <v>3007973</v>
      </c>
      <c r="Z19" s="137">
        <f>+IF(X19&lt;&gt;0,+(Y19/X19)*100,0)</f>
        <v>0</v>
      </c>
      <c r="AA19" s="102">
        <f>SUM(AA20:AA23)</f>
        <v>3000000</v>
      </c>
    </row>
    <row r="20" spans="1:27" ht="13.5">
      <c r="A20" s="138" t="s">
        <v>89</v>
      </c>
      <c r="B20" s="136"/>
      <c r="C20" s="155">
        <v>3095635</v>
      </c>
      <c r="D20" s="155"/>
      <c r="E20" s="156">
        <v>3000000</v>
      </c>
      <c r="F20" s="60">
        <v>3000000</v>
      </c>
      <c r="G20" s="60">
        <v>2083633</v>
      </c>
      <c r="H20" s="60"/>
      <c r="I20" s="60">
        <v>924340</v>
      </c>
      <c r="J20" s="60">
        <v>3007973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3007973</v>
      </c>
      <c r="X20" s="60"/>
      <c r="Y20" s="60">
        <v>3007973</v>
      </c>
      <c r="Z20" s="140"/>
      <c r="AA20" s="62">
        <v>3000000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24544845</v>
      </c>
      <c r="D25" s="217">
        <f>+D5+D9+D15+D19+D24</f>
        <v>0</v>
      </c>
      <c r="E25" s="230">
        <f t="shared" si="4"/>
        <v>32700000</v>
      </c>
      <c r="F25" s="219">
        <f t="shared" si="4"/>
        <v>32700000</v>
      </c>
      <c r="G25" s="219">
        <f t="shared" si="4"/>
        <v>6508198</v>
      </c>
      <c r="H25" s="219">
        <f t="shared" si="4"/>
        <v>2723491</v>
      </c>
      <c r="I25" s="219">
        <f t="shared" si="4"/>
        <v>4309928</v>
      </c>
      <c r="J25" s="219">
        <f t="shared" si="4"/>
        <v>13541617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13541617</v>
      </c>
      <c r="X25" s="219">
        <f t="shared" si="4"/>
        <v>4045454</v>
      </c>
      <c r="Y25" s="219">
        <f t="shared" si="4"/>
        <v>9496163</v>
      </c>
      <c r="Z25" s="231">
        <f>+IF(X25&lt;&gt;0,+(Y25/X25)*100,0)</f>
        <v>234.73664513303078</v>
      </c>
      <c r="AA25" s="232">
        <f>+AA5+AA9+AA15+AA19+AA24</f>
        <v>32700000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20717044</v>
      </c>
      <c r="D28" s="155"/>
      <c r="E28" s="156">
        <v>28698000</v>
      </c>
      <c r="F28" s="60">
        <v>28698000</v>
      </c>
      <c r="G28" s="60">
        <v>4880137</v>
      </c>
      <c r="H28" s="60">
        <v>1212862</v>
      </c>
      <c r="I28" s="60">
        <v>3551936</v>
      </c>
      <c r="J28" s="60">
        <v>9644935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9644935</v>
      </c>
      <c r="X28" s="60"/>
      <c r="Y28" s="60">
        <v>9644935</v>
      </c>
      <c r="Z28" s="140"/>
      <c r="AA28" s="155">
        <v>28698000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20717044</v>
      </c>
      <c r="D32" s="210">
        <f>SUM(D28:D31)</f>
        <v>0</v>
      </c>
      <c r="E32" s="211">
        <f t="shared" si="5"/>
        <v>28698000</v>
      </c>
      <c r="F32" s="77">
        <f t="shared" si="5"/>
        <v>28698000</v>
      </c>
      <c r="G32" s="77">
        <f t="shared" si="5"/>
        <v>4880137</v>
      </c>
      <c r="H32" s="77">
        <f t="shared" si="5"/>
        <v>1212862</v>
      </c>
      <c r="I32" s="77">
        <f t="shared" si="5"/>
        <v>3551936</v>
      </c>
      <c r="J32" s="77">
        <f t="shared" si="5"/>
        <v>9644935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9644935</v>
      </c>
      <c r="X32" s="77">
        <f t="shared" si="5"/>
        <v>0</v>
      </c>
      <c r="Y32" s="77">
        <f t="shared" si="5"/>
        <v>9644935</v>
      </c>
      <c r="Z32" s="212">
        <f>+IF(X32&lt;&gt;0,+(Y32/X32)*100,0)</f>
        <v>0</v>
      </c>
      <c r="AA32" s="79">
        <f>SUM(AA28:AA31)</f>
        <v>28698000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3827801</v>
      </c>
      <c r="D35" s="155"/>
      <c r="E35" s="156">
        <v>4002000</v>
      </c>
      <c r="F35" s="60">
        <v>4002000</v>
      </c>
      <c r="G35" s="60">
        <v>1628061</v>
      </c>
      <c r="H35" s="60">
        <v>1510629</v>
      </c>
      <c r="I35" s="60">
        <v>757992</v>
      </c>
      <c r="J35" s="60">
        <v>3896682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3896682</v>
      </c>
      <c r="X35" s="60"/>
      <c r="Y35" s="60">
        <v>3896682</v>
      </c>
      <c r="Z35" s="140"/>
      <c r="AA35" s="62">
        <v>4002000</v>
      </c>
    </row>
    <row r="36" spans="1:27" ht="13.5">
      <c r="A36" s="238" t="s">
        <v>139</v>
      </c>
      <c r="B36" s="149"/>
      <c r="C36" s="222">
        <f aca="true" t="shared" si="6" ref="C36:Y36">SUM(C32:C35)</f>
        <v>24544845</v>
      </c>
      <c r="D36" s="222">
        <f>SUM(D32:D35)</f>
        <v>0</v>
      </c>
      <c r="E36" s="218">
        <f t="shared" si="6"/>
        <v>32700000</v>
      </c>
      <c r="F36" s="220">
        <f t="shared" si="6"/>
        <v>32700000</v>
      </c>
      <c r="G36" s="220">
        <f t="shared" si="6"/>
        <v>6508198</v>
      </c>
      <c r="H36" s="220">
        <f t="shared" si="6"/>
        <v>2723491</v>
      </c>
      <c r="I36" s="220">
        <f t="shared" si="6"/>
        <v>4309928</v>
      </c>
      <c r="J36" s="220">
        <f t="shared" si="6"/>
        <v>13541617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13541617</v>
      </c>
      <c r="X36" s="220">
        <f t="shared" si="6"/>
        <v>0</v>
      </c>
      <c r="Y36" s="220">
        <f t="shared" si="6"/>
        <v>13541617</v>
      </c>
      <c r="Z36" s="221">
        <f>+IF(X36&lt;&gt;0,+(Y36/X36)*100,0)</f>
        <v>0</v>
      </c>
      <c r="AA36" s="239">
        <f>SUM(AA32:AA35)</f>
        <v>32700000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722926</v>
      </c>
      <c r="D6" s="155"/>
      <c r="E6" s="59">
        <v>500000</v>
      </c>
      <c r="F6" s="60">
        <v>500000</v>
      </c>
      <c r="G6" s="60">
        <v>1040609</v>
      </c>
      <c r="H6" s="60">
        <v>1650101</v>
      </c>
      <c r="I6" s="60">
        <v>870656</v>
      </c>
      <c r="J6" s="60">
        <v>870656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870656</v>
      </c>
      <c r="X6" s="60">
        <v>125000</v>
      </c>
      <c r="Y6" s="60">
        <v>745656</v>
      </c>
      <c r="Z6" s="140">
        <v>596.52</v>
      </c>
      <c r="AA6" s="62">
        <v>500000</v>
      </c>
    </row>
    <row r="7" spans="1:27" ht="13.5">
      <c r="A7" s="249" t="s">
        <v>144</v>
      </c>
      <c r="B7" s="182"/>
      <c r="C7" s="155">
        <v>4746605</v>
      </c>
      <c r="D7" s="155"/>
      <c r="E7" s="59">
        <v>7500000</v>
      </c>
      <c r="F7" s="60">
        <v>7500000</v>
      </c>
      <c r="G7" s="60">
        <v>30396605</v>
      </c>
      <c r="H7" s="60">
        <v>28056605</v>
      </c>
      <c r="I7" s="60">
        <v>16756605</v>
      </c>
      <c r="J7" s="60">
        <v>16756605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16756605</v>
      </c>
      <c r="X7" s="60">
        <v>1875000</v>
      </c>
      <c r="Y7" s="60">
        <v>14881605</v>
      </c>
      <c r="Z7" s="140">
        <v>793.69</v>
      </c>
      <c r="AA7" s="62">
        <v>7500000</v>
      </c>
    </row>
    <row r="8" spans="1:27" ht="13.5">
      <c r="A8" s="249" t="s">
        <v>145</v>
      </c>
      <c r="B8" s="182"/>
      <c r="C8" s="155">
        <v>61304673</v>
      </c>
      <c r="D8" s="155"/>
      <c r="E8" s="59">
        <v>45000000</v>
      </c>
      <c r="F8" s="60">
        <v>45000000</v>
      </c>
      <c r="G8" s="60">
        <v>61659924</v>
      </c>
      <c r="H8" s="60">
        <v>59280804</v>
      </c>
      <c r="I8" s="60">
        <v>61624387</v>
      </c>
      <c r="J8" s="60">
        <v>61624387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61624387</v>
      </c>
      <c r="X8" s="60">
        <v>11250000</v>
      </c>
      <c r="Y8" s="60">
        <v>50374387</v>
      </c>
      <c r="Z8" s="140">
        <v>447.77</v>
      </c>
      <c r="AA8" s="62">
        <v>45000000</v>
      </c>
    </row>
    <row r="9" spans="1:27" ht="13.5">
      <c r="A9" s="249" t="s">
        <v>146</v>
      </c>
      <c r="B9" s="182"/>
      <c r="C9" s="155">
        <v>6315372</v>
      </c>
      <c r="D9" s="155"/>
      <c r="E9" s="59">
        <v>2000000</v>
      </c>
      <c r="F9" s="60">
        <v>2000000</v>
      </c>
      <c r="G9" s="60">
        <v>6315372</v>
      </c>
      <c r="H9" s="60">
        <v>6315372</v>
      </c>
      <c r="I9" s="60">
        <v>6315372</v>
      </c>
      <c r="J9" s="60">
        <v>6315372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6315372</v>
      </c>
      <c r="X9" s="60">
        <v>500000</v>
      </c>
      <c r="Y9" s="60">
        <v>5815372</v>
      </c>
      <c r="Z9" s="140">
        <v>1163.07</v>
      </c>
      <c r="AA9" s="62">
        <v>2000000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73089576</v>
      </c>
      <c r="D12" s="168">
        <f>SUM(D6:D11)</f>
        <v>0</v>
      </c>
      <c r="E12" s="72">
        <f t="shared" si="0"/>
        <v>55000000</v>
      </c>
      <c r="F12" s="73">
        <f t="shared" si="0"/>
        <v>55000000</v>
      </c>
      <c r="G12" s="73">
        <f t="shared" si="0"/>
        <v>99412510</v>
      </c>
      <c r="H12" s="73">
        <f t="shared" si="0"/>
        <v>95302882</v>
      </c>
      <c r="I12" s="73">
        <f t="shared" si="0"/>
        <v>85567020</v>
      </c>
      <c r="J12" s="73">
        <f t="shared" si="0"/>
        <v>85567020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85567020</v>
      </c>
      <c r="X12" s="73">
        <f t="shared" si="0"/>
        <v>13750000</v>
      </c>
      <c r="Y12" s="73">
        <f t="shared" si="0"/>
        <v>71817020</v>
      </c>
      <c r="Z12" s="170">
        <f>+IF(X12&lt;&gt;0,+(Y12/X12)*100,0)</f>
        <v>522.3055999999999</v>
      </c>
      <c r="AA12" s="74">
        <f>SUM(AA6:AA11)</f>
        <v>55000000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135174827</v>
      </c>
      <c r="D19" s="155"/>
      <c r="E19" s="59">
        <v>168044000</v>
      </c>
      <c r="F19" s="60">
        <v>168044000</v>
      </c>
      <c r="G19" s="60">
        <v>140627540</v>
      </c>
      <c r="H19" s="60">
        <v>142268132</v>
      </c>
      <c r="I19" s="60">
        <v>145559804</v>
      </c>
      <c r="J19" s="60">
        <v>145559804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145559804</v>
      </c>
      <c r="X19" s="60">
        <v>42011000</v>
      </c>
      <c r="Y19" s="60">
        <v>103548804</v>
      </c>
      <c r="Z19" s="140">
        <v>246.48</v>
      </c>
      <c r="AA19" s="62">
        <v>168044000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135174827</v>
      </c>
      <c r="D24" s="168">
        <f>SUM(D15:D23)</f>
        <v>0</v>
      </c>
      <c r="E24" s="76">
        <f t="shared" si="1"/>
        <v>168044000</v>
      </c>
      <c r="F24" s="77">
        <f t="shared" si="1"/>
        <v>168044000</v>
      </c>
      <c r="G24" s="77">
        <f t="shared" si="1"/>
        <v>140627540</v>
      </c>
      <c r="H24" s="77">
        <f t="shared" si="1"/>
        <v>142268132</v>
      </c>
      <c r="I24" s="77">
        <f t="shared" si="1"/>
        <v>145559804</v>
      </c>
      <c r="J24" s="77">
        <f t="shared" si="1"/>
        <v>145559804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145559804</v>
      </c>
      <c r="X24" s="77">
        <f t="shared" si="1"/>
        <v>42011000</v>
      </c>
      <c r="Y24" s="77">
        <f t="shared" si="1"/>
        <v>103548804</v>
      </c>
      <c r="Z24" s="212">
        <f>+IF(X24&lt;&gt;0,+(Y24/X24)*100,0)</f>
        <v>246.4802170860013</v>
      </c>
      <c r="AA24" s="79">
        <f>SUM(AA15:AA23)</f>
        <v>168044000</v>
      </c>
    </row>
    <row r="25" spans="1:27" ht="13.5">
      <c r="A25" s="250" t="s">
        <v>159</v>
      </c>
      <c r="B25" s="251"/>
      <c r="C25" s="168">
        <f aca="true" t="shared" si="2" ref="C25:Y25">+C12+C24</f>
        <v>208264403</v>
      </c>
      <c r="D25" s="168">
        <f>+D12+D24</f>
        <v>0</v>
      </c>
      <c r="E25" s="72">
        <f t="shared" si="2"/>
        <v>223044000</v>
      </c>
      <c r="F25" s="73">
        <f t="shared" si="2"/>
        <v>223044000</v>
      </c>
      <c r="G25" s="73">
        <f t="shared" si="2"/>
        <v>240040050</v>
      </c>
      <c r="H25" s="73">
        <f t="shared" si="2"/>
        <v>237571014</v>
      </c>
      <c r="I25" s="73">
        <f t="shared" si="2"/>
        <v>231126824</v>
      </c>
      <c r="J25" s="73">
        <f t="shared" si="2"/>
        <v>231126824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231126824</v>
      </c>
      <c r="X25" s="73">
        <f t="shared" si="2"/>
        <v>55761000</v>
      </c>
      <c r="Y25" s="73">
        <f t="shared" si="2"/>
        <v>175365824</v>
      </c>
      <c r="Z25" s="170">
        <f>+IF(X25&lt;&gt;0,+(Y25/X25)*100,0)</f>
        <v>314.4954789189577</v>
      </c>
      <c r="AA25" s="74">
        <f>+AA12+AA24</f>
        <v>223044000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2431653</v>
      </c>
      <c r="D30" s="155"/>
      <c r="E30" s="59">
        <v>4500000</v>
      </c>
      <c r="F30" s="60">
        <v>4500000</v>
      </c>
      <c r="G30" s="60">
        <v>2431653</v>
      </c>
      <c r="H30" s="60">
        <v>2205109</v>
      </c>
      <c r="I30" s="60">
        <v>981657</v>
      </c>
      <c r="J30" s="60">
        <v>981657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981657</v>
      </c>
      <c r="X30" s="60">
        <v>1125000</v>
      </c>
      <c r="Y30" s="60">
        <v>-143343</v>
      </c>
      <c r="Z30" s="140">
        <v>-12.74</v>
      </c>
      <c r="AA30" s="62">
        <v>4500000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7872235</v>
      </c>
      <c r="D32" s="155"/>
      <c r="E32" s="59">
        <v>4500000</v>
      </c>
      <c r="F32" s="60">
        <v>4500000</v>
      </c>
      <c r="G32" s="60">
        <v>7853704</v>
      </c>
      <c r="H32" s="60">
        <v>7853704</v>
      </c>
      <c r="I32" s="60">
        <v>7853704</v>
      </c>
      <c r="J32" s="60">
        <v>7853704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7853704</v>
      </c>
      <c r="X32" s="60">
        <v>1125000</v>
      </c>
      <c r="Y32" s="60">
        <v>6728704</v>
      </c>
      <c r="Z32" s="140">
        <v>598.11</v>
      </c>
      <c r="AA32" s="62">
        <v>4500000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10303888</v>
      </c>
      <c r="D34" s="168">
        <f>SUM(D29:D33)</f>
        <v>0</v>
      </c>
      <c r="E34" s="72">
        <f t="shared" si="3"/>
        <v>9000000</v>
      </c>
      <c r="F34" s="73">
        <f t="shared" si="3"/>
        <v>9000000</v>
      </c>
      <c r="G34" s="73">
        <f t="shared" si="3"/>
        <v>10285357</v>
      </c>
      <c r="H34" s="73">
        <f t="shared" si="3"/>
        <v>10058813</v>
      </c>
      <c r="I34" s="73">
        <f t="shared" si="3"/>
        <v>8835361</v>
      </c>
      <c r="J34" s="73">
        <f t="shared" si="3"/>
        <v>8835361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8835361</v>
      </c>
      <c r="X34" s="73">
        <f t="shared" si="3"/>
        <v>2250000</v>
      </c>
      <c r="Y34" s="73">
        <f t="shared" si="3"/>
        <v>6585361</v>
      </c>
      <c r="Z34" s="170">
        <f>+IF(X34&lt;&gt;0,+(Y34/X34)*100,0)</f>
        <v>292.68271111111113</v>
      </c>
      <c r="AA34" s="74">
        <f>SUM(AA29:AA33)</f>
        <v>9000000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15025316</v>
      </c>
      <c r="D37" s="155"/>
      <c r="E37" s="59">
        <v>13091000</v>
      </c>
      <c r="F37" s="60">
        <v>13091000</v>
      </c>
      <c r="G37" s="60">
        <v>15025316</v>
      </c>
      <c r="H37" s="60">
        <v>15025316</v>
      </c>
      <c r="I37" s="60">
        <v>15025316</v>
      </c>
      <c r="J37" s="60">
        <v>15025316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15025316</v>
      </c>
      <c r="X37" s="60">
        <v>3272750</v>
      </c>
      <c r="Y37" s="60">
        <v>11752566</v>
      </c>
      <c r="Z37" s="140">
        <v>359.1</v>
      </c>
      <c r="AA37" s="62">
        <v>13091000</v>
      </c>
    </row>
    <row r="38" spans="1:27" ht="13.5">
      <c r="A38" s="249" t="s">
        <v>165</v>
      </c>
      <c r="B38" s="182"/>
      <c r="C38" s="155">
        <v>738695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15764011</v>
      </c>
      <c r="D39" s="168">
        <f>SUM(D37:D38)</f>
        <v>0</v>
      </c>
      <c r="E39" s="76">
        <f t="shared" si="4"/>
        <v>13091000</v>
      </c>
      <c r="F39" s="77">
        <f t="shared" si="4"/>
        <v>13091000</v>
      </c>
      <c r="G39" s="77">
        <f t="shared" si="4"/>
        <v>15025316</v>
      </c>
      <c r="H39" s="77">
        <f t="shared" si="4"/>
        <v>15025316</v>
      </c>
      <c r="I39" s="77">
        <f t="shared" si="4"/>
        <v>15025316</v>
      </c>
      <c r="J39" s="77">
        <f t="shared" si="4"/>
        <v>15025316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15025316</v>
      </c>
      <c r="X39" s="77">
        <f t="shared" si="4"/>
        <v>3272750</v>
      </c>
      <c r="Y39" s="77">
        <f t="shared" si="4"/>
        <v>11752566</v>
      </c>
      <c r="Z39" s="212">
        <f>+IF(X39&lt;&gt;0,+(Y39/X39)*100,0)</f>
        <v>359.1036895577114</v>
      </c>
      <c r="AA39" s="79">
        <f>SUM(AA37:AA38)</f>
        <v>13091000</v>
      </c>
    </row>
    <row r="40" spans="1:27" ht="13.5">
      <c r="A40" s="250" t="s">
        <v>167</v>
      </c>
      <c r="B40" s="251"/>
      <c r="C40" s="168">
        <f aca="true" t="shared" si="5" ref="C40:Y40">+C34+C39</f>
        <v>26067899</v>
      </c>
      <c r="D40" s="168">
        <f>+D34+D39</f>
        <v>0</v>
      </c>
      <c r="E40" s="72">
        <f t="shared" si="5"/>
        <v>22091000</v>
      </c>
      <c r="F40" s="73">
        <f t="shared" si="5"/>
        <v>22091000</v>
      </c>
      <c r="G40" s="73">
        <f t="shared" si="5"/>
        <v>25310673</v>
      </c>
      <c r="H40" s="73">
        <f t="shared" si="5"/>
        <v>25084129</v>
      </c>
      <c r="I40" s="73">
        <f t="shared" si="5"/>
        <v>23860677</v>
      </c>
      <c r="J40" s="73">
        <f t="shared" si="5"/>
        <v>23860677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23860677</v>
      </c>
      <c r="X40" s="73">
        <f t="shared" si="5"/>
        <v>5522750</v>
      </c>
      <c r="Y40" s="73">
        <f t="shared" si="5"/>
        <v>18337927</v>
      </c>
      <c r="Z40" s="170">
        <f>+IF(X40&lt;&gt;0,+(Y40/X40)*100,0)</f>
        <v>332.04340229052553</v>
      </c>
      <c r="AA40" s="74">
        <f>+AA34+AA39</f>
        <v>22091000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182196504</v>
      </c>
      <c r="D42" s="257">
        <f>+D25-D40</f>
        <v>0</v>
      </c>
      <c r="E42" s="258">
        <f t="shared" si="6"/>
        <v>200953000</v>
      </c>
      <c r="F42" s="259">
        <f t="shared" si="6"/>
        <v>200953000</v>
      </c>
      <c r="G42" s="259">
        <f t="shared" si="6"/>
        <v>214729377</v>
      </c>
      <c r="H42" s="259">
        <f t="shared" si="6"/>
        <v>212486885</v>
      </c>
      <c r="I42" s="259">
        <f t="shared" si="6"/>
        <v>207266147</v>
      </c>
      <c r="J42" s="259">
        <f t="shared" si="6"/>
        <v>207266147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207266147</v>
      </c>
      <c r="X42" s="259">
        <f t="shared" si="6"/>
        <v>50238250</v>
      </c>
      <c r="Y42" s="259">
        <f t="shared" si="6"/>
        <v>157027897</v>
      </c>
      <c r="Z42" s="260">
        <f>+IF(X42&lt;&gt;0,+(Y42/X42)*100,0)</f>
        <v>312.56641503237074</v>
      </c>
      <c r="AA42" s="261">
        <f>+AA25-AA40</f>
        <v>200953000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174762924</v>
      </c>
      <c r="D45" s="155"/>
      <c r="E45" s="59">
        <v>193514428</v>
      </c>
      <c r="F45" s="60">
        <v>193514428</v>
      </c>
      <c r="G45" s="60">
        <v>207295797</v>
      </c>
      <c r="H45" s="60">
        <v>205053305</v>
      </c>
      <c r="I45" s="60">
        <v>199832567</v>
      </c>
      <c r="J45" s="60">
        <v>199832567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199832567</v>
      </c>
      <c r="X45" s="60">
        <v>48378607</v>
      </c>
      <c r="Y45" s="60">
        <v>151453960</v>
      </c>
      <c r="Z45" s="139">
        <v>313.06</v>
      </c>
      <c r="AA45" s="62">
        <v>193514428</v>
      </c>
    </row>
    <row r="46" spans="1:27" ht="13.5">
      <c r="A46" s="249" t="s">
        <v>171</v>
      </c>
      <c r="B46" s="182"/>
      <c r="C46" s="155">
        <v>7433580</v>
      </c>
      <c r="D46" s="155"/>
      <c r="E46" s="59">
        <v>7438572</v>
      </c>
      <c r="F46" s="60">
        <v>7438572</v>
      </c>
      <c r="G46" s="60">
        <v>7433580</v>
      </c>
      <c r="H46" s="60">
        <v>7433580</v>
      </c>
      <c r="I46" s="60">
        <v>7433580</v>
      </c>
      <c r="J46" s="60">
        <v>7433580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7433580</v>
      </c>
      <c r="X46" s="60">
        <v>1859643</v>
      </c>
      <c r="Y46" s="60">
        <v>5573937</v>
      </c>
      <c r="Z46" s="139">
        <v>299.73</v>
      </c>
      <c r="AA46" s="62">
        <v>7438572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182196504</v>
      </c>
      <c r="D48" s="217">
        <f>SUM(D45:D47)</f>
        <v>0</v>
      </c>
      <c r="E48" s="264">
        <f t="shared" si="7"/>
        <v>200953000</v>
      </c>
      <c r="F48" s="219">
        <f t="shared" si="7"/>
        <v>200953000</v>
      </c>
      <c r="G48" s="219">
        <f t="shared" si="7"/>
        <v>214729377</v>
      </c>
      <c r="H48" s="219">
        <f t="shared" si="7"/>
        <v>212486885</v>
      </c>
      <c r="I48" s="219">
        <f t="shared" si="7"/>
        <v>207266147</v>
      </c>
      <c r="J48" s="219">
        <f t="shared" si="7"/>
        <v>207266147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207266147</v>
      </c>
      <c r="X48" s="219">
        <f t="shared" si="7"/>
        <v>50238250</v>
      </c>
      <c r="Y48" s="219">
        <f t="shared" si="7"/>
        <v>157027897</v>
      </c>
      <c r="Z48" s="265">
        <f>+IF(X48&lt;&gt;0,+(Y48/X48)*100,0)</f>
        <v>312.56641503237074</v>
      </c>
      <c r="AA48" s="232">
        <f>SUM(AA45:AA47)</f>
        <v>200953000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24736372</v>
      </c>
      <c r="D6" s="155"/>
      <c r="E6" s="59">
        <v>28694996</v>
      </c>
      <c r="F6" s="60">
        <v>28694996</v>
      </c>
      <c r="G6" s="60">
        <v>2957401</v>
      </c>
      <c r="H6" s="60">
        <v>2759533</v>
      </c>
      <c r="I6" s="60">
        <v>2196775</v>
      </c>
      <c r="J6" s="60">
        <v>7913709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7913709</v>
      </c>
      <c r="X6" s="60">
        <v>5298999</v>
      </c>
      <c r="Y6" s="60">
        <v>2614710</v>
      </c>
      <c r="Z6" s="140">
        <v>49.34</v>
      </c>
      <c r="AA6" s="62">
        <v>28694996</v>
      </c>
    </row>
    <row r="7" spans="1:27" ht="13.5">
      <c r="A7" s="249" t="s">
        <v>178</v>
      </c>
      <c r="B7" s="182"/>
      <c r="C7" s="155">
        <v>65775000</v>
      </c>
      <c r="D7" s="155"/>
      <c r="E7" s="59">
        <v>73922000</v>
      </c>
      <c r="F7" s="60">
        <v>73922000</v>
      </c>
      <c r="G7" s="60">
        <v>29261000</v>
      </c>
      <c r="H7" s="60">
        <v>2145000</v>
      </c>
      <c r="I7" s="60"/>
      <c r="J7" s="60">
        <v>31406000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31406000</v>
      </c>
      <c r="X7" s="60">
        <v>32852000</v>
      </c>
      <c r="Y7" s="60">
        <v>-1446000</v>
      </c>
      <c r="Z7" s="140">
        <v>-4.4</v>
      </c>
      <c r="AA7" s="62">
        <v>73922000</v>
      </c>
    </row>
    <row r="8" spans="1:27" ht="13.5">
      <c r="A8" s="249" t="s">
        <v>179</v>
      </c>
      <c r="B8" s="182"/>
      <c r="C8" s="155">
        <v>18888000</v>
      </c>
      <c r="D8" s="155"/>
      <c r="E8" s="59">
        <v>28699000</v>
      </c>
      <c r="F8" s="60">
        <v>28699000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10708000</v>
      </c>
      <c r="Y8" s="60">
        <v>-10708000</v>
      </c>
      <c r="Z8" s="140">
        <v>-100</v>
      </c>
      <c r="AA8" s="62">
        <v>28699000</v>
      </c>
    </row>
    <row r="9" spans="1:27" ht="13.5">
      <c r="A9" s="249" t="s">
        <v>180</v>
      </c>
      <c r="B9" s="182"/>
      <c r="C9" s="155">
        <v>846781</v>
      </c>
      <c r="D9" s="155"/>
      <c r="E9" s="59">
        <v>804000</v>
      </c>
      <c r="F9" s="60">
        <v>804000</v>
      </c>
      <c r="G9" s="60">
        <v>572203</v>
      </c>
      <c r="H9" s="60">
        <v>4582341</v>
      </c>
      <c r="I9" s="60">
        <v>162325</v>
      </c>
      <c r="J9" s="60">
        <v>5316869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5316869</v>
      </c>
      <c r="X9" s="60">
        <v>201000</v>
      </c>
      <c r="Y9" s="60">
        <v>5115869</v>
      </c>
      <c r="Z9" s="140">
        <v>2545.21</v>
      </c>
      <c r="AA9" s="62">
        <v>804000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-77592599</v>
      </c>
      <c r="D12" s="155"/>
      <c r="E12" s="59">
        <v>-93330996</v>
      </c>
      <c r="F12" s="60">
        <v>-93330996</v>
      </c>
      <c r="G12" s="60">
        <v>-47784764</v>
      </c>
      <c r="H12" s="60">
        <v>-13318045</v>
      </c>
      <c r="I12" s="60">
        <v>-8841401</v>
      </c>
      <c r="J12" s="60">
        <v>-69944210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-69944210</v>
      </c>
      <c r="X12" s="60">
        <v>-23331000</v>
      </c>
      <c r="Y12" s="60">
        <v>-46613210</v>
      </c>
      <c r="Z12" s="140">
        <v>199.79</v>
      </c>
      <c r="AA12" s="62">
        <v>-93330996</v>
      </c>
    </row>
    <row r="13" spans="1:27" ht="13.5">
      <c r="A13" s="249" t="s">
        <v>40</v>
      </c>
      <c r="B13" s="182"/>
      <c r="C13" s="155">
        <v>-1838540</v>
      </c>
      <c r="D13" s="155"/>
      <c r="E13" s="59">
        <v>-2748000</v>
      </c>
      <c r="F13" s="60">
        <v>-2748000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-687000</v>
      </c>
      <c r="Y13" s="60">
        <v>687000</v>
      </c>
      <c r="Z13" s="140">
        <v>-100</v>
      </c>
      <c r="AA13" s="62">
        <v>-2748000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30815014</v>
      </c>
      <c r="D15" s="168">
        <f>SUM(D6:D14)</f>
        <v>0</v>
      </c>
      <c r="E15" s="72">
        <f t="shared" si="0"/>
        <v>36041000</v>
      </c>
      <c r="F15" s="73">
        <f t="shared" si="0"/>
        <v>36041000</v>
      </c>
      <c r="G15" s="73">
        <f t="shared" si="0"/>
        <v>-14994160</v>
      </c>
      <c r="H15" s="73">
        <f t="shared" si="0"/>
        <v>-3831171</v>
      </c>
      <c r="I15" s="73">
        <f t="shared" si="0"/>
        <v>-6482301</v>
      </c>
      <c r="J15" s="73">
        <f t="shared" si="0"/>
        <v>-25307632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-25307632</v>
      </c>
      <c r="X15" s="73">
        <f t="shared" si="0"/>
        <v>25041999</v>
      </c>
      <c r="Y15" s="73">
        <f t="shared" si="0"/>
        <v>-50349631</v>
      </c>
      <c r="Z15" s="170">
        <f>+IF(X15&lt;&gt;0,+(Y15/X15)*100,0)</f>
        <v>-201.0607499824595</v>
      </c>
      <c r="AA15" s="74">
        <f>SUM(AA6:AA14)</f>
        <v>36041000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>
        <v>11198000</v>
      </c>
      <c r="H19" s="159"/>
      <c r="I19" s="159"/>
      <c r="J19" s="60">
        <v>11198000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11198000</v>
      </c>
      <c r="X19" s="60"/>
      <c r="Y19" s="159">
        <v>11198000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10850000</v>
      </c>
      <c r="H21" s="159">
        <v>6840000</v>
      </c>
      <c r="I21" s="159">
        <v>11300000</v>
      </c>
      <c r="J21" s="60">
        <v>28990000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28990000</v>
      </c>
      <c r="X21" s="60"/>
      <c r="Y21" s="159">
        <v>28990000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-24544844</v>
      </c>
      <c r="D24" s="155"/>
      <c r="E24" s="59">
        <v>-32703000</v>
      </c>
      <c r="F24" s="60">
        <v>-32703000</v>
      </c>
      <c r="G24" s="60">
        <v>-6603192</v>
      </c>
      <c r="H24" s="60">
        <v>-2172793</v>
      </c>
      <c r="I24" s="60">
        <v>-3866233</v>
      </c>
      <c r="J24" s="60">
        <v>-12642218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-12642218</v>
      </c>
      <c r="X24" s="60">
        <v>-4046000</v>
      </c>
      <c r="Y24" s="60">
        <v>-8596218</v>
      </c>
      <c r="Z24" s="140">
        <v>212.46</v>
      </c>
      <c r="AA24" s="62">
        <v>-32703000</v>
      </c>
    </row>
    <row r="25" spans="1:27" ht="13.5">
      <c r="A25" s="250" t="s">
        <v>191</v>
      </c>
      <c r="B25" s="251"/>
      <c r="C25" s="168">
        <f aca="true" t="shared" si="1" ref="C25:Y25">SUM(C19:C24)</f>
        <v>-24544844</v>
      </c>
      <c r="D25" s="168">
        <f>SUM(D19:D24)</f>
        <v>0</v>
      </c>
      <c r="E25" s="72">
        <f t="shared" si="1"/>
        <v>-32703000</v>
      </c>
      <c r="F25" s="73">
        <f t="shared" si="1"/>
        <v>-32703000</v>
      </c>
      <c r="G25" s="73">
        <f t="shared" si="1"/>
        <v>15444808</v>
      </c>
      <c r="H25" s="73">
        <f t="shared" si="1"/>
        <v>4667207</v>
      </c>
      <c r="I25" s="73">
        <f t="shared" si="1"/>
        <v>7433767</v>
      </c>
      <c r="J25" s="73">
        <f t="shared" si="1"/>
        <v>27545782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27545782</v>
      </c>
      <c r="X25" s="73">
        <f t="shared" si="1"/>
        <v>-4046000</v>
      </c>
      <c r="Y25" s="73">
        <f t="shared" si="1"/>
        <v>31591782</v>
      </c>
      <c r="Z25" s="170">
        <f>+IF(X25&lt;&gt;0,+(Y25/X25)*100,0)</f>
        <v>-780.8151754819575</v>
      </c>
      <c r="AA25" s="74">
        <f>SUM(AA19:AA24)</f>
        <v>-32703000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-5979700</v>
      </c>
      <c r="D33" s="155"/>
      <c r="E33" s="59">
        <v>-1750000</v>
      </c>
      <c r="F33" s="60">
        <v>-1750000</v>
      </c>
      <c r="G33" s="60">
        <v>-71387</v>
      </c>
      <c r="H33" s="60">
        <v>-226544</v>
      </c>
      <c r="I33" s="60">
        <v>-1730910</v>
      </c>
      <c r="J33" s="60">
        <v>-2028841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-2028841</v>
      </c>
      <c r="X33" s="60"/>
      <c r="Y33" s="60">
        <v>-2028841</v>
      </c>
      <c r="Z33" s="140"/>
      <c r="AA33" s="62">
        <v>-1750000</v>
      </c>
    </row>
    <row r="34" spans="1:27" ht="13.5">
      <c r="A34" s="250" t="s">
        <v>197</v>
      </c>
      <c r="B34" s="251"/>
      <c r="C34" s="168">
        <f aca="true" t="shared" si="2" ref="C34:Y34">SUM(C29:C33)</f>
        <v>-5979700</v>
      </c>
      <c r="D34" s="168">
        <f>SUM(D29:D33)</f>
        <v>0</v>
      </c>
      <c r="E34" s="72">
        <f t="shared" si="2"/>
        <v>-1750000</v>
      </c>
      <c r="F34" s="73">
        <f t="shared" si="2"/>
        <v>-1750000</v>
      </c>
      <c r="G34" s="73">
        <f t="shared" si="2"/>
        <v>-71387</v>
      </c>
      <c r="H34" s="73">
        <f t="shared" si="2"/>
        <v>-226544</v>
      </c>
      <c r="I34" s="73">
        <f t="shared" si="2"/>
        <v>-1730910</v>
      </c>
      <c r="J34" s="73">
        <f t="shared" si="2"/>
        <v>-2028841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-2028841</v>
      </c>
      <c r="X34" s="73">
        <f t="shared" si="2"/>
        <v>0</v>
      </c>
      <c r="Y34" s="73">
        <f t="shared" si="2"/>
        <v>-2028841</v>
      </c>
      <c r="Z34" s="170">
        <f>+IF(X34&lt;&gt;0,+(Y34/X34)*100,0)</f>
        <v>0</v>
      </c>
      <c r="AA34" s="74">
        <f>SUM(AA29:AA33)</f>
        <v>-1750000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290470</v>
      </c>
      <c r="D36" s="153">
        <f>+D15+D25+D34</f>
        <v>0</v>
      </c>
      <c r="E36" s="99">
        <f t="shared" si="3"/>
        <v>1588000</v>
      </c>
      <c r="F36" s="100">
        <f t="shared" si="3"/>
        <v>1588000</v>
      </c>
      <c r="G36" s="100">
        <f t="shared" si="3"/>
        <v>379261</v>
      </c>
      <c r="H36" s="100">
        <f t="shared" si="3"/>
        <v>609492</v>
      </c>
      <c r="I36" s="100">
        <f t="shared" si="3"/>
        <v>-779444</v>
      </c>
      <c r="J36" s="100">
        <f t="shared" si="3"/>
        <v>209309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209309</v>
      </c>
      <c r="X36" s="100">
        <f t="shared" si="3"/>
        <v>20995999</v>
      </c>
      <c r="Y36" s="100">
        <f t="shared" si="3"/>
        <v>-20786690</v>
      </c>
      <c r="Z36" s="137">
        <f>+IF(X36&lt;&gt;0,+(Y36/X36)*100,0)</f>
        <v>-99.00310054310823</v>
      </c>
      <c r="AA36" s="102">
        <f>+AA15+AA25+AA34</f>
        <v>1588000</v>
      </c>
    </row>
    <row r="37" spans="1:27" ht="13.5">
      <c r="A37" s="249" t="s">
        <v>199</v>
      </c>
      <c r="B37" s="182"/>
      <c r="C37" s="153">
        <v>432453</v>
      </c>
      <c r="D37" s="153"/>
      <c r="E37" s="99">
        <v>2404000</v>
      </c>
      <c r="F37" s="100">
        <v>2404000</v>
      </c>
      <c r="G37" s="100">
        <v>661347</v>
      </c>
      <c r="H37" s="100">
        <v>1040608</v>
      </c>
      <c r="I37" s="100">
        <v>1650100</v>
      </c>
      <c r="J37" s="100">
        <v>661347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661347</v>
      </c>
      <c r="X37" s="100">
        <v>2404000</v>
      </c>
      <c r="Y37" s="100">
        <v>-1742653</v>
      </c>
      <c r="Z37" s="137">
        <v>-72.49</v>
      </c>
      <c r="AA37" s="102">
        <v>2404000</v>
      </c>
    </row>
    <row r="38" spans="1:27" ht="13.5">
      <c r="A38" s="269" t="s">
        <v>200</v>
      </c>
      <c r="B38" s="256"/>
      <c r="C38" s="257">
        <v>722923</v>
      </c>
      <c r="D38" s="257"/>
      <c r="E38" s="258">
        <v>3992000</v>
      </c>
      <c r="F38" s="259">
        <v>3992000</v>
      </c>
      <c r="G38" s="259">
        <v>1040608</v>
      </c>
      <c r="H38" s="259">
        <v>1650100</v>
      </c>
      <c r="I38" s="259">
        <v>870656</v>
      </c>
      <c r="J38" s="259">
        <v>870656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870656</v>
      </c>
      <c r="X38" s="259">
        <v>23399999</v>
      </c>
      <c r="Y38" s="259">
        <v>-22529343</v>
      </c>
      <c r="Z38" s="260">
        <v>-96.28</v>
      </c>
      <c r="AA38" s="261">
        <v>3992000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24544845</v>
      </c>
      <c r="D5" s="200">
        <f t="shared" si="0"/>
        <v>0</v>
      </c>
      <c r="E5" s="106">
        <f t="shared" si="0"/>
        <v>32700000</v>
      </c>
      <c r="F5" s="106">
        <f t="shared" si="0"/>
        <v>32700000</v>
      </c>
      <c r="G5" s="106">
        <f t="shared" si="0"/>
        <v>6508198</v>
      </c>
      <c r="H5" s="106">
        <f t="shared" si="0"/>
        <v>2723491</v>
      </c>
      <c r="I5" s="106">
        <f t="shared" si="0"/>
        <v>4309928</v>
      </c>
      <c r="J5" s="106">
        <f t="shared" si="0"/>
        <v>13541617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13541617</v>
      </c>
      <c r="X5" s="106">
        <f t="shared" si="0"/>
        <v>8175000</v>
      </c>
      <c r="Y5" s="106">
        <f t="shared" si="0"/>
        <v>5366617</v>
      </c>
      <c r="Z5" s="201">
        <f>+IF(X5&lt;&gt;0,+(Y5/X5)*100,0)</f>
        <v>65.64669113149847</v>
      </c>
      <c r="AA5" s="199">
        <f>SUM(AA11:AA18)</f>
        <v>32700000</v>
      </c>
    </row>
    <row r="6" spans="1:27" ht="13.5">
      <c r="A6" s="291" t="s">
        <v>204</v>
      </c>
      <c r="B6" s="142"/>
      <c r="C6" s="62">
        <v>13718093</v>
      </c>
      <c r="D6" s="156"/>
      <c r="E6" s="60">
        <v>15000000</v>
      </c>
      <c r="F6" s="60">
        <v>15000000</v>
      </c>
      <c r="G6" s="60">
        <v>2796504</v>
      </c>
      <c r="H6" s="60">
        <v>1212862</v>
      </c>
      <c r="I6" s="60">
        <v>1596149</v>
      </c>
      <c r="J6" s="60">
        <v>5605515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5605515</v>
      </c>
      <c r="X6" s="60">
        <v>3750000</v>
      </c>
      <c r="Y6" s="60">
        <v>1855515</v>
      </c>
      <c r="Z6" s="140">
        <v>49.48</v>
      </c>
      <c r="AA6" s="155">
        <v>15000000</v>
      </c>
    </row>
    <row r="7" spans="1:27" ht="13.5">
      <c r="A7" s="291" t="s">
        <v>205</v>
      </c>
      <c r="B7" s="142"/>
      <c r="C7" s="62">
        <v>3095635</v>
      </c>
      <c r="D7" s="156"/>
      <c r="E7" s="60">
        <v>3000000</v>
      </c>
      <c r="F7" s="60">
        <v>3000000</v>
      </c>
      <c r="G7" s="60">
        <v>2083633</v>
      </c>
      <c r="H7" s="60"/>
      <c r="I7" s="60">
        <v>924340</v>
      </c>
      <c r="J7" s="60">
        <v>3007973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3007973</v>
      </c>
      <c r="X7" s="60">
        <v>750000</v>
      </c>
      <c r="Y7" s="60">
        <v>2257973</v>
      </c>
      <c r="Z7" s="140">
        <v>301.06</v>
      </c>
      <c r="AA7" s="155">
        <v>3000000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16813728</v>
      </c>
      <c r="D11" s="294">
        <f t="shared" si="1"/>
        <v>0</v>
      </c>
      <c r="E11" s="295">
        <f t="shared" si="1"/>
        <v>18000000</v>
      </c>
      <c r="F11" s="295">
        <f t="shared" si="1"/>
        <v>18000000</v>
      </c>
      <c r="G11" s="295">
        <f t="shared" si="1"/>
        <v>4880137</v>
      </c>
      <c r="H11" s="295">
        <f t="shared" si="1"/>
        <v>1212862</v>
      </c>
      <c r="I11" s="295">
        <f t="shared" si="1"/>
        <v>2520489</v>
      </c>
      <c r="J11" s="295">
        <f t="shared" si="1"/>
        <v>8613488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8613488</v>
      </c>
      <c r="X11" s="295">
        <f t="shared" si="1"/>
        <v>4500000</v>
      </c>
      <c r="Y11" s="295">
        <f t="shared" si="1"/>
        <v>4113488</v>
      </c>
      <c r="Z11" s="296">
        <f>+IF(X11&lt;&gt;0,+(Y11/X11)*100,0)</f>
        <v>91.41084444444444</v>
      </c>
      <c r="AA11" s="297">
        <f>SUM(AA6:AA10)</f>
        <v>18000000</v>
      </c>
    </row>
    <row r="12" spans="1:27" ht="13.5">
      <c r="A12" s="298" t="s">
        <v>210</v>
      </c>
      <c r="B12" s="136"/>
      <c r="C12" s="62">
        <v>5562582</v>
      </c>
      <c r="D12" s="156"/>
      <c r="E12" s="60">
        <v>10700000</v>
      </c>
      <c r="F12" s="60">
        <v>10700000</v>
      </c>
      <c r="G12" s="60">
        <v>562391</v>
      </c>
      <c r="H12" s="60">
        <v>936186</v>
      </c>
      <c r="I12" s="60">
        <v>800964</v>
      </c>
      <c r="J12" s="60">
        <v>2299541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2299541</v>
      </c>
      <c r="X12" s="60">
        <v>2675000</v>
      </c>
      <c r="Y12" s="60">
        <v>-375459</v>
      </c>
      <c r="Z12" s="140">
        <v>-14.04</v>
      </c>
      <c r="AA12" s="155">
        <v>10700000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2168535</v>
      </c>
      <c r="D15" s="156"/>
      <c r="E15" s="60">
        <v>4000000</v>
      </c>
      <c r="F15" s="60">
        <v>4000000</v>
      </c>
      <c r="G15" s="60">
        <v>1065670</v>
      </c>
      <c r="H15" s="60">
        <v>574443</v>
      </c>
      <c r="I15" s="60">
        <v>988475</v>
      </c>
      <c r="J15" s="60">
        <v>2628588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2628588</v>
      </c>
      <c r="X15" s="60">
        <v>1000000</v>
      </c>
      <c r="Y15" s="60">
        <v>1628588</v>
      </c>
      <c r="Z15" s="140">
        <v>162.86</v>
      </c>
      <c r="AA15" s="155">
        <v>4000000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13718093</v>
      </c>
      <c r="D36" s="156">
        <f t="shared" si="4"/>
        <v>0</v>
      </c>
      <c r="E36" s="60">
        <f t="shared" si="4"/>
        <v>15000000</v>
      </c>
      <c r="F36" s="60">
        <f t="shared" si="4"/>
        <v>15000000</v>
      </c>
      <c r="G36" s="60">
        <f t="shared" si="4"/>
        <v>2796504</v>
      </c>
      <c r="H36" s="60">
        <f t="shared" si="4"/>
        <v>1212862</v>
      </c>
      <c r="I36" s="60">
        <f t="shared" si="4"/>
        <v>1596149</v>
      </c>
      <c r="J36" s="60">
        <f t="shared" si="4"/>
        <v>5605515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5605515</v>
      </c>
      <c r="X36" s="60">
        <f t="shared" si="4"/>
        <v>3750000</v>
      </c>
      <c r="Y36" s="60">
        <f t="shared" si="4"/>
        <v>1855515</v>
      </c>
      <c r="Z36" s="140">
        <f aca="true" t="shared" si="5" ref="Z36:Z49">+IF(X36&lt;&gt;0,+(Y36/X36)*100,0)</f>
        <v>49.4804</v>
      </c>
      <c r="AA36" s="155">
        <f>AA6+AA21</f>
        <v>15000000</v>
      </c>
    </row>
    <row r="37" spans="1:27" ht="13.5">
      <c r="A37" s="291" t="s">
        <v>205</v>
      </c>
      <c r="B37" s="142"/>
      <c r="C37" s="62">
        <f t="shared" si="4"/>
        <v>3095635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2083633</v>
      </c>
      <c r="H37" s="60">
        <f t="shared" si="4"/>
        <v>0</v>
      </c>
      <c r="I37" s="60">
        <f t="shared" si="4"/>
        <v>924340</v>
      </c>
      <c r="J37" s="60">
        <f t="shared" si="4"/>
        <v>3007973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3007973</v>
      </c>
      <c r="X37" s="60">
        <f t="shared" si="4"/>
        <v>750000</v>
      </c>
      <c r="Y37" s="60">
        <f t="shared" si="4"/>
        <v>2257973</v>
      </c>
      <c r="Z37" s="140">
        <f t="shared" si="5"/>
        <v>301.06306666666666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16813728</v>
      </c>
      <c r="D41" s="294">
        <f t="shared" si="6"/>
        <v>0</v>
      </c>
      <c r="E41" s="295">
        <f t="shared" si="6"/>
        <v>18000000</v>
      </c>
      <c r="F41" s="295">
        <f t="shared" si="6"/>
        <v>18000000</v>
      </c>
      <c r="G41" s="295">
        <f t="shared" si="6"/>
        <v>4880137</v>
      </c>
      <c r="H41" s="295">
        <f t="shared" si="6"/>
        <v>1212862</v>
      </c>
      <c r="I41" s="295">
        <f t="shared" si="6"/>
        <v>2520489</v>
      </c>
      <c r="J41" s="295">
        <f t="shared" si="6"/>
        <v>8613488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8613488</v>
      </c>
      <c r="X41" s="295">
        <f t="shared" si="6"/>
        <v>4500000</v>
      </c>
      <c r="Y41" s="295">
        <f t="shared" si="6"/>
        <v>4113488</v>
      </c>
      <c r="Z41" s="296">
        <f t="shared" si="5"/>
        <v>91.41084444444444</v>
      </c>
      <c r="AA41" s="297">
        <f>SUM(AA36:AA40)</f>
        <v>18000000</v>
      </c>
    </row>
    <row r="42" spans="1:27" ht="13.5">
      <c r="A42" s="298" t="s">
        <v>210</v>
      </c>
      <c r="B42" s="136"/>
      <c r="C42" s="95">
        <f aca="true" t="shared" si="7" ref="C42:Y48">C12+C27</f>
        <v>5562582</v>
      </c>
      <c r="D42" s="129">
        <f t="shared" si="7"/>
        <v>0</v>
      </c>
      <c r="E42" s="54">
        <f t="shared" si="7"/>
        <v>10700000</v>
      </c>
      <c r="F42" s="54">
        <f t="shared" si="7"/>
        <v>10700000</v>
      </c>
      <c r="G42" s="54">
        <f t="shared" si="7"/>
        <v>562391</v>
      </c>
      <c r="H42" s="54">
        <f t="shared" si="7"/>
        <v>936186</v>
      </c>
      <c r="I42" s="54">
        <f t="shared" si="7"/>
        <v>800964</v>
      </c>
      <c r="J42" s="54">
        <f t="shared" si="7"/>
        <v>2299541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2299541</v>
      </c>
      <c r="X42" s="54">
        <f t="shared" si="7"/>
        <v>2675000</v>
      </c>
      <c r="Y42" s="54">
        <f t="shared" si="7"/>
        <v>-375459</v>
      </c>
      <c r="Z42" s="184">
        <f t="shared" si="5"/>
        <v>-14.03585046728972</v>
      </c>
      <c r="AA42" s="130">
        <f aca="true" t="shared" si="8" ref="AA42:AA48">AA12+AA27</f>
        <v>10700000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2168535</v>
      </c>
      <c r="D45" s="129">
        <f t="shared" si="7"/>
        <v>0</v>
      </c>
      <c r="E45" s="54">
        <f t="shared" si="7"/>
        <v>4000000</v>
      </c>
      <c r="F45" s="54">
        <f t="shared" si="7"/>
        <v>4000000</v>
      </c>
      <c r="G45" s="54">
        <f t="shared" si="7"/>
        <v>1065670</v>
      </c>
      <c r="H45" s="54">
        <f t="shared" si="7"/>
        <v>574443</v>
      </c>
      <c r="I45" s="54">
        <f t="shared" si="7"/>
        <v>988475</v>
      </c>
      <c r="J45" s="54">
        <f t="shared" si="7"/>
        <v>2628588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2628588</v>
      </c>
      <c r="X45" s="54">
        <f t="shared" si="7"/>
        <v>1000000</v>
      </c>
      <c r="Y45" s="54">
        <f t="shared" si="7"/>
        <v>1628588</v>
      </c>
      <c r="Z45" s="184">
        <f t="shared" si="5"/>
        <v>162.8588</v>
      </c>
      <c r="AA45" s="130">
        <f t="shared" si="8"/>
        <v>4000000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24544845</v>
      </c>
      <c r="D49" s="218">
        <f t="shared" si="9"/>
        <v>0</v>
      </c>
      <c r="E49" s="220">
        <f t="shared" si="9"/>
        <v>32700000</v>
      </c>
      <c r="F49" s="220">
        <f t="shared" si="9"/>
        <v>32700000</v>
      </c>
      <c r="G49" s="220">
        <f t="shared" si="9"/>
        <v>6508198</v>
      </c>
      <c r="H49" s="220">
        <f t="shared" si="9"/>
        <v>2723491</v>
      </c>
      <c r="I49" s="220">
        <f t="shared" si="9"/>
        <v>4309928</v>
      </c>
      <c r="J49" s="220">
        <f t="shared" si="9"/>
        <v>13541617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13541617</v>
      </c>
      <c r="X49" s="220">
        <f t="shared" si="9"/>
        <v>8175000</v>
      </c>
      <c r="Y49" s="220">
        <f t="shared" si="9"/>
        <v>5366617</v>
      </c>
      <c r="Z49" s="221">
        <f t="shared" si="5"/>
        <v>65.64669113149847</v>
      </c>
      <c r="AA49" s="222">
        <f>SUM(AA41:AA48)</f>
        <v>32700000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13930000</v>
      </c>
      <c r="F51" s="54">
        <f t="shared" si="10"/>
        <v>13930000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3482500</v>
      </c>
      <c r="Y51" s="54">
        <f t="shared" si="10"/>
        <v>-3482500</v>
      </c>
      <c r="Z51" s="184">
        <f>+IF(X51&lt;&gt;0,+(Y51/X51)*100,0)</f>
        <v>-100</v>
      </c>
      <c r="AA51" s="130">
        <f>SUM(AA57:AA61)</f>
        <v>13930000</v>
      </c>
    </row>
    <row r="52" spans="1:27" ht="13.5">
      <c r="A52" s="310" t="s">
        <v>204</v>
      </c>
      <c r="B52" s="142"/>
      <c r="C52" s="62"/>
      <c r="D52" s="156"/>
      <c r="E52" s="60">
        <v>6000000</v>
      </c>
      <c r="F52" s="60">
        <v>6000000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1500000</v>
      </c>
      <c r="Y52" s="60">
        <v>-1500000</v>
      </c>
      <c r="Z52" s="140">
        <v>-100</v>
      </c>
      <c r="AA52" s="155">
        <v>6000000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6000000</v>
      </c>
      <c r="F57" s="295">
        <f t="shared" si="11"/>
        <v>6000000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1500000</v>
      </c>
      <c r="Y57" s="295">
        <f t="shared" si="11"/>
        <v>-1500000</v>
      </c>
      <c r="Z57" s="296">
        <f>+IF(X57&lt;&gt;0,+(Y57/X57)*100,0)</f>
        <v>-100</v>
      </c>
      <c r="AA57" s="297">
        <f>SUM(AA52:AA56)</f>
        <v>6000000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7930000</v>
      </c>
      <c r="F61" s="60">
        <v>7930000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1982500</v>
      </c>
      <c r="Y61" s="60">
        <v>-1982500</v>
      </c>
      <c r="Z61" s="140">
        <v>-100</v>
      </c>
      <c r="AA61" s="155">
        <v>7930000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13480000</v>
      </c>
      <c r="F67" s="60"/>
      <c r="G67" s="60">
        <v>100886</v>
      </c>
      <c r="H67" s="60">
        <v>306024</v>
      </c>
      <c r="I67" s="60">
        <v>390205</v>
      </c>
      <c r="J67" s="60">
        <v>797115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797115</v>
      </c>
      <c r="X67" s="60"/>
      <c r="Y67" s="60">
        <v>797115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450000</v>
      </c>
      <c r="F68" s="60"/>
      <c r="G68" s="60">
        <v>81616</v>
      </c>
      <c r="H68" s="60">
        <v>38691</v>
      </c>
      <c r="I68" s="60">
        <v>209490</v>
      </c>
      <c r="J68" s="60">
        <v>329797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329797</v>
      </c>
      <c r="X68" s="60"/>
      <c r="Y68" s="60">
        <v>329797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13930000</v>
      </c>
      <c r="F69" s="220">
        <f t="shared" si="12"/>
        <v>0</v>
      </c>
      <c r="G69" s="220">
        <f t="shared" si="12"/>
        <v>182502</v>
      </c>
      <c r="H69" s="220">
        <f t="shared" si="12"/>
        <v>344715</v>
      </c>
      <c r="I69" s="220">
        <f t="shared" si="12"/>
        <v>599695</v>
      </c>
      <c r="J69" s="220">
        <f t="shared" si="12"/>
        <v>1126912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1126912</v>
      </c>
      <c r="X69" s="220">
        <f t="shared" si="12"/>
        <v>0</v>
      </c>
      <c r="Y69" s="220">
        <f t="shared" si="12"/>
        <v>1126912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16813728</v>
      </c>
      <c r="D5" s="357">
        <f t="shared" si="0"/>
        <v>0</v>
      </c>
      <c r="E5" s="356">
        <f t="shared" si="0"/>
        <v>18000000</v>
      </c>
      <c r="F5" s="358">
        <f t="shared" si="0"/>
        <v>18000000</v>
      </c>
      <c r="G5" s="358">
        <f t="shared" si="0"/>
        <v>4880137</v>
      </c>
      <c r="H5" s="356">
        <f t="shared" si="0"/>
        <v>1212862</v>
      </c>
      <c r="I5" s="356">
        <f t="shared" si="0"/>
        <v>2520489</v>
      </c>
      <c r="J5" s="358">
        <f t="shared" si="0"/>
        <v>8613488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8613488</v>
      </c>
      <c r="X5" s="356">
        <f t="shared" si="0"/>
        <v>4500000</v>
      </c>
      <c r="Y5" s="358">
        <f t="shared" si="0"/>
        <v>4113488</v>
      </c>
      <c r="Z5" s="359">
        <f>+IF(X5&lt;&gt;0,+(Y5/X5)*100,0)</f>
        <v>91.41084444444444</v>
      </c>
      <c r="AA5" s="360">
        <f>+AA6+AA8+AA11+AA13+AA15</f>
        <v>18000000</v>
      </c>
    </row>
    <row r="6" spans="1:27" ht="13.5">
      <c r="A6" s="361" t="s">
        <v>204</v>
      </c>
      <c r="B6" s="142"/>
      <c r="C6" s="60">
        <f>+C7</f>
        <v>13718093</v>
      </c>
      <c r="D6" s="340">
        <f aca="true" t="shared" si="1" ref="D6:AA6">+D7</f>
        <v>0</v>
      </c>
      <c r="E6" s="60">
        <f t="shared" si="1"/>
        <v>15000000</v>
      </c>
      <c r="F6" s="59">
        <f t="shared" si="1"/>
        <v>15000000</v>
      </c>
      <c r="G6" s="59">
        <f t="shared" si="1"/>
        <v>2796504</v>
      </c>
      <c r="H6" s="60">
        <f t="shared" si="1"/>
        <v>1212862</v>
      </c>
      <c r="I6" s="60">
        <f t="shared" si="1"/>
        <v>1596149</v>
      </c>
      <c r="J6" s="59">
        <f t="shared" si="1"/>
        <v>5605515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5605515</v>
      </c>
      <c r="X6" s="60">
        <f t="shared" si="1"/>
        <v>3750000</v>
      </c>
      <c r="Y6" s="59">
        <f t="shared" si="1"/>
        <v>1855515</v>
      </c>
      <c r="Z6" s="61">
        <f>+IF(X6&lt;&gt;0,+(Y6/X6)*100,0)</f>
        <v>49.4804</v>
      </c>
      <c r="AA6" s="62">
        <f t="shared" si="1"/>
        <v>15000000</v>
      </c>
    </row>
    <row r="7" spans="1:27" ht="13.5">
      <c r="A7" s="291" t="s">
        <v>228</v>
      </c>
      <c r="B7" s="142"/>
      <c r="C7" s="60">
        <v>13718093</v>
      </c>
      <c r="D7" s="340"/>
      <c r="E7" s="60">
        <v>15000000</v>
      </c>
      <c r="F7" s="59">
        <v>15000000</v>
      </c>
      <c r="G7" s="59">
        <v>2796504</v>
      </c>
      <c r="H7" s="60">
        <v>1212862</v>
      </c>
      <c r="I7" s="60">
        <v>1596149</v>
      </c>
      <c r="J7" s="59">
        <v>5605515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5605515</v>
      </c>
      <c r="X7" s="60">
        <v>3750000</v>
      </c>
      <c r="Y7" s="59">
        <v>1855515</v>
      </c>
      <c r="Z7" s="61">
        <v>49.48</v>
      </c>
      <c r="AA7" s="62">
        <v>15000000</v>
      </c>
    </row>
    <row r="8" spans="1:27" ht="13.5">
      <c r="A8" s="361" t="s">
        <v>205</v>
      </c>
      <c r="B8" s="142"/>
      <c r="C8" s="60">
        <f aca="true" t="shared" si="2" ref="C8:Y8">SUM(C9:C10)</f>
        <v>3095635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2083633</v>
      </c>
      <c r="H8" s="60">
        <f t="shared" si="2"/>
        <v>0</v>
      </c>
      <c r="I8" s="60">
        <f t="shared" si="2"/>
        <v>924340</v>
      </c>
      <c r="J8" s="59">
        <f t="shared" si="2"/>
        <v>3007973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3007973</v>
      </c>
      <c r="X8" s="60">
        <f t="shared" si="2"/>
        <v>750000</v>
      </c>
      <c r="Y8" s="59">
        <f t="shared" si="2"/>
        <v>2257973</v>
      </c>
      <c r="Z8" s="61">
        <f>+IF(X8&lt;&gt;0,+(Y8/X8)*100,0)</f>
        <v>301.06306666666666</v>
      </c>
      <c r="AA8" s="62">
        <f>SUM(AA9:AA10)</f>
        <v>3000000</v>
      </c>
    </row>
    <row r="9" spans="1:27" ht="13.5">
      <c r="A9" s="291" t="s">
        <v>229</v>
      </c>
      <c r="B9" s="142"/>
      <c r="C9" s="60">
        <v>3064503</v>
      </c>
      <c r="D9" s="340"/>
      <c r="E9" s="60">
        <v>3000000</v>
      </c>
      <c r="F9" s="59">
        <v>3000000</v>
      </c>
      <c r="G9" s="59">
        <v>2083633</v>
      </c>
      <c r="H9" s="60"/>
      <c r="I9" s="60">
        <v>924340</v>
      </c>
      <c r="J9" s="59">
        <v>3007973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3007973</v>
      </c>
      <c r="X9" s="60">
        <v>750000</v>
      </c>
      <c r="Y9" s="59">
        <v>2257973</v>
      </c>
      <c r="Z9" s="61">
        <v>301.06</v>
      </c>
      <c r="AA9" s="62">
        <v>3000000</v>
      </c>
    </row>
    <row r="10" spans="1:27" ht="13.5">
      <c r="A10" s="291" t="s">
        <v>230</v>
      </c>
      <c r="B10" s="142"/>
      <c r="C10" s="60">
        <v>31132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5562582</v>
      </c>
      <c r="D22" s="344">
        <f t="shared" si="6"/>
        <v>0</v>
      </c>
      <c r="E22" s="343">
        <f t="shared" si="6"/>
        <v>10700000</v>
      </c>
      <c r="F22" s="345">
        <f t="shared" si="6"/>
        <v>10700000</v>
      </c>
      <c r="G22" s="345">
        <f t="shared" si="6"/>
        <v>562391</v>
      </c>
      <c r="H22" s="343">
        <f t="shared" si="6"/>
        <v>936186</v>
      </c>
      <c r="I22" s="343">
        <f t="shared" si="6"/>
        <v>800964</v>
      </c>
      <c r="J22" s="345">
        <f t="shared" si="6"/>
        <v>2299541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2299541</v>
      </c>
      <c r="X22" s="343">
        <f t="shared" si="6"/>
        <v>2675000</v>
      </c>
      <c r="Y22" s="345">
        <f t="shared" si="6"/>
        <v>-375459</v>
      </c>
      <c r="Z22" s="336">
        <f>+IF(X22&lt;&gt;0,+(Y22/X22)*100,0)</f>
        <v>-14.03585046728972</v>
      </c>
      <c r="AA22" s="350">
        <f>SUM(AA23:AA32)</f>
        <v>10700000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3727669</v>
      </c>
      <c r="D24" s="340"/>
      <c r="E24" s="60">
        <v>8000000</v>
      </c>
      <c r="F24" s="59">
        <v>8000000</v>
      </c>
      <c r="G24" s="59">
        <v>345740</v>
      </c>
      <c r="H24" s="60">
        <v>633426</v>
      </c>
      <c r="I24" s="60">
        <v>324471</v>
      </c>
      <c r="J24" s="59">
        <v>1303637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1303637</v>
      </c>
      <c r="X24" s="60">
        <v>2000000</v>
      </c>
      <c r="Y24" s="59">
        <v>-696363</v>
      </c>
      <c r="Z24" s="61">
        <v>-34.82</v>
      </c>
      <c r="AA24" s="62">
        <v>8000000</v>
      </c>
    </row>
    <row r="25" spans="1:27" ht="13.5">
      <c r="A25" s="361" t="s">
        <v>238</v>
      </c>
      <c r="B25" s="142"/>
      <c r="C25" s="60">
        <v>1834913</v>
      </c>
      <c r="D25" s="340"/>
      <c r="E25" s="60">
        <v>2100000</v>
      </c>
      <c r="F25" s="59">
        <v>2100000</v>
      </c>
      <c r="G25" s="59">
        <v>216651</v>
      </c>
      <c r="H25" s="60">
        <v>302760</v>
      </c>
      <c r="I25" s="60">
        <v>476493</v>
      </c>
      <c r="J25" s="59">
        <v>995904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995904</v>
      </c>
      <c r="X25" s="60">
        <v>525000</v>
      </c>
      <c r="Y25" s="59">
        <v>470904</v>
      </c>
      <c r="Z25" s="61">
        <v>89.7</v>
      </c>
      <c r="AA25" s="62">
        <v>2100000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600000</v>
      </c>
      <c r="F32" s="59">
        <v>600000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150000</v>
      </c>
      <c r="Y32" s="59">
        <v>-150000</v>
      </c>
      <c r="Z32" s="61">
        <v>-100</v>
      </c>
      <c r="AA32" s="62">
        <v>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2168535</v>
      </c>
      <c r="D40" s="344">
        <f t="shared" si="9"/>
        <v>0</v>
      </c>
      <c r="E40" s="343">
        <f t="shared" si="9"/>
        <v>4000000</v>
      </c>
      <c r="F40" s="345">
        <f t="shared" si="9"/>
        <v>4000000</v>
      </c>
      <c r="G40" s="345">
        <f t="shared" si="9"/>
        <v>1065670</v>
      </c>
      <c r="H40" s="343">
        <f t="shared" si="9"/>
        <v>574443</v>
      </c>
      <c r="I40" s="343">
        <f t="shared" si="9"/>
        <v>988475</v>
      </c>
      <c r="J40" s="345">
        <f t="shared" si="9"/>
        <v>2628588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2628588</v>
      </c>
      <c r="X40" s="343">
        <f t="shared" si="9"/>
        <v>1000000</v>
      </c>
      <c r="Y40" s="345">
        <f t="shared" si="9"/>
        <v>1628588</v>
      </c>
      <c r="Z40" s="336">
        <f>+IF(X40&lt;&gt;0,+(Y40/X40)*100,0)</f>
        <v>162.8588</v>
      </c>
      <c r="AA40" s="350">
        <f>SUM(AA41:AA49)</f>
        <v>4000000</v>
      </c>
    </row>
    <row r="41" spans="1:27" ht="13.5">
      <c r="A41" s="361" t="s">
        <v>247</v>
      </c>
      <c r="B41" s="142"/>
      <c r="C41" s="362"/>
      <c r="D41" s="363"/>
      <c r="E41" s="362">
        <v>1000000</v>
      </c>
      <c r="F41" s="364">
        <v>1000000</v>
      </c>
      <c r="G41" s="364">
        <v>850020</v>
      </c>
      <c r="H41" s="362"/>
      <c r="I41" s="362"/>
      <c r="J41" s="364">
        <v>850020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850020</v>
      </c>
      <c r="X41" s="362">
        <v>250000</v>
      </c>
      <c r="Y41" s="364">
        <v>600020</v>
      </c>
      <c r="Z41" s="365">
        <v>240.01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199948</v>
      </c>
      <c r="D43" s="369"/>
      <c r="E43" s="305">
        <v>2000000</v>
      </c>
      <c r="F43" s="370">
        <v>2000000</v>
      </c>
      <c r="G43" s="370"/>
      <c r="H43" s="305"/>
      <c r="I43" s="305">
        <v>87610</v>
      </c>
      <c r="J43" s="370">
        <v>87610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87610</v>
      </c>
      <c r="X43" s="305">
        <v>500000</v>
      </c>
      <c r="Y43" s="370">
        <v>-412390</v>
      </c>
      <c r="Z43" s="371">
        <v>-82.48</v>
      </c>
      <c r="AA43" s="303">
        <v>2000000</v>
      </c>
    </row>
    <row r="44" spans="1:27" ht="13.5">
      <c r="A44" s="361" t="s">
        <v>250</v>
      </c>
      <c r="B44" s="136"/>
      <c r="C44" s="60">
        <v>1155815</v>
      </c>
      <c r="D44" s="368"/>
      <c r="E44" s="54">
        <v>500000</v>
      </c>
      <c r="F44" s="53">
        <v>500000</v>
      </c>
      <c r="G44" s="53">
        <v>215650</v>
      </c>
      <c r="H44" s="54">
        <v>574443</v>
      </c>
      <c r="I44" s="54">
        <v>193889</v>
      </c>
      <c r="J44" s="53">
        <v>983982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983982</v>
      </c>
      <c r="X44" s="54">
        <v>125000</v>
      </c>
      <c r="Y44" s="53">
        <v>858982</v>
      </c>
      <c r="Z44" s="94">
        <v>687.19</v>
      </c>
      <c r="AA44" s="95">
        <v>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175647</v>
      </c>
      <c r="D47" s="368"/>
      <c r="E47" s="54"/>
      <c r="F47" s="53"/>
      <c r="G47" s="53"/>
      <c r="H47" s="54"/>
      <c r="I47" s="54">
        <v>706976</v>
      </c>
      <c r="J47" s="53">
        <v>706976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706976</v>
      </c>
      <c r="X47" s="54"/>
      <c r="Y47" s="53">
        <v>706976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125000</v>
      </c>
      <c r="Y48" s="53">
        <v>-125000</v>
      </c>
      <c r="Z48" s="94">
        <v>-100</v>
      </c>
      <c r="AA48" s="95">
        <v>500000</v>
      </c>
    </row>
    <row r="49" spans="1:27" ht="13.5">
      <c r="A49" s="361" t="s">
        <v>93</v>
      </c>
      <c r="B49" s="136"/>
      <c r="C49" s="54">
        <v>637125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24544845</v>
      </c>
      <c r="D60" s="346">
        <f t="shared" si="14"/>
        <v>0</v>
      </c>
      <c r="E60" s="219">
        <f t="shared" si="14"/>
        <v>32700000</v>
      </c>
      <c r="F60" s="264">
        <f t="shared" si="14"/>
        <v>32700000</v>
      </c>
      <c r="G60" s="264">
        <f t="shared" si="14"/>
        <v>6508198</v>
      </c>
      <c r="H60" s="219">
        <f t="shared" si="14"/>
        <v>2723491</v>
      </c>
      <c r="I60" s="219">
        <f t="shared" si="14"/>
        <v>4309928</v>
      </c>
      <c r="J60" s="264">
        <f t="shared" si="14"/>
        <v>13541617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13541617</v>
      </c>
      <c r="X60" s="219">
        <f t="shared" si="14"/>
        <v>8175000</v>
      </c>
      <c r="Y60" s="264">
        <f t="shared" si="14"/>
        <v>5366617</v>
      </c>
      <c r="Z60" s="337">
        <f>+IF(X60&lt;&gt;0,+(Y60/X60)*100,0)</f>
        <v>65.64669113149847</v>
      </c>
      <c r="AA60" s="232">
        <f>+AA57+AA54+AA51+AA40+AA37+AA34+AA22+AA5</f>
        <v>32700000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2014-11-17T09:15:15Z</dcterms:created>
  <dcterms:modified xsi:type="dcterms:W3CDTF">2014-11-17T09:15:19Z</dcterms:modified>
  <cp:category/>
  <cp:version/>
  <cp:contentType/>
  <cp:contentStatus/>
</cp:coreProperties>
</file>