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<sst xmlns="http://schemas.openxmlformats.org/spreadsheetml/2006/main" count="855" uniqueCount="302">
  <si>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Mpofana(KZN223)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</si>
  <si>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</si>
  <si>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</si>
  <si>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</si>
  <si>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</si>
  <si>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</si>
  <si>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</si>
  <si>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</si>
  <si>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</si>
  <si>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</si>
  <si>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</si>
  <si>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</si>
  <si>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</si>
  <si>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</si>
  <si>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</si>
  <si>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</si>
  <si>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</si>
  <si>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</si>
  <si>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</si>
  <si>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</si>
  <si>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</si>
  <si>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</si>
  <si>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</si>
  <si>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</si>
  <si>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</si>
  <si>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</si>
  <si>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</si>
  <si>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</si>
  <si>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</si>
  <si>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</si>
  <si>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</si>
  <si>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</si>
  <si>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</si>
  <si>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</si>
  <si>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</si>
  <si>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</si>
  <si>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</si>
  <si>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</si>
  <si>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</si>
  <si>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</si>
  <si>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</si>
  <si>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</si>
  <si>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</si>
  <si>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</si>
  <si>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</si>
  <si>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</si>
  <si>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</si>
  <si>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</si>
  <si>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</si>
  <si>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</si>
  <si>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</si>
  <si>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</si>
  <si>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</si>
  <si>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</si>
  <si>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</si>
  <si>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</si>
  <si>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</si>
  <si>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</si>
  <si>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</si>
  <si>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</si>
  <si>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</si>
  <si>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</si>
  <si>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</si>
  <si>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</si>
  <si>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</si>
  <si>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</si>
  <si>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</si>
  <si>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</si>
  <si>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</si>
  <si>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</si>
  <si>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Mpofana(KZN223)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</si>
  <si>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</si>
  <si>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</si>
  <si>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</si>
  <si>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</si>
  <si>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</si>
  <si>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</si>
  <si>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</si>
  <si>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</si>
  <si>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</si>
  <si>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</si>
  <si>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</si>
  <si>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</si>
  <si>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</si>
  <si>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</si>
  <si>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</si>
  <si>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</si>
  <si>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</si>
  <si>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</si>
  <si>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</si>
  <si>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</si>
  <si>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</si>
  <si>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</si>
  <si>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</si>
  <si>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</si>
  <si>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</si>
  <si>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</si>
  <si>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</si>
  <si>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</si>
  <si>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</si>
  <si>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Mpofana(KZN223)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</si>
  <si>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</si>
  <si>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</si>
  <si>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</si>
  <si>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</si>
  <si>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</si>
  <si>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</si>
  <si>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</si>
  <si>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</si>
  <si>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</si>
  <si>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</si>
  <si>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</si>
  <si>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</si>
  <si>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</si>
  <si>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</si>
  <si>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</si>
  <si>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</si>
  <si>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</si>
  <si>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</si>
  <si>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</si>
  <si>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</si>
  <si>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</si>
  <si>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</si>
  <si>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</si>
  <si>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</si>
  <si>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</si>
  <si>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</si>
  <si>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</si>
  <si>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</si>
  <si>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Mpofana(KZN223)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</si>
  <si>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</si>
  <si>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</si>
  <si>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</si>
  <si>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</si>
  <si>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</si>
  <si>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</si>
  <si>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</si>
  <si>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</si>
  <si>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</si>
  <si>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</si>
  <si>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Mpofana(KZN223)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</si>
  <si>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</si>
  <si>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</si>
  <si>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</si>
  <si>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</si>
  <si>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</si>
  <si>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</si>
  <si>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</si>
  <si>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</si>
  <si>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</si>
  <si>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</si>
  <si>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</si>
  <si>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</si>
  <si>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</si>
  <si>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</si>
  <si>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</si>
  <si>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</si>
  <si>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</si>
  <si>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</si>
  <si>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</si>
  <si>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</si>
  <si>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</si>
  <si>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</si>
  <si>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</si>
  <si>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</si>
  <si>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</si>
  <si>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</si>
  <si>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</si>
  <si>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</si>
  <si>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</si>
  <si>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</si>
  <si>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</si>
  <si>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</si>
  <si>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</si>
  <si>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Mpofana(KZN223)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</si>
  <si>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</si>
  <si>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</si>
  <si>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</si>
  <si>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</si>
  <si>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</si>
  <si>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</si>
  <si>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</si>
  <si>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</si>
  <si>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</si>
  <si>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</si>
  <si>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</si>
  <si>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</si>
  <si>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</si>
  <si>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</si>
  <si>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</si>
  <si>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</si>
  <si>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</si>
  <si>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</si>
  <si>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</si>
  <si>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</si>
  <si>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</si>
  <si>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</si>
  <si>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</si>
  <si>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</si>
  <si>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</si>
  <si>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</si>
  <si>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Mpofana(KZN223)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</si>
  <si>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</si>
  <si>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</si>
  <si>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</si>
  <si>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</si>
  <si>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</si>
  <si>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</si>
  <si>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</si>
  <si>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</si>
  <si>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</si>
  <si>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</si>
  <si>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</si>
  <si>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</si>
  <si>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</si>
  <si>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</si>
  <si>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</si>
  <si>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</si>
  <si>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</si>
  <si>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</si>
  <si>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</si>
  <si>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</si>
  <si>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</si>
  <si>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</si>
  <si>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</si>
  <si>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</si>
  <si>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Mpofana(KZN223)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</si>
  <si>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</si>
  <si>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</si>
  <si>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</si>
  <si>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</si>
  <si>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</si>
  <si>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</si>
  <si>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</si>
  <si>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</si>
  <si>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</si>
  <si>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</si>
  <si>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</si>
  <si>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</si>
  <si>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</si>
  <si>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</si>
  <si>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</si>
  <si>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</si>
  <si>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</si>
  <si>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</si>
  <si>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</si>
  <si>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</si>
  <si>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</si>
  <si>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</si>
  <si>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</si>
  <si>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</si>
  <si>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</si>
  <si>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</si>
  <si>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</si>
  <si>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</si>
  <si>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</si>
  <si>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</si>
  <si>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</si>
  <si>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</si>
  <si>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</si>
  <si>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</si>
  <si>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</si>
  <si>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Mpofana(KZN223)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</si>
  <si>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</si>
  <si>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</si>
  <si>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Mpofana(KZN223)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</si>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</sst>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12050388</v>
      </c>
      <c r="C5" s="19">
        <v>0</v>
      </c>
      <c r="D5" s="59">
        <v>15318376</v>
      </c>
      <c r="E5" s="60">
        <v>15318376</v>
      </c>
      <c r="F5" s="60">
        <v>0</v>
      </c>
      <c r="G5" s="60">
        <v>1074954</v>
      </c>
      <c r="H5" s="60">
        <v>1055348</v>
      </c>
      <c r="I5" s="60">
        <v>2130302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2130302</v>
      </c>
      <c r="W5" s="60">
        <v>3830500</v>
      </c>
      <c r="X5" s="60">
        <v>-1700198</v>
      </c>
      <c r="Y5" s="61">
        <v>-44.39</v>
      </c>
      <c r="Z5" s="62">
        <v>15318376</v>
      </c>
    </row>
    <row r="6" spans="1:26" ht="13.5">
      <c r="A6" s="58" t="s">
        <v>32</v>
      </c>
      <c r="B6" s="19">
        <v>39115550</v>
      </c>
      <c r="C6" s="19">
        <v>0</v>
      </c>
      <c r="D6" s="59">
        <v>54055078</v>
      </c>
      <c r="E6" s="60">
        <v>54055078</v>
      </c>
      <c r="F6" s="60">
        <v>0</v>
      </c>
      <c r="G6" s="60">
        <v>6595225</v>
      </c>
      <c r="H6" s="60">
        <v>794965</v>
      </c>
      <c r="I6" s="60">
        <v>7390190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7390190</v>
      </c>
      <c r="W6" s="60">
        <v>13514589</v>
      </c>
      <c r="X6" s="60">
        <v>-6124399</v>
      </c>
      <c r="Y6" s="61">
        <v>-45.32</v>
      </c>
      <c r="Z6" s="62">
        <v>54055078</v>
      </c>
    </row>
    <row r="7" spans="1:26" ht="13.5">
      <c r="A7" s="58" t="s">
        <v>33</v>
      </c>
      <c r="B7" s="19">
        <v>2352112</v>
      </c>
      <c r="C7" s="19">
        <v>0</v>
      </c>
      <c r="D7" s="59">
        <v>2721000</v>
      </c>
      <c r="E7" s="60">
        <v>2721000</v>
      </c>
      <c r="F7" s="60">
        <v>0</v>
      </c>
      <c r="G7" s="60">
        <v>170950</v>
      </c>
      <c r="H7" s="60">
        <v>159994</v>
      </c>
      <c r="I7" s="60">
        <v>330944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330944</v>
      </c>
      <c r="W7" s="60">
        <v>684383</v>
      </c>
      <c r="X7" s="60">
        <v>-353439</v>
      </c>
      <c r="Y7" s="61">
        <v>-51.64</v>
      </c>
      <c r="Z7" s="62">
        <v>2721000</v>
      </c>
    </row>
    <row r="8" spans="1:26" ht="13.5">
      <c r="A8" s="58" t="s">
        <v>34</v>
      </c>
      <c r="B8" s="19">
        <v>29574130</v>
      </c>
      <c r="C8" s="19">
        <v>0</v>
      </c>
      <c r="D8" s="59">
        <v>29701000</v>
      </c>
      <c r="E8" s="60">
        <v>29701000</v>
      </c>
      <c r="F8" s="60">
        <v>0</v>
      </c>
      <c r="G8" s="60">
        <v>735000</v>
      </c>
      <c r="H8" s="60">
        <v>781976</v>
      </c>
      <c r="I8" s="60">
        <v>1516976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1516976</v>
      </c>
      <c r="W8" s="60">
        <v>7425083</v>
      </c>
      <c r="X8" s="60">
        <v>-5908107</v>
      </c>
      <c r="Y8" s="61">
        <v>-79.57</v>
      </c>
      <c r="Z8" s="62">
        <v>29701000</v>
      </c>
    </row>
    <row r="9" spans="1:26" ht="13.5">
      <c r="A9" s="58" t="s">
        <v>35</v>
      </c>
      <c r="B9" s="19">
        <v>8806820</v>
      </c>
      <c r="C9" s="19">
        <v>0</v>
      </c>
      <c r="D9" s="59">
        <v>8755912</v>
      </c>
      <c r="E9" s="60">
        <v>8755912</v>
      </c>
      <c r="F9" s="60">
        <v>0</v>
      </c>
      <c r="G9" s="60">
        <v>437138</v>
      </c>
      <c r="H9" s="60">
        <v>841659</v>
      </c>
      <c r="I9" s="60">
        <v>1278797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1278797</v>
      </c>
      <c r="W9" s="60">
        <v>1985612</v>
      </c>
      <c r="X9" s="60">
        <v>-706815</v>
      </c>
      <c r="Y9" s="61">
        <v>-35.6</v>
      </c>
      <c r="Z9" s="62">
        <v>8755912</v>
      </c>
    </row>
    <row r="10" spans="1:26" ht="25.5">
      <c r="A10" s="63" t="s">
        <v>277</v>
      </c>
      <c r="B10" s="64">
        <f>SUM(B5:B9)</f>
        <v>91899000</v>
      </c>
      <c r="C10" s="64">
        <f>SUM(C5:C9)</f>
        <v>0</v>
      </c>
      <c r="D10" s="65">
        <f aca="true" t="shared" si="0" ref="D10:Z10">SUM(D5:D9)</f>
        <v>110551366</v>
      </c>
      <c r="E10" s="66">
        <f t="shared" si="0"/>
        <v>110551366</v>
      </c>
      <c r="F10" s="66">
        <f t="shared" si="0"/>
        <v>0</v>
      </c>
      <c r="G10" s="66">
        <f t="shared" si="0"/>
        <v>9013267</v>
      </c>
      <c r="H10" s="66">
        <f t="shared" si="0"/>
        <v>3633942</v>
      </c>
      <c r="I10" s="66">
        <f t="shared" si="0"/>
        <v>12647209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12647209</v>
      </c>
      <c r="W10" s="66">
        <f t="shared" si="0"/>
        <v>27440167</v>
      </c>
      <c r="X10" s="66">
        <f t="shared" si="0"/>
        <v>-14792958</v>
      </c>
      <c r="Y10" s="67">
        <f>+IF(W10&lt;&gt;0,(X10/W10)*100,0)</f>
        <v>-53.90986869722768</v>
      </c>
      <c r="Z10" s="68">
        <f t="shared" si="0"/>
        <v>110551366</v>
      </c>
    </row>
    <row r="11" spans="1:26" ht="13.5">
      <c r="A11" s="58" t="s">
        <v>37</v>
      </c>
      <c r="B11" s="19">
        <v>25169606</v>
      </c>
      <c r="C11" s="19">
        <v>0</v>
      </c>
      <c r="D11" s="59">
        <v>28845400</v>
      </c>
      <c r="E11" s="60">
        <v>28845400</v>
      </c>
      <c r="F11" s="60">
        <v>230408</v>
      </c>
      <c r="G11" s="60">
        <v>2380024</v>
      </c>
      <c r="H11" s="60">
        <v>2225779</v>
      </c>
      <c r="I11" s="60">
        <v>4836211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4836211</v>
      </c>
      <c r="W11" s="60">
        <v>7211718</v>
      </c>
      <c r="X11" s="60">
        <v>-2375507</v>
      </c>
      <c r="Y11" s="61">
        <v>-32.94</v>
      </c>
      <c r="Z11" s="62">
        <v>28845400</v>
      </c>
    </row>
    <row r="12" spans="1:26" ht="13.5">
      <c r="A12" s="58" t="s">
        <v>38</v>
      </c>
      <c r="B12" s="19">
        <v>1902610</v>
      </c>
      <c r="C12" s="19">
        <v>0</v>
      </c>
      <c r="D12" s="59">
        <v>2007007</v>
      </c>
      <c r="E12" s="60">
        <v>2007007</v>
      </c>
      <c r="F12" s="60">
        <v>0</v>
      </c>
      <c r="G12" s="60">
        <v>190932</v>
      </c>
      <c r="H12" s="60">
        <v>-66525</v>
      </c>
      <c r="I12" s="60">
        <v>124407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124407</v>
      </c>
      <c r="W12" s="60">
        <v>501237</v>
      </c>
      <c r="X12" s="60">
        <v>-376830</v>
      </c>
      <c r="Y12" s="61">
        <v>-75.18</v>
      </c>
      <c r="Z12" s="62">
        <v>2007007</v>
      </c>
    </row>
    <row r="13" spans="1:26" ht="13.5">
      <c r="A13" s="58" t="s">
        <v>278</v>
      </c>
      <c r="B13" s="19">
        <v>3937449</v>
      </c>
      <c r="C13" s="19">
        <v>0</v>
      </c>
      <c r="D13" s="59">
        <v>12600000</v>
      </c>
      <c r="E13" s="60">
        <v>12600000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4340000</v>
      </c>
      <c r="X13" s="60">
        <v>-4340000</v>
      </c>
      <c r="Y13" s="61">
        <v>-100</v>
      </c>
      <c r="Z13" s="62">
        <v>12600000</v>
      </c>
    </row>
    <row r="14" spans="1:26" ht="13.5">
      <c r="A14" s="58" t="s">
        <v>40</v>
      </c>
      <c r="B14" s="19">
        <v>579109</v>
      </c>
      <c r="C14" s="19">
        <v>0</v>
      </c>
      <c r="D14" s="59">
        <v>267000</v>
      </c>
      <c r="E14" s="60">
        <v>267000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66250</v>
      </c>
      <c r="X14" s="60">
        <v>-66250</v>
      </c>
      <c r="Y14" s="61">
        <v>-100</v>
      </c>
      <c r="Z14" s="62">
        <v>267000</v>
      </c>
    </row>
    <row r="15" spans="1:26" ht="13.5">
      <c r="A15" s="58" t="s">
        <v>41</v>
      </c>
      <c r="B15" s="19">
        <v>40869860</v>
      </c>
      <c r="C15" s="19">
        <v>0</v>
      </c>
      <c r="D15" s="59">
        <v>49674816</v>
      </c>
      <c r="E15" s="60">
        <v>49674816</v>
      </c>
      <c r="F15" s="60">
        <v>5234053</v>
      </c>
      <c r="G15" s="60">
        <v>7137191</v>
      </c>
      <c r="H15" s="60">
        <v>7201240</v>
      </c>
      <c r="I15" s="60">
        <v>19572484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19572484</v>
      </c>
      <c r="W15" s="60">
        <v>12419568</v>
      </c>
      <c r="X15" s="60">
        <v>7152916</v>
      </c>
      <c r="Y15" s="61">
        <v>57.59</v>
      </c>
      <c r="Z15" s="62">
        <v>49674816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19599627</v>
      </c>
      <c r="C17" s="19">
        <v>0</v>
      </c>
      <c r="D17" s="59">
        <v>25479977</v>
      </c>
      <c r="E17" s="60">
        <v>25479977</v>
      </c>
      <c r="F17" s="60">
        <v>1466620</v>
      </c>
      <c r="G17" s="60">
        <v>-5258965</v>
      </c>
      <c r="H17" s="60">
        <v>1056929</v>
      </c>
      <c r="I17" s="60">
        <v>-2735416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-2735416</v>
      </c>
      <c r="W17" s="60">
        <v>4897374</v>
      </c>
      <c r="X17" s="60">
        <v>-7632790</v>
      </c>
      <c r="Y17" s="61">
        <v>-155.85</v>
      </c>
      <c r="Z17" s="62">
        <v>25479977</v>
      </c>
    </row>
    <row r="18" spans="1:26" ht="13.5">
      <c r="A18" s="70" t="s">
        <v>44</v>
      </c>
      <c r="B18" s="71">
        <f>SUM(B11:B17)</f>
        <v>92058261</v>
      </c>
      <c r="C18" s="71">
        <f>SUM(C11:C17)</f>
        <v>0</v>
      </c>
      <c r="D18" s="72">
        <f aca="true" t="shared" si="1" ref="D18:Z18">SUM(D11:D17)</f>
        <v>118874200</v>
      </c>
      <c r="E18" s="73">
        <f t="shared" si="1"/>
        <v>118874200</v>
      </c>
      <c r="F18" s="73">
        <f t="shared" si="1"/>
        <v>6931081</v>
      </c>
      <c r="G18" s="73">
        <f t="shared" si="1"/>
        <v>4449182</v>
      </c>
      <c r="H18" s="73">
        <f t="shared" si="1"/>
        <v>10417423</v>
      </c>
      <c r="I18" s="73">
        <f t="shared" si="1"/>
        <v>21797686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21797686</v>
      </c>
      <c r="W18" s="73">
        <f t="shared" si="1"/>
        <v>29436147</v>
      </c>
      <c r="X18" s="73">
        <f t="shared" si="1"/>
        <v>-7638461</v>
      </c>
      <c r="Y18" s="67">
        <f>+IF(W18&lt;&gt;0,(X18/W18)*100,0)</f>
        <v>-25.9492555190732</v>
      </c>
      <c r="Z18" s="74">
        <f t="shared" si="1"/>
        <v>118874200</v>
      </c>
    </row>
    <row r="19" spans="1:26" ht="13.5">
      <c r="A19" s="70" t="s">
        <v>45</v>
      </c>
      <c r="B19" s="75">
        <f>+B10-B18</f>
        <v>-159261</v>
      </c>
      <c r="C19" s="75">
        <f>+C10-C18</f>
        <v>0</v>
      </c>
      <c r="D19" s="76">
        <f aca="true" t="shared" si="2" ref="D19:Z19">+D10-D18</f>
        <v>-8322834</v>
      </c>
      <c r="E19" s="77">
        <f t="shared" si="2"/>
        <v>-8322834</v>
      </c>
      <c r="F19" s="77">
        <f t="shared" si="2"/>
        <v>-6931081</v>
      </c>
      <c r="G19" s="77">
        <f t="shared" si="2"/>
        <v>4564085</v>
      </c>
      <c r="H19" s="77">
        <f t="shared" si="2"/>
        <v>-6783481</v>
      </c>
      <c r="I19" s="77">
        <f t="shared" si="2"/>
        <v>-9150477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-9150477</v>
      </c>
      <c r="W19" s="77">
        <f>IF(E10=E18,0,W10-W18)</f>
        <v>-1995980</v>
      </c>
      <c r="X19" s="77">
        <f t="shared" si="2"/>
        <v>-7154497</v>
      </c>
      <c r="Y19" s="78">
        <f>+IF(W19&lt;&gt;0,(X19/W19)*100,0)</f>
        <v>358.44532510345795</v>
      </c>
      <c r="Z19" s="79">
        <f t="shared" si="2"/>
        <v>-8322834</v>
      </c>
    </row>
    <row r="20" spans="1:26" ht="13.5">
      <c r="A20" s="58" t="s">
        <v>46</v>
      </c>
      <c r="B20" s="19">
        <v>9825203</v>
      </c>
      <c r="C20" s="19">
        <v>0</v>
      </c>
      <c r="D20" s="59">
        <v>16991000</v>
      </c>
      <c r="E20" s="60">
        <v>16991000</v>
      </c>
      <c r="F20" s="60">
        <v>0</v>
      </c>
      <c r="G20" s="60">
        <v>0</v>
      </c>
      <c r="H20" s="60">
        <v>3612623</v>
      </c>
      <c r="I20" s="60">
        <v>3612623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3612623</v>
      </c>
      <c r="W20" s="60">
        <v>4247917</v>
      </c>
      <c r="X20" s="60">
        <v>-635294</v>
      </c>
      <c r="Y20" s="61">
        <v>-14.96</v>
      </c>
      <c r="Z20" s="62">
        <v>16991000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9665942</v>
      </c>
      <c r="C22" s="86">
        <f>SUM(C19:C21)</f>
        <v>0</v>
      </c>
      <c r="D22" s="87">
        <f aca="true" t="shared" si="3" ref="D22:Z22">SUM(D19:D21)</f>
        <v>8668166</v>
      </c>
      <c r="E22" s="88">
        <f t="shared" si="3"/>
        <v>8668166</v>
      </c>
      <c r="F22" s="88">
        <f t="shared" si="3"/>
        <v>-6931081</v>
      </c>
      <c r="G22" s="88">
        <f t="shared" si="3"/>
        <v>4564085</v>
      </c>
      <c r="H22" s="88">
        <f t="shared" si="3"/>
        <v>-3170858</v>
      </c>
      <c r="I22" s="88">
        <f t="shared" si="3"/>
        <v>-5537854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-5537854</v>
      </c>
      <c r="W22" s="88">
        <f t="shared" si="3"/>
        <v>2251937</v>
      </c>
      <c r="X22" s="88">
        <f t="shared" si="3"/>
        <v>-7789791</v>
      </c>
      <c r="Y22" s="89">
        <f>+IF(W22&lt;&gt;0,(X22/W22)*100,0)</f>
        <v>-345.9151388338129</v>
      </c>
      <c r="Z22" s="90">
        <f t="shared" si="3"/>
        <v>8668166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9665942</v>
      </c>
      <c r="C24" s="75">
        <f>SUM(C22:C23)</f>
        <v>0</v>
      </c>
      <c r="D24" s="76">
        <f aca="true" t="shared" si="4" ref="D24:Z24">SUM(D22:D23)</f>
        <v>8668166</v>
      </c>
      <c r="E24" s="77">
        <f t="shared" si="4"/>
        <v>8668166</v>
      </c>
      <c r="F24" s="77">
        <f t="shared" si="4"/>
        <v>-6931081</v>
      </c>
      <c r="G24" s="77">
        <f t="shared" si="4"/>
        <v>4564085</v>
      </c>
      <c r="H24" s="77">
        <f t="shared" si="4"/>
        <v>-3170858</v>
      </c>
      <c r="I24" s="77">
        <f t="shared" si="4"/>
        <v>-5537854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-5537854</v>
      </c>
      <c r="W24" s="77">
        <f t="shared" si="4"/>
        <v>2251937</v>
      </c>
      <c r="X24" s="77">
        <f t="shared" si="4"/>
        <v>-7789791</v>
      </c>
      <c r="Y24" s="78">
        <f>+IF(W24&lt;&gt;0,(X24/W24)*100,0)</f>
        <v>-345.9151388338129</v>
      </c>
      <c r="Z24" s="79">
        <f t="shared" si="4"/>
        <v>8668166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9825203</v>
      </c>
      <c r="C27" s="22">
        <v>0</v>
      </c>
      <c r="D27" s="99">
        <v>17641000</v>
      </c>
      <c r="E27" s="100">
        <v>17641000</v>
      </c>
      <c r="F27" s="100">
        <v>0</v>
      </c>
      <c r="G27" s="100">
        <v>2456889</v>
      </c>
      <c r="H27" s="100">
        <v>517478</v>
      </c>
      <c r="I27" s="100">
        <v>2974367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2974367</v>
      </c>
      <c r="W27" s="100">
        <v>0</v>
      </c>
      <c r="X27" s="100">
        <v>2974367</v>
      </c>
      <c r="Y27" s="101">
        <v>0</v>
      </c>
      <c r="Z27" s="102">
        <v>17641000</v>
      </c>
    </row>
    <row r="28" spans="1:26" ht="13.5">
      <c r="A28" s="103" t="s">
        <v>46</v>
      </c>
      <c r="B28" s="19">
        <v>9825203</v>
      </c>
      <c r="C28" s="19">
        <v>0</v>
      </c>
      <c r="D28" s="59">
        <v>16991000</v>
      </c>
      <c r="E28" s="60">
        <v>16991000</v>
      </c>
      <c r="F28" s="60">
        <v>0</v>
      </c>
      <c r="G28" s="60">
        <v>2456889</v>
      </c>
      <c r="H28" s="60">
        <v>262500</v>
      </c>
      <c r="I28" s="60">
        <v>2719389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2719389</v>
      </c>
      <c r="W28" s="60">
        <v>0</v>
      </c>
      <c r="X28" s="60">
        <v>2719389</v>
      </c>
      <c r="Y28" s="61">
        <v>0</v>
      </c>
      <c r="Z28" s="62">
        <v>16991000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650000</v>
      </c>
      <c r="E31" s="60">
        <v>650000</v>
      </c>
      <c r="F31" s="60">
        <v>0</v>
      </c>
      <c r="G31" s="60">
        <v>0</v>
      </c>
      <c r="H31" s="60">
        <v>254978</v>
      </c>
      <c r="I31" s="60">
        <v>254978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254978</v>
      </c>
      <c r="W31" s="60">
        <v>0</v>
      </c>
      <c r="X31" s="60">
        <v>254978</v>
      </c>
      <c r="Y31" s="61">
        <v>0</v>
      </c>
      <c r="Z31" s="62">
        <v>650000</v>
      </c>
    </row>
    <row r="32" spans="1:26" ht="13.5">
      <c r="A32" s="70" t="s">
        <v>54</v>
      </c>
      <c r="B32" s="22">
        <f>SUM(B28:B31)</f>
        <v>9825203</v>
      </c>
      <c r="C32" s="22">
        <f>SUM(C28:C31)</f>
        <v>0</v>
      </c>
      <c r="D32" s="99">
        <f aca="true" t="shared" si="5" ref="D32:Z32">SUM(D28:D31)</f>
        <v>17641000</v>
      </c>
      <c r="E32" s="100">
        <f t="shared" si="5"/>
        <v>17641000</v>
      </c>
      <c r="F32" s="100">
        <f t="shared" si="5"/>
        <v>0</v>
      </c>
      <c r="G32" s="100">
        <f t="shared" si="5"/>
        <v>2456889</v>
      </c>
      <c r="H32" s="100">
        <f t="shared" si="5"/>
        <v>517478</v>
      </c>
      <c r="I32" s="100">
        <f t="shared" si="5"/>
        <v>2974367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2974367</v>
      </c>
      <c r="W32" s="100">
        <f t="shared" si="5"/>
        <v>0</v>
      </c>
      <c r="X32" s="100">
        <f t="shared" si="5"/>
        <v>2974367</v>
      </c>
      <c r="Y32" s="101">
        <f>+IF(W32&lt;&gt;0,(X32/W32)*100,0)</f>
        <v>0</v>
      </c>
      <c r="Z32" s="102">
        <f t="shared" si="5"/>
        <v>17641000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40727238</v>
      </c>
      <c r="C35" s="19">
        <v>0</v>
      </c>
      <c r="D35" s="59">
        <v>38176000</v>
      </c>
      <c r="E35" s="60">
        <v>38176000</v>
      </c>
      <c r="F35" s="60">
        <v>40727238</v>
      </c>
      <c r="G35" s="60">
        <v>40727238</v>
      </c>
      <c r="H35" s="60">
        <v>40727238</v>
      </c>
      <c r="I35" s="60">
        <v>40727238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40727238</v>
      </c>
      <c r="W35" s="60">
        <v>9544000</v>
      </c>
      <c r="X35" s="60">
        <v>31183238</v>
      </c>
      <c r="Y35" s="61">
        <v>326.73</v>
      </c>
      <c r="Z35" s="62">
        <v>38176000</v>
      </c>
    </row>
    <row r="36" spans="1:26" ht="13.5">
      <c r="A36" s="58" t="s">
        <v>57</v>
      </c>
      <c r="B36" s="19">
        <v>57659520</v>
      </c>
      <c r="C36" s="19">
        <v>0</v>
      </c>
      <c r="D36" s="59">
        <v>54884000</v>
      </c>
      <c r="E36" s="60">
        <v>54884000</v>
      </c>
      <c r="F36" s="60">
        <v>57659520</v>
      </c>
      <c r="G36" s="60">
        <v>57659520</v>
      </c>
      <c r="H36" s="60">
        <v>57659520</v>
      </c>
      <c r="I36" s="60">
        <v>57659520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57659520</v>
      </c>
      <c r="W36" s="60">
        <v>13721000</v>
      </c>
      <c r="X36" s="60">
        <v>43938520</v>
      </c>
      <c r="Y36" s="61">
        <v>320.23</v>
      </c>
      <c r="Z36" s="62">
        <v>54884000</v>
      </c>
    </row>
    <row r="37" spans="1:26" ht="13.5">
      <c r="A37" s="58" t="s">
        <v>58</v>
      </c>
      <c r="B37" s="19">
        <v>32096714</v>
      </c>
      <c r="C37" s="19">
        <v>0</v>
      </c>
      <c r="D37" s="59">
        <v>8961000</v>
      </c>
      <c r="E37" s="60">
        <v>8961000</v>
      </c>
      <c r="F37" s="60">
        <v>32096714</v>
      </c>
      <c r="G37" s="60">
        <v>32096714</v>
      </c>
      <c r="H37" s="60">
        <v>32096714</v>
      </c>
      <c r="I37" s="60">
        <v>32096714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32096714</v>
      </c>
      <c r="W37" s="60">
        <v>2240250</v>
      </c>
      <c r="X37" s="60">
        <v>29856464</v>
      </c>
      <c r="Y37" s="61">
        <v>1332.73</v>
      </c>
      <c r="Z37" s="62">
        <v>8961000</v>
      </c>
    </row>
    <row r="38" spans="1:26" ht="13.5">
      <c r="A38" s="58" t="s">
        <v>59</v>
      </c>
      <c r="B38" s="19">
        <v>11422577</v>
      </c>
      <c r="C38" s="19">
        <v>0</v>
      </c>
      <c r="D38" s="59">
        <v>279000</v>
      </c>
      <c r="E38" s="60">
        <v>279000</v>
      </c>
      <c r="F38" s="60">
        <v>11422577</v>
      </c>
      <c r="G38" s="60">
        <v>11422577</v>
      </c>
      <c r="H38" s="60">
        <v>11422577</v>
      </c>
      <c r="I38" s="60">
        <v>11422577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11422577</v>
      </c>
      <c r="W38" s="60">
        <v>69750</v>
      </c>
      <c r="X38" s="60">
        <v>11352827</v>
      </c>
      <c r="Y38" s="61">
        <v>16276.45</v>
      </c>
      <c r="Z38" s="62">
        <v>279000</v>
      </c>
    </row>
    <row r="39" spans="1:26" ht="13.5">
      <c r="A39" s="58" t="s">
        <v>60</v>
      </c>
      <c r="B39" s="19">
        <v>54867467</v>
      </c>
      <c r="C39" s="19">
        <v>0</v>
      </c>
      <c r="D39" s="59">
        <v>83820000</v>
      </c>
      <c r="E39" s="60">
        <v>83820000</v>
      </c>
      <c r="F39" s="60">
        <v>54867467</v>
      </c>
      <c r="G39" s="60">
        <v>54867467</v>
      </c>
      <c r="H39" s="60">
        <v>54867467</v>
      </c>
      <c r="I39" s="60">
        <v>54867467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54867467</v>
      </c>
      <c r="W39" s="60">
        <v>20955000</v>
      </c>
      <c r="X39" s="60">
        <v>33912467</v>
      </c>
      <c r="Y39" s="61">
        <v>161.83</v>
      </c>
      <c r="Z39" s="62">
        <v>83820000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9665942</v>
      </c>
      <c r="C42" s="19">
        <v>0</v>
      </c>
      <c r="D42" s="59">
        <v>27786996</v>
      </c>
      <c r="E42" s="60">
        <v>27786996</v>
      </c>
      <c r="F42" s="60">
        <v>0</v>
      </c>
      <c r="G42" s="60">
        <v>-2025000</v>
      </c>
      <c r="H42" s="60">
        <v>-3170857</v>
      </c>
      <c r="I42" s="60">
        <v>-5195857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-5195857</v>
      </c>
      <c r="W42" s="60">
        <v>6946749</v>
      </c>
      <c r="X42" s="60">
        <v>-12142606</v>
      </c>
      <c r="Y42" s="61">
        <v>-174.8</v>
      </c>
      <c r="Z42" s="62">
        <v>27786996</v>
      </c>
    </row>
    <row r="43" spans="1:26" ht="13.5">
      <c r="A43" s="58" t="s">
        <v>63</v>
      </c>
      <c r="B43" s="19">
        <v>0</v>
      </c>
      <c r="C43" s="19">
        <v>0</v>
      </c>
      <c r="D43" s="59">
        <v>1500000</v>
      </c>
      <c r="E43" s="60">
        <v>1500000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375000</v>
      </c>
      <c r="X43" s="60">
        <v>-375000</v>
      </c>
      <c r="Y43" s="61">
        <v>-100</v>
      </c>
      <c r="Z43" s="62">
        <v>1500000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9665942</v>
      </c>
      <c r="C45" s="22">
        <v>0</v>
      </c>
      <c r="D45" s="99">
        <v>29286996</v>
      </c>
      <c r="E45" s="100">
        <v>29286996</v>
      </c>
      <c r="F45" s="100">
        <v>0</v>
      </c>
      <c r="G45" s="100">
        <v>-2025000</v>
      </c>
      <c r="H45" s="100">
        <v>-5195857</v>
      </c>
      <c r="I45" s="100">
        <v>-5195857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-5195857</v>
      </c>
      <c r="W45" s="100">
        <v>7321749</v>
      </c>
      <c r="X45" s="100">
        <v>-12517606</v>
      </c>
      <c r="Y45" s="101">
        <v>-170.96</v>
      </c>
      <c r="Z45" s="102">
        <v>29286996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6271569</v>
      </c>
      <c r="C49" s="52">
        <v>0</v>
      </c>
      <c r="D49" s="129">
        <v>1630668</v>
      </c>
      <c r="E49" s="54">
        <v>1299502</v>
      </c>
      <c r="F49" s="54">
        <v>0</v>
      </c>
      <c r="G49" s="54">
        <v>0</v>
      </c>
      <c r="H49" s="54">
        <v>0</v>
      </c>
      <c r="I49" s="54">
        <v>60562685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69764424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918021</v>
      </c>
      <c r="C51" s="52">
        <v>0</v>
      </c>
      <c r="D51" s="129">
        <v>278367</v>
      </c>
      <c r="E51" s="54">
        <v>250637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1447025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99.5713402935179</v>
      </c>
      <c r="E58" s="7">
        <f t="shared" si="6"/>
        <v>99.5713402935179</v>
      </c>
      <c r="F58" s="7">
        <f t="shared" si="6"/>
        <v>0</v>
      </c>
      <c r="G58" s="7">
        <f t="shared" si="6"/>
        <v>99.99891451191698</v>
      </c>
      <c r="H58" s="7">
        <f t="shared" si="6"/>
        <v>100</v>
      </c>
      <c r="I58" s="7">
        <f t="shared" si="6"/>
        <v>99.9991098091123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99.9991098091123</v>
      </c>
      <c r="W58" s="7">
        <f t="shared" si="6"/>
        <v>98.28563694674874</v>
      </c>
      <c r="X58" s="7">
        <f t="shared" si="6"/>
        <v>0</v>
      </c>
      <c r="Y58" s="7">
        <f t="shared" si="6"/>
        <v>0</v>
      </c>
      <c r="Z58" s="8">
        <f t="shared" si="6"/>
        <v>99.5713402935179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97.7444550727125</v>
      </c>
      <c r="E59" s="10">
        <f t="shared" si="7"/>
        <v>97.7444550727125</v>
      </c>
      <c r="F59" s="10">
        <f t="shared" si="7"/>
        <v>0</v>
      </c>
      <c r="G59" s="10">
        <f t="shared" si="7"/>
        <v>100.0166117555857</v>
      </c>
      <c r="H59" s="10">
        <f t="shared" si="7"/>
        <v>100</v>
      </c>
      <c r="I59" s="10">
        <f t="shared" si="7"/>
        <v>100.0084260688527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100.0084260688527</v>
      </c>
      <c r="W59" s="10">
        <f t="shared" si="7"/>
        <v>90.95333000481615</v>
      </c>
      <c r="X59" s="10">
        <f t="shared" si="7"/>
        <v>0</v>
      </c>
      <c r="Y59" s="10">
        <f t="shared" si="7"/>
        <v>0</v>
      </c>
      <c r="Z59" s="11">
        <f t="shared" si="7"/>
        <v>97.7444550727125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99.9998483028736</v>
      </c>
      <c r="E60" s="13">
        <f t="shared" si="7"/>
        <v>99.9998483028736</v>
      </c>
      <c r="F60" s="13">
        <f t="shared" si="7"/>
        <v>0</v>
      </c>
      <c r="G60" s="13">
        <f t="shared" si="7"/>
        <v>99.99658844087958</v>
      </c>
      <c r="H60" s="13">
        <f t="shared" si="7"/>
        <v>100</v>
      </c>
      <c r="I60" s="13">
        <f t="shared" si="7"/>
        <v>99.99695542333824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99.99695542333824</v>
      </c>
      <c r="W60" s="13">
        <f t="shared" si="7"/>
        <v>99.99984460294944</v>
      </c>
      <c r="X60" s="13">
        <f t="shared" si="7"/>
        <v>0</v>
      </c>
      <c r="Y60" s="13">
        <f t="shared" si="7"/>
        <v>0</v>
      </c>
      <c r="Z60" s="14">
        <f t="shared" si="7"/>
        <v>99.9998483028736</v>
      </c>
    </row>
    <row r="61" spans="1:26" ht="13.5">
      <c r="A61" s="39" t="s">
        <v>103</v>
      </c>
      <c r="B61" s="12">
        <f t="shared" si="7"/>
        <v>107.34692732763232</v>
      </c>
      <c r="C61" s="12">
        <f t="shared" si="7"/>
        <v>0</v>
      </c>
      <c r="D61" s="3">
        <f t="shared" si="7"/>
        <v>100.00066604790428</v>
      </c>
      <c r="E61" s="13">
        <f t="shared" si="7"/>
        <v>100.00066604790428</v>
      </c>
      <c r="F61" s="13">
        <f t="shared" si="7"/>
        <v>0</v>
      </c>
      <c r="G61" s="13">
        <f t="shared" si="7"/>
        <v>99.99338406181202</v>
      </c>
      <c r="H61" s="13">
        <f t="shared" si="7"/>
        <v>100</v>
      </c>
      <c r="I61" s="13">
        <f t="shared" si="7"/>
        <v>99.99392802707321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99.99392802707321</v>
      </c>
      <c r="W61" s="13">
        <f t="shared" si="7"/>
        <v>100.00022590999076</v>
      </c>
      <c r="X61" s="13">
        <f t="shared" si="7"/>
        <v>0</v>
      </c>
      <c r="Y61" s="13">
        <f t="shared" si="7"/>
        <v>0</v>
      </c>
      <c r="Z61" s="14">
        <f t="shared" si="7"/>
        <v>100.00066604790428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99.98433933412622</v>
      </c>
      <c r="E64" s="13">
        <f t="shared" si="7"/>
        <v>99.98433933412622</v>
      </c>
      <c r="F64" s="13">
        <f t="shared" si="7"/>
        <v>0</v>
      </c>
      <c r="G64" s="13">
        <f t="shared" si="7"/>
        <v>100.0845541923349</v>
      </c>
      <c r="H64" s="13">
        <f t="shared" si="7"/>
        <v>100</v>
      </c>
      <c r="I64" s="13">
        <f t="shared" si="7"/>
        <v>100.04291713926612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100.04291713926612</v>
      </c>
      <c r="W64" s="13">
        <f t="shared" si="7"/>
        <v>99.87175665345372</v>
      </c>
      <c r="X64" s="13">
        <f t="shared" si="7"/>
        <v>0</v>
      </c>
      <c r="Y64" s="13">
        <f t="shared" si="7"/>
        <v>0</v>
      </c>
      <c r="Z64" s="14">
        <f t="shared" si="7"/>
        <v>99.98433933412622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48796747</v>
      </c>
      <c r="C67" s="24"/>
      <c r="D67" s="25">
        <v>66734054</v>
      </c>
      <c r="E67" s="26">
        <v>66734054</v>
      </c>
      <c r="F67" s="26"/>
      <c r="G67" s="26">
        <v>7462081</v>
      </c>
      <c r="H67" s="26">
        <v>1637091</v>
      </c>
      <c r="I67" s="26">
        <v>9099172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9099172</v>
      </c>
      <c r="W67" s="26">
        <v>16683514</v>
      </c>
      <c r="X67" s="26"/>
      <c r="Y67" s="25"/>
      <c r="Z67" s="27">
        <v>66734054</v>
      </c>
    </row>
    <row r="68" spans="1:26" ht="13.5" hidden="1">
      <c r="A68" s="37" t="s">
        <v>31</v>
      </c>
      <c r="B68" s="19">
        <v>9681197</v>
      </c>
      <c r="C68" s="19"/>
      <c r="D68" s="20">
        <v>12678976</v>
      </c>
      <c r="E68" s="21">
        <v>12678976</v>
      </c>
      <c r="F68" s="21"/>
      <c r="G68" s="21">
        <v>866856</v>
      </c>
      <c r="H68" s="21">
        <v>842126</v>
      </c>
      <c r="I68" s="21">
        <v>1708982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1708982</v>
      </c>
      <c r="W68" s="21">
        <v>3170581</v>
      </c>
      <c r="X68" s="21"/>
      <c r="Y68" s="20"/>
      <c r="Z68" s="23">
        <v>12678976</v>
      </c>
    </row>
    <row r="69" spans="1:26" ht="13.5" hidden="1">
      <c r="A69" s="38" t="s">
        <v>32</v>
      </c>
      <c r="B69" s="19">
        <v>39115550</v>
      </c>
      <c r="C69" s="19"/>
      <c r="D69" s="20">
        <v>54055078</v>
      </c>
      <c r="E69" s="21">
        <v>54055078</v>
      </c>
      <c r="F69" s="21"/>
      <c r="G69" s="21">
        <v>6595225</v>
      </c>
      <c r="H69" s="21">
        <v>794965</v>
      </c>
      <c r="I69" s="21">
        <v>7390190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7390190</v>
      </c>
      <c r="W69" s="21">
        <v>13513770</v>
      </c>
      <c r="X69" s="21"/>
      <c r="Y69" s="20"/>
      <c r="Z69" s="23">
        <v>54055078</v>
      </c>
    </row>
    <row r="70" spans="1:26" ht="13.5" hidden="1">
      <c r="A70" s="39" t="s">
        <v>103</v>
      </c>
      <c r="B70" s="19">
        <v>36438444</v>
      </c>
      <c r="C70" s="19"/>
      <c r="D70" s="20">
        <v>51347658</v>
      </c>
      <c r="E70" s="21">
        <v>51347658</v>
      </c>
      <c r="F70" s="21"/>
      <c r="G70" s="21">
        <v>6363421</v>
      </c>
      <c r="H70" s="21">
        <v>570075</v>
      </c>
      <c r="I70" s="21">
        <v>6933496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6933496</v>
      </c>
      <c r="W70" s="21">
        <v>12836971</v>
      </c>
      <c r="X70" s="21"/>
      <c r="Y70" s="20"/>
      <c r="Z70" s="23">
        <v>51347658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2677106</v>
      </c>
      <c r="C73" s="19"/>
      <c r="D73" s="20">
        <v>2707420</v>
      </c>
      <c r="E73" s="21">
        <v>2707420</v>
      </c>
      <c r="F73" s="21"/>
      <c r="G73" s="21">
        <v>231804</v>
      </c>
      <c r="H73" s="21">
        <v>224890</v>
      </c>
      <c r="I73" s="21">
        <v>456694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456694</v>
      </c>
      <c r="W73" s="21">
        <v>677618</v>
      </c>
      <c r="X73" s="21"/>
      <c r="Y73" s="20"/>
      <c r="Z73" s="23">
        <v>2707420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48796747</v>
      </c>
      <c r="C76" s="32"/>
      <c r="D76" s="33">
        <v>66447992</v>
      </c>
      <c r="E76" s="34">
        <v>66447992</v>
      </c>
      <c r="F76" s="34"/>
      <c r="G76" s="34">
        <v>7462000</v>
      </c>
      <c r="H76" s="34">
        <v>1637091</v>
      </c>
      <c r="I76" s="34">
        <v>9099091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9099091</v>
      </c>
      <c r="W76" s="34">
        <v>16397498</v>
      </c>
      <c r="X76" s="34"/>
      <c r="Y76" s="33"/>
      <c r="Z76" s="35">
        <v>66447992</v>
      </c>
    </row>
    <row r="77" spans="1:26" ht="13.5" hidden="1">
      <c r="A77" s="37" t="s">
        <v>31</v>
      </c>
      <c r="B77" s="19">
        <v>9681197</v>
      </c>
      <c r="C77" s="19"/>
      <c r="D77" s="20">
        <v>12392996</v>
      </c>
      <c r="E77" s="21">
        <v>12392996</v>
      </c>
      <c r="F77" s="21"/>
      <c r="G77" s="21">
        <v>867000</v>
      </c>
      <c r="H77" s="21">
        <v>842126</v>
      </c>
      <c r="I77" s="21">
        <v>1709126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1709126</v>
      </c>
      <c r="W77" s="21">
        <v>2883749</v>
      </c>
      <c r="X77" s="21"/>
      <c r="Y77" s="20"/>
      <c r="Z77" s="23">
        <v>12392996</v>
      </c>
    </row>
    <row r="78" spans="1:26" ht="13.5" hidden="1">
      <c r="A78" s="38" t="s">
        <v>32</v>
      </c>
      <c r="B78" s="19">
        <v>39115550</v>
      </c>
      <c r="C78" s="19"/>
      <c r="D78" s="20">
        <v>54054996</v>
      </c>
      <c r="E78" s="21">
        <v>54054996</v>
      </c>
      <c r="F78" s="21"/>
      <c r="G78" s="21">
        <v>6595000</v>
      </c>
      <c r="H78" s="21">
        <v>794965</v>
      </c>
      <c r="I78" s="21">
        <v>7389965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7389965</v>
      </c>
      <c r="W78" s="21">
        <v>13513749</v>
      </c>
      <c r="X78" s="21"/>
      <c r="Y78" s="20"/>
      <c r="Z78" s="23">
        <v>54054996</v>
      </c>
    </row>
    <row r="79" spans="1:26" ht="13.5" hidden="1">
      <c r="A79" s="39" t="s">
        <v>103</v>
      </c>
      <c r="B79" s="19">
        <v>39115550</v>
      </c>
      <c r="C79" s="19"/>
      <c r="D79" s="20">
        <v>51348000</v>
      </c>
      <c r="E79" s="21">
        <v>51348000</v>
      </c>
      <c r="F79" s="21"/>
      <c r="G79" s="21">
        <v>6363000</v>
      </c>
      <c r="H79" s="21">
        <v>570075</v>
      </c>
      <c r="I79" s="21">
        <v>6933075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6933075</v>
      </c>
      <c r="W79" s="21">
        <v>12837000</v>
      </c>
      <c r="X79" s="21"/>
      <c r="Y79" s="20"/>
      <c r="Z79" s="23">
        <v>51348000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2706996</v>
      </c>
      <c r="E82" s="21">
        <v>2706996</v>
      </c>
      <c r="F82" s="21"/>
      <c r="G82" s="21">
        <v>232000</v>
      </c>
      <c r="H82" s="21">
        <v>224890</v>
      </c>
      <c r="I82" s="21">
        <v>456890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456890</v>
      </c>
      <c r="W82" s="21">
        <v>676749</v>
      </c>
      <c r="X82" s="21"/>
      <c r="Y82" s="20"/>
      <c r="Z82" s="23">
        <v>2706996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54627064</v>
      </c>
      <c r="D5" s="153">
        <f>SUM(D6:D8)</f>
        <v>0</v>
      </c>
      <c r="E5" s="154">
        <f t="shared" si="0"/>
        <v>48256688</v>
      </c>
      <c r="F5" s="100">
        <f t="shared" si="0"/>
        <v>48256688</v>
      </c>
      <c r="G5" s="100">
        <f t="shared" si="0"/>
        <v>0</v>
      </c>
      <c r="H5" s="100">
        <f t="shared" si="0"/>
        <v>1265992</v>
      </c>
      <c r="I5" s="100">
        <f t="shared" si="0"/>
        <v>2000785</v>
      </c>
      <c r="J5" s="100">
        <f t="shared" si="0"/>
        <v>3266777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3266777</v>
      </c>
      <c r="X5" s="100">
        <f t="shared" si="0"/>
        <v>13738000</v>
      </c>
      <c r="Y5" s="100">
        <f t="shared" si="0"/>
        <v>-10471223</v>
      </c>
      <c r="Z5" s="137">
        <f>+IF(X5&lt;&gt;0,+(Y5/X5)*100,0)</f>
        <v>-76.22086912214297</v>
      </c>
      <c r="AA5" s="153">
        <f>SUM(AA6:AA8)</f>
        <v>48256688</v>
      </c>
    </row>
    <row r="6" spans="1:27" ht="13.5">
      <c r="A6" s="138" t="s">
        <v>75</v>
      </c>
      <c r="B6" s="136"/>
      <c r="C6" s="155">
        <v>129023</v>
      </c>
      <c r="D6" s="155"/>
      <c r="E6" s="156">
        <v>14952</v>
      </c>
      <c r="F6" s="60">
        <v>14952</v>
      </c>
      <c r="G6" s="60"/>
      <c r="H6" s="60">
        <v>18900</v>
      </c>
      <c r="I6" s="60"/>
      <c r="J6" s="60">
        <v>18900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18900</v>
      </c>
      <c r="X6" s="60"/>
      <c r="Y6" s="60">
        <v>18900</v>
      </c>
      <c r="Z6" s="140">
        <v>0</v>
      </c>
      <c r="AA6" s="155">
        <v>14952</v>
      </c>
    </row>
    <row r="7" spans="1:27" ht="13.5">
      <c r="A7" s="138" t="s">
        <v>76</v>
      </c>
      <c r="B7" s="136"/>
      <c r="C7" s="157">
        <v>54276523</v>
      </c>
      <c r="D7" s="157"/>
      <c r="E7" s="158">
        <v>48241736</v>
      </c>
      <c r="F7" s="159">
        <v>48241736</v>
      </c>
      <c r="G7" s="159"/>
      <c r="H7" s="159">
        <v>1247092</v>
      </c>
      <c r="I7" s="159">
        <v>2000785</v>
      </c>
      <c r="J7" s="159">
        <v>3247877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3247877</v>
      </c>
      <c r="X7" s="159">
        <v>13738000</v>
      </c>
      <c r="Y7" s="159">
        <v>-10490123</v>
      </c>
      <c r="Z7" s="141">
        <v>-76.36</v>
      </c>
      <c r="AA7" s="157">
        <v>48241736</v>
      </c>
    </row>
    <row r="8" spans="1:27" ht="13.5">
      <c r="A8" s="138" t="s">
        <v>77</v>
      </c>
      <c r="B8" s="136"/>
      <c r="C8" s="155">
        <v>221518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1414809</v>
      </c>
      <c r="D9" s="153">
        <f>SUM(D10:D14)</f>
        <v>0</v>
      </c>
      <c r="E9" s="154">
        <f t="shared" si="1"/>
        <v>1458600</v>
      </c>
      <c r="F9" s="100">
        <f t="shared" si="1"/>
        <v>1458600</v>
      </c>
      <c r="G9" s="100">
        <f t="shared" si="1"/>
        <v>0</v>
      </c>
      <c r="H9" s="100">
        <f t="shared" si="1"/>
        <v>757840</v>
      </c>
      <c r="I9" s="100">
        <f t="shared" si="1"/>
        <v>38500</v>
      </c>
      <c r="J9" s="100">
        <f t="shared" si="1"/>
        <v>796340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796340</v>
      </c>
      <c r="X9" s="100">
        <f t="shared" si="1"/>
        <v>386247</v>
      </c>
      <c r="Y9" s="100">
        <f t="shared" si="1"/>
        <v>410093</v>
      </c>
      <c r="Z9" s="137">
        <f>+IF(X9&lt;&gt;0,+(Y9/X9)*100,0)</f>
        <v>106.1737696344567</v>
      </c>
      <c r="AA9" s="153">
        <f>SUM(AA10:AA14)</f>
        <v>1458600</v>
      </c>
    </row>
    <row r="10" spans="1:27" ht="13.5">
      <c r="A10" s="138" t="s">
        <v>79</v>
      </c>
      <c r="B10" s="136"/>
      <c r="C10" s="155">
        <v>304135</v>
      </c>
      <c r="D10" s="155"/>
      <c r="E10" s="156">
        <v>1098200</v>
      </c>
      <c r="F10" s="60">
        <v>1098200</v>
      </c>
      <c r="G10" s="60"/>
      <c r="H10" s="60">
        <v>735000</v>
      </c>
      <c r="I10" s="60"/>
      <c r="J10" s="60">
        <v>735000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735000</v>
      </c>
      <c r="X10" s="60">
        <v>306249</v>
      </c>
      <c r="Y10" s="60">
        <v>428751</v>
      </c>
      <c r="Z10" s="140">
        <v>140</v>
      </c>
      <c r="AA10" s="155">
        <v>1098200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756026</v>
      </c>
      <c r="D12" s="155"/>
      <c r="E12" s="156">
        <v>350400</v>
      </c>
      <c r="F12" s="60">
        <v>350400</v>
      </c>
      <c r="G12" s="60"/>
      <c r="H12" s="60">
        <v>9621</v>
      </c>
      <c r="I12" s="60">
        <v>38500</v>
      </c>
      <c r="J12" s="60">
        <v>48121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48121</v>
      </c>
      <c r="X12" s="60">
        <v>79998</v>
      </c>
      <c r="Y12" s="60">
        <v>-31877</v>
      </c>
      <c r="Z12" s="140">
        <v>-39.85</v>
      </c>
      <c r="AA12" s="155">
        <v>350400</v>
      </c>
    </row>
    <row r="13" spans="1:27" ht="13.5">
      <c r="A13" s="138" t="s">
        <v>82</v>
      </c>
      <c r="B13" s="136"/>
      <c r="C13" s="155">
        <v>354648</v>
      </c>
      <c r="D13" s="155"/>
      <c r="E13" s="156">
        <v>10000</v>
      </c>
      <c r="F13" s="60">
        <v>10000</v>
      </c>
      <c r="G13" s="60"/>
      <c r="H13" s="60">
        <v>13219</v>
      </c>
      <c r="I13" s="60"/>
      <c r="J13" s="60">
        <v>13219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13219</v>
      </c>
      <c r="X13" s="60"/>
      <c r="Y13" s="60">
        <v>13219</v>
      </c>
      <c r="Z13" s="140">
        <v>0</v>
      </c>
      <c r="AA13" s="155">
        <v>10000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3027189</v>
      </c>
      <c r="D15" s="153">
        <f>SUM(D16:D18)</f>
        <v>0</v>
      </c>
      <c r="E15" s="154">
        <f t="shared" si="2"/>
        <v>14377000</v>
      </c>
      <c r="F15" s="100">
        <f t="shared" si="2"/>
        <v>14377000</v>
      </c>
      <c r="G15" s="100">
        <f t="shared" si="2"/>
        <v>0</v>
      </c>
      <c r="H15" s="100">
        <f t="shared" si="2"/>
        <v>295982</v>
      </c>
      <c r="I15" s="100">
        <f t="shared" si="2"/>
        <v>2193634</v>
      </c>
      <c r="J15" s="100">
        <f t="shared" si="2"/>
        <v>2489616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2489616</v>
      </c>
      <c r="X15" s="100">
        <f t="shared" si="2"/>
        <v>3594249</v>
      </c>
      <c r="Y15" s="100">
        <f t="shared" si="2"/>
        <v>-1104633</v>
      </c>
      <c r="Z15" s="137">
        <f>+IF(X15&lt;&gt;0,+(Y15/X15)*100,0)</f>
        <v>-30.733346521067407</v>
      </c>
      <c r="AA15" s="153">
        <f>SUM(AA16:AA18)</f>
        <v>14377000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3027189</v>
      </c>
      <c r="D17" s="155"/>
      <c r="E17" s="156">
        <v>14377000</v>
      </c>
      <c r="F17" s="60">
        <v>14377000</v>
      </c>
      <c r="G17" s="60"/>
      <c r="H17" s="60">
        <v>295982</v>
      </c>
      <c r="I17" s="60">
        <v>2193634</v>
      </c>
      <c r="J17" s="60">
        <v>2489616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2489616</v>
      </c>
      <c r="X17" s="60">
        <v>3594249</v>
      </c>
      <c r="Y17" s="60">
        <v>-1104633</v>
      </c>
      <c r="Z17" s="140">
        <v>-30.73</v>
      </c>
      <c r="AA17" s="155">
        <v>14377000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42655141</v>
      </c>
      <c r="D19" s="153">
        <f>SUM(D20:D23)</f>
        <v>0</v>
      </c>
      <c r="E19" s="154">
        <f t="shared" si="3"/>
        <v>63450078</v>
      </c>
      <c r="F19" s="100">
        <f t="shared" si="3"/>
        <v>63450078</v>
      </c>
      <c r="G19" s="100">
        <f t="shared" si="3"/>
        <v>0</v>
      </c>
      <c r="H19" s="100">
        <f t="shared" si="3"/>
        <v>6693453</v>
      </c>
      <c r="I19" s="100">
        <f t="shared" si="3"/>
        <v>3013646</v>
      </c>
      <c r="J19" s="100">
        <f t="shared" si="3"/>
        <v>9707099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9707099</v>
      </c>
      <c r="X19" s="100">
        <f t="shared" si="3"/>
        <v>15841248</v>
      </c>
      <c r="Y19" s="100">
        <f t="shared" si="3"/>
        <v>-6134149</v>
      </c>
      <c r="Z19" s="137">
        <f>+IF(X19&lt;&gt;0,+(Y19/X19)*100,0)</f>
        <v>-38.72263725686259</v>
      </c>
      <c r="AA19" s="153">
        <f>SUM(AA20:AA23)</f>
        <v>63450078</v>
      </c>
    </row>
    <row r="20" spans="1:27" ht="13.5">
      <c r="A20" s="138" t="s">
        <v>89</v>
      </c>
      <c r="B20" s="136"/>
      <c r="C20" s="155">
        <v>39978035</v>
      </c>
      <c r="D20" s="155"/>
      <c r="E20" s="156">
        <v>60742658</v>
      </c>
      <c r="F20" s="60">
        <v>60742658</v>
      </c>
      <c r="G20" s="60"/>
      <c r="H20" s="60">
        <v>6461649</v>
      </c>
      <c r="I20" s="60">
        <v>2788756</v>
      </c>
      <c r="J20" s="60">
        <v>9250405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9250405</v>
      </c>
      <c r="X20" s="60">
        <v>15164499</v>
      </c>
      <c r="Y20" s="60">
        <v>-5914094</v>
      </c>
      <c r="Z20" s="140">
        <v>-39</v>
      </c>
      <c r="AA20" s="155">
        <v>60742658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2677106</v>
      </c>
      <c r="D23" s="155"/>
      <c r="E23" s="156">
        <v>2707420</v>
      </c>
      <c r="F23" s="60">
        <v>2707420</v>
      </c>
      <c r="G23" s="60"/>
      <c r="H23" s="60">
        <v>231804</v>
      </c>
      <c r="I23" s="60">
        <v>224890</v>
      </c>
      <c r="J23" s="60">
        <v>456694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456694</v>
      </c>
      <c r="X23" s="60">
        <v>676749</v>
      </c>
      <c r="Y23" s="60">
        <v>-220055</v>
      </c>
      <c r="Z23" s="140">
        <v>-32.52</v>
      </c>
      <c r="AA23" s="155">
        <v>2707420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101724203</v>
      </c>
      <c r="D25" s="168">
        <f>+D5+D9+D15+D19+D24</f>
        <v>0</v>
      </c>
      <c r="E25" s="169">
        <f t="shared" si="4"/>
        <v>127542366</v>
      </c>
      <c r="F25" s="73">
        <f t="shared" si="4"/>
        <v>127542366</v>
      </c>
      <c r="G25" s="73">
        <f t="shared" si="4"/>
        <v>0</v>
      </c>
      <c r="H25" s="73">
        <f t="shared" si="4"/>
        <v>9013267</v>
      </c>
      <c r="I25" s="73">
        <f t="shared" si="4"/>
        <v>7246565</v>
      </c>
      <c r="J25" s="73">
        <f t="shared" si="4"/>
        <v>16259832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16259832</v>
      </c>
      <c r="X25" s="73">
        <f t="shared" si="4"/>
        <v>33559744</v>
      </c>
      <c r="Y25" s="73">
        <f t="shared" si="4"/>
        <v>-17299912</v>
      </c>
      <c r="Z25" s="170">
        <f>+IF(X25&lt;&gt;0,+(Y25/X25)*100,0)</f>
        <v>-51.54959465721789</v>
      </c>
      <c r="AA25" s="168">
        <f>+AA5+AA9+AA15+AA19+AA24</f>
        <v>127542366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19193751</v>
      </c>
      <c r="D28" s="153">
        <f>SUM(D29:D31)</f>
        <v>0</v>
      </c>
      <c r="E28" s="154">
        <f t="shared" si="5"/>
        <v>36602840</v>
      </c>
      <c r="F28" s="100">
        <f t="shared" si="5"/>
        <v>36602840</v>
      </c>
      <c r="G28" s="100">
        <f t="shared" si="5"/>
        <v>0</v>
      </c>
      <c r="H28" s="100">
        <f t="shared" si="5"/>
        <v>-4219174</v>
      </c>
      <c r="I28" s="100">
        <f t="shared" si="5"/>
        <v>1685018</v>
      </c>
      <c r="J28" s="100">
        <f t="shared" si="5"/>
        <v>-2534156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-2534156</v>
      </c>
      <c r="X28" s="100">
        <f t="shared" si="5"/>
        <v>5256747</v>
      </c>
      <c r="Y28" s="100">
        <f t="shared" si="5"/>
        <v>-7790903</v>
      </c>
      <c r="Z28" s="137">
        <f>+IF(X28&lt;&gt;0,+(Y28/X28)*100,0)</f>
        <v>-148.20768433405678</v>
      </c>
      <c r="AA28" s="153">
        <f>SUM(AA29:AA31)</f>
        <v>36602840</v>
      </c>
    </row>
    <row r="29" spans="1:27" ht="13.5">
      <c r="A29" s="138" t="s">
        <v>75</v>
      </c>
      <c r="B29" s="136"/>
      <c r="C29" s="155">
        <v>5718380</v>
      </c>
      <c r="D29" s="155"/>
      <c r="E29" s="156">
        <v>3053614</v>
      </c>
      <c r="F29" s="60">
        <v>3053614</v>
      </c>
      <c r="G29" s="60"/>
      <c r="H29" s="60">
        <v>273807</v>
      </c>
      <c r="I29" s="60">
        <v>16350</v>
      </c>
      <c r="J29" s="60">
        <v>290157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290157</v>
      </c>
      <c r="X29" s="60">
        <v>643749</v>
      </c>
      <c r="Y29" s="60">
        <v>-353592</v>
      </c>
      <c r="Z29" s="140">
        <v>-54.93</v>
      </c>
      <c r="AA29" s="155">
        <v>3053614</v>
      </c>
    </row>
    <row r="30" spans="1:27" ht="13.5">
      <c r="A30" s="138" t="s">
        <v>76</v>
      </c>
      <c r="B30" s="136"/>
      <c r="C30" s="157">
        <v>7799071</v>
      </c>
      <c r="D30" s="157"/>
      <c r="E30" s="158">
        <v>20477446</v>
      </c>
      <c r="F30" s="159">
        <v>20477446</v>
      </c>
      <c r="G30" s="159"/>
      <c r="H30" s="159">
        <v>-5593763</v>
      </c>
      <c r="I30" s="159">
        <v>631946</v>
      </c>
      <c r="J30" s="159">
        <v>-4961817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-4961817</v>
      </c>
      <c r="X30" s="159">
        <v>2244000</v>
      </c>
      <c r="Y30" s="159">
        <v>-7205817</v>
      </c>
      <c r="Z30" s="141">
        <v>-321.11</v>
      </c>
      <c r="AA30" s="157">
        <v>20477446</v>
      </c>
    </row>
    <row r="31" spans="1:27" ht="13.5">
      <c r="A31" s="138" t="s">
        <v>77</v>
      </c>
      <c r="B31" s="136"/>
      <c r="C31" s="155">
        <v>5676300</v>
      </c>
      <c r="D31" s="155"/>
      <c r="E31" s="156">
        <v>13071780</v>
      </c>
      <c r="F31" s="60">
        <v>13071780</v>
      </c>
      <c r="G31" s="60"/>
      <c r="H31" s="60">
        <v>1100782</v>
      </c>
      <c r="I31" s="60">
        <v>1036722</v>
      </c>
      <c r="J31" s="60">
        <v>2137504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2137504</v>
      </c>
      <c r="X31" s="60">
        <v>2368998</v>
      </c>
      <c r="Y31" s="60">
        <v>-231494</v>
      </c>
      <c r="Z31" s="140">
        <v>-9.77</v>
      </c>
      <c r="AA31" s="155">
        <v>13071780</v>
      </c>
    </row>
    <row r="32" spans="1:27" ht="13.5">
      <c r="A32" s="135" t="s">
        <v>78</v>
      </c>
      <c r="B32" s="136"/>
      <c r="C32" s="153">
        <f aca="true" t="shared" si="6" ref="C32:Y32">SUM(C33:C37)</f>
        <v>6840025</v>
      </c>
      <c r="D32" s="153">
        <f>SUM(D33:D37)</f>
        <v>0</v>
      </c>
      <c r="E32" s="154">
        <f t="shared" si="6"/>
        <v>8433359</v>
      </c>
      <c r="F32" s="100">
        <f t="shared" si="6"/>
        <v>8433359</v>
      </c>
      <c r="G32" s="100">
        <f t="shared" si="6"/>
        <v>0</v>
      </c>
      <c r="H32" s="100">
        <f t="shared" si="6"/>
        <v>724914</v>
      </c>
      <c r="I32" s="100">
        <f t="shared" si="6"/>
        <v>724914</v>
      </c>
      <c r="J32" s="100">
        <f t="shared" si="6"/>
        <v>1449828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1449828</v>
      </c>
      <c r="X32" s="100">
        <f t="shared" si="6"/>
        <v>2709747</v>
      </c>
      <c r="Y32" s="100">
        <f t="shared" si="6"/>
        <v>-1259919</v>
      </c>
      <c r="Z32" s="137">
        <f>+IF(X32&lt;&gt;0,+(Y32/X32)*100,0)</f>
        <v>-46.4958167681337</v>
      </c>
      <c r="AA32" s="153">
        <f>SUM(AA33:AA37)</f>
        <v>8433359</v>
      </c>
    </row>
    <row r="33" spans="1:27" ht="13.5">
      <c r="A33" s="138" t="s">
        <v>79</v>
      </c>
      <c r="B33" s="136"/>
      <c r="C33" s="155">
        <v>4267836</v>
      </c>
      <c r="D33" s="155"/>
      <c r="E33" s="156">
        <v>4748640</v>
      </c>
      <c r="F33" s="60">
        <v>4748640</v>
      </c>
      <c r="G33" s="60"/>
      <c r="H33" s="60">
        <v>475885</v>
      </c>
      <c r="I33" s="60">
        <v>475885</v>
      </c>
      <c r="J33" s="60">
        <v>951770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951770</v>
      </c>
      <c r="X33" s="60">
        <v>2134500</v>
      </c>
      <c r="Y33" s="60">
        <v>-1182730</v>
      </c>
      <c r="Z33" s="140">
        <v>-55.41</v>
      </c>
      <c r="AA33" s="155">
        <v>4748640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2262828</v>
      </c>
      <c r="D35" s="155"/>
      <c r="E35" s="156">
        <v>3401913</v>
      </c>
      <c r="F35" s="60">
        <v>3401913</v>
      </c>
      <c r="G35" s="60"/>
      <c r="H35" s="60">
        <v>225928</v>
      </c>
      <c r="I35" s="60">
        <v>225928</v>
      </c>
      <c r="J35" s="60">
        <v>451856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451856</v>
      </c>
      <c r="X35" s="60">
        <v>462498</v>
      </c>
      <c r="Y35" s="60">
        <v>-10642</v>
      </c>
      <c r="Z35" s="140">
        <v>-2.3</v>
      </c>
      <c r="AA35" s="155">
        <v>3401913</v>
      </c>
    </row>
    <row r="36" spans="1:27" ht="13.5">
      <c r="A36" s="138" t="s">
        <v>82</v>
      </c>
      <c r="B36" s="136"/>
      <c r="C36" s="155">
        <v>232846</v>
      </c>
      <c r="D36" s="155"/>
      <c r="E36" s="156">
        <v>282806</v>
      </c>
      <c r="F36" s="60">
        <v>282806</v>
      </c>
      <c r="G36" s="60"/>
      <c r="H36" s="60">
        <v>23101</v>
      </c>
      <c r="I36" s="60">
        <v>23101</v>
      </c>
      <c r="J36" s="60">
        <v>46202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46202</v>
      </c>
      <c r="X36" s="60">
        <v>112749</v>
      </c>
      <c r="Y36" s="60">
        <v>-66547</v>
      </c>
      <c r="Z36" s="140">
        <v>-59.02</v>
      </c>
      <c r="AA36" s="155">
        <v>282806</v>
      </c>
    </row>
    <row r="37" spans="1:27" ht="13.5">
      <c r="A37" s="138" t="s">
        <v>83</v>
      </c>
      <c r="B37" s="136"/>
      <c r="C37" s="157">
        <v>76515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17962758</v>
      </c>
      <c r="D38" s="153">
        <f>SUM(D39:D41)</f>
        <v>0</v>
      </c>
      <c r="E38" s="154">
        <f t="shared" si="7"/>
        <v>7603030</v>
      </c>
      <c r="F38" s="100">
        <f t="shared" si="7"/>
        <v>7603030</v>
      </c>
      <c r="G38" s="100">
        <f t="shared" si="7"/>
        <v>0</v>
      </c>
      <c r="H38" s="100">
        <f t="shared" si="7"/>
        <v>409658</v>
      </c>
      <c r="I38" s="100">
        <f t="shared" si="7"/>
        <v>409658</v>
      </c>
      <c r="J38" s="100">
        <f t="shared" si="7"/>
        <v>819316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819316</v>
      </c>
      <c r="X38" s="100">
        <f t="shared" si="7"/>
        <v>4382247</v>
      </c>
      <c r="Y38" s="100">
        <f t="shared" si="7"/>
        <v>-3562931</v>
      </c>
      <c r="Z38" s="137">
        <f>+IF(X38&lt;&gt;0,+(Y38/X38)*100,0)</f>
        <v>-81.3037466852051</v>
      </c>
      <c r="AA38" s="153">
        <f>SUM(AA39:AA41)</f>
        <v>7603030</v>
      </c>
    </row>
    <row r="39" spans="1:27" ht="13.5">
      <c r="A39" s="138" t="s">
        <v>85</v>
      </c>
      <c r="B39" s="136"/>
      <c r="C39" s="155">
        <v>1688013</v>
      </c>
      <c r="D39" s="155"/>
      <c r="E39" s="156">
        <v>646707</v>
      </c>
      <c r="F39" s="60">
        <v>646707</v>
      </c>
      <c r="G39" s="60"/>
      <c r="H39" s="60">
        <v>47501</v>
      </c>
      <c r="I39" s="60">
        <v>47501</v>
      </c>
      <c r="J39" s="60">
        <v>95002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95002</v>
      </c>
      <c r="X39" s="60">
        <v>637998</v>
      </c>
      <c r="Y39" s="60">
        <v>-542996</v>
      </c>
      <c r="Z39" s="140">
        <v>-85.11</v>
      </c>
      <c r="AA39" s="155">
        <v>646707</v>
      </c>
    </row>
    <row r="40" spans="1:27" ht="13.5">
      <c r="A40" s="138" t="s">
        <v>86</v>
      </c>
      <c r="B40" s="136"/>
      <c r="C40" s="155">
        <v>16274745</v>
      </c>
      <c r="D40" s="155"/>
      <c r="E40" s="156">
        <v>6956323</v>
      </c>
      <c r="F40" s="60">
        <v>6956323</v>
      </c>
      <c r="G40" s="60"/>
      <c r="H40" s="60">
        <v>362157</v>
      </c>
      <c r="I40" s="60">
        <v>362157</v>
      </c>
      <c r="J40" s="60">
        <v>724314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724314</v>
      </c>
      <c r="X40" s="60">
        <v>3744249</v>
      </c>
      <c r="Y40" s="60">
        <v>-3019935</v>
      </c>
      <c r="Z40" s="140">
        <v>-80.66</v>
      </c>
      <c r="AA40" s="155">
        <v>6956323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48061727</v>
      </c>
      <c r="D42" s="153">
        <f>SUM(D43:D46)</f>
        <v>0</v>
      </c>
      <c r="E42" s="154">
        <f t="shared" si="8"/>
        <v>66234971</v>
      </c>
      <c r="F42" s="100">
        <f t="shared" si="8"/>
        <v>66234971</v>
      </c>
      <c r="G42" s="100">
        <f t="shared" si="8"/>
        <v>6931081</v>
      </c>
      <c r="H42" s="100">
        <f t="shared" si="8"/>
        <v>7533784</v>
      </c>
      <c r="I42" s="100">
        <f t="shared" si="8"/>
        <v>7597833</v>
      </c>
      <c r="J42" s="100">
        <f t="shared" si="8"/>
        <v>22062698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22062698</v>
      </c>
      <c r="X42" s="100">
        <f t="shared" si="8"/>
        <v>16943748</v>
      </c>
      <c r="Y42" s="100">
        <f t="shared" si="8"/>
        <v>5118950</v>
      </c>
      <c r="Z42" s="137">
        <f>+IF(X42&lt;&gt;0,+(Y42/X42)*100,0)</f>
        <v>30.211438460959165</v>
      </c>
      <c r="AA42" s="153">
        <f>SUM(AA43:AA46)</f>
        <v>66234971</v>
      </c>
    </row>
    <row r="43" spans="1:27" ht="13.5">
      <c r="A43" s="138" t="s">
        <v>89</v>
      </c>
      <c r="B43" s="136"/>
      <c r="C43" s="155">
        <v>46774461</v>
      </c>
      <c r="D43" s="155"/>
      <c r="E43" s="156">
        <v>64430489</v>
      </c>
      <c r="F43" s="60">
        <v>64430489</v>
      </c>
      <c r="G43" s="60">
        <v>6931081</v>
      </c>
      <c r="H43" s="60">
        <v>7429447</v>
      </c>
      <c r="I43" s="60">
        <v>7493496</v>
      </c>
      <c r="J43" s="60">
        <v>21854024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21854024</v>
      </c>
      <c r="X43" s="60">
        <v>16343748</v>
      </c>
      <c r="Y43" s="60">
        <v>5510276</v>
      </c>
      <c r="Z43" s="140">
        <v>33.71</v>
      </c>
      <c r="AA43" s="155">
        <v>64430489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1287266</v>
      </c>
      <c r="D46" s="155"/>
      <c r="E46" s="156">
        <v>1804482</v>
      </c>
      <c r="F46" s="60">
        <v>1804482</v>
      </c>
      <c r="G46" s="60"/>
      <c r="H46" s="60">
        <v>104337</v>
      </c>
      <c r="I46" s="60">
        <v>104337</v>
      </c>
      <c r="J46" s="60">
        <v>208674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208674</v>
      </c>
      <c r="X46" s="60">
        <v>600000</v>
      </c>
      <c r="Y46" s="60">
        <v>-391326</v>
      </c>
      <c r="Z46" s="140">
        <v>-65.22</v>
      </c>
      <c r="AA46" s="155">
        <v>1804482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92058261</v>
      </c>
      <c r="D48" s="168">
        <f>+D28+D32+D38+D42+D47</f>
        <v>0</v>
      </c>
      <c r="E48" s="169">
        <f t="shared" si="9"/>
        <v>118874200</v>
      </c>
      <c r="F48" s="73">
        <f t="shared" si="9"/>
        <v>118874200</v>
      </c>
      <c r="G48" s="73">
        <f t="shared" si="9"/>
        <v>6931081</v>
      </c>
      <c r="H48" s="73">
        <f t="shared" si="9"/>
        <v>4449182</v>
      </c>
      <c r="I48" s="73">
        <f t="shared" si="9"/>
        <v>10417423</v>
      </c>
      <c r="J48" s="73">
        <f t="shared" si="9"/>
        <v>21797686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21797686</v>
      </c>
      <c r="X48" s="73">
        <f t="shared" si="9"/>
        <v>29292489</v>
      </c>
      <c r="Y48" s="73">
        <f t="shared" si="9"/>
        <v>-7494803</v>
      </c>
      <c r="Z48" s="170">
        <f>+IF(X48&lt;&gt;0,+(Y48/X48)*100,0)</f>
        <v>-25.586091369702313</v>
      </c>
      <c r="AA48" s="168">
        <f>+AA28+AA32+AA38+AA42+AA47</f>
        <v>118874200</v>
      </c>
    </row>
    <row r="49" spans="1:27" ht="13.5">
      <c r="A49" s="148" t="s">
        <v>49</v>
      </c>
      <c r="B49" s="149"/>
      <c r="C49" s="171">
        <f aca="true" t="shared" si="10" ref="C49:Y49">+C25-C48</f>
        <v>9665942</v>
      </c>
      <c r="D49" s="171">
        <f>+D25-D48</f>
        <v>0</v>
      </c>
      <c r="E49" s="172">
        <f t="shared" si="10"/>
        <v>8668166</v>
      </c>
      <c r="F49" s="173">
        <f t="shared" si="10"/>
        <v>8668166</v>
      </c>
      <c r="G49" s="173">
        <f t="shared" si="10"/>
        <v>-6931081</v>
      </c>
      <c r="H49" s="173">
        <f t="shared" si="10"/>
        <v>4564085</v>
      </c>
      <c r="I49" s="173">
        <f t="shared" si="10"/>
        <v>-3170858</v>
      </c>
      <c r="J49" s="173">
        <f t="shared" si="10"/>
        <v>-5537854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-5537854</v>
      </c>
      <c r="X49" s="173">
        <f>IF(F25=F48,0,X25-X48)</f>
        <v>4267255</v>
      </c>
      <c r="Y49" s="173">
        <f t="shared" si="10"/>
        <v>-9805109</v>
      </c>
      <c r="Z49" s="174">
        <f>+IF(X49&lt;&gt;0,+(Y49/X49)*100,0)</f>
        <v>-229.77555829215737</v>
      </c>
      <c r="AA49" s="171">
        <f>+AA25-AA48</f>
        <v>8668166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9681197</v>
      </c>
      <c r="D5" s="155">
        <v>0</v>
      </c>
      <c r="E5" s="156">
        <v>12678976</v>
      </c>
      <c r="F5" s="60">
        <v>12678976</v>
      </c>
      <c r="G5" s="60">
        <v>0</v>
      </c>
      <c r="H5" s="60">
        <v>866856</v>
      </c>
      <c r="I5" s="60">
        <v>842126</v>
      </c>
      <c r="J5" s="60">
        <v>1708982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1708982</v>
      </c>
      <c r="X5" s="60">
        <v>3170581</v>
      </c>
      <c r="Y5" s="60">
        <v>-1461599</v>
      </c>
      <c r="Z5" s="140">
        <v>-46.1</v>
      </c>
      <c r="AA5" s="155">
        <v>12678976</v>
      </c>
    </row>
    <row r="6" spans="1:27" ht="13.5">
      <c r="A6" s="181" t="s">
        <v>102</v>
      </c>
      <c r="B6" s="182"/>
      <c r="C6" s="155">
        <v>2369191</v>
      </c>
      <c r="D6" s="155">
        <v>0</v>
      </c>
      <c r="E6" s="156">
        <v>2639400</v>
      </c>
      <c r="F6" s="60">
        <v>2639400</v>
      </c>
      <c r="G6" s="60">
        <v>0</v>
      </c>
      <c r="H6" s="60">
        <v>208098</v>
      </c>
      <c r="I6" s="60">
        <v>213222</v>
      </c>
      <c r="J6" s="60">
        <v>421320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421320</v>
      </c>
      <c r="X6" s="60">
        <v>659919</v>
      </c>
      <c r="Y6" s="60">
        <v>-238599</v>
      </c>
      <c r="Z6" s="140">
        <v>-36.16</v>
      </c>
      <c r="AA6" s="155">
        <v>2639400</v>
      </c>
    </row>
    <row r="7" spans="1:27" ht="13.5">
      <c r="A7" s="183" t="s">
        <v>103</v>
      </c>
      <c r="B7" s="182"/>
      <c r="C7" s="155">
        <v>36438444</v>
      </c>
      <c r="D7" s="155">
        <v>0</v>
      </c>
      <c r="E7" s="156">
        <v>51347658</v>
      </c>
      <c r="F7" s="60">
        <v>51347658</v>
      </c>
      <c r="G7" s="60">
        <v>0</v>
      </c>
      <c r="H7" s="60">
        <v>6363421</v>
      </c>
      <c r="I7" s="60">
        <v>570075</v>
      </c>
      <c r="J7" s="60">
        <v>6933496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6933496</v>
      </c>
      <c r="X7" s="60">
        <v>12836971</v>
      </c>
      <c r="Y7" s="60">
        <v>-5903475</v>
      </c>
      <c r="Z7" s="140">
        <v>-45.99</v>
      </c>
      <c r="AA7" s="155">
        <v>51347658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2677106</v>
      </c>
      <c r="D10" s="155">
        <v>0</v>
      </c>
      <c r="E10" s="156">
        <v>2707420</v>
      </c>
      <c r="F10" s="54">
        <v>2707420</v>
      </c>
      <c r="G10" s="54">
        <v>0</v>
      </c>
      <c r="H10" s="54">
        <v>231804</v>
      </c>
      <c r="I10" s="54">
        <v>224890</v>
      </c>
      <c r="J10" s="54">
        <v>456694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456694</v>
      </c>
      <c r="X10" s="54">
        <v>677618</v>
      </c>
      <c r="Y10" s="54">
        <v>-220924</v>
      </c>
      <c r="Z10" s="184">
        <v>-32.6</v>
      </c>
      <c r="AA10" s="130">
        <v>2707420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3816155</v>
      </c>
      <c r="D12" s="155">
        <v>0</v>
      </c>
      <c r="E12" s="156">
        <v>4410000</v>
      </c>
      <c r="F12" s="60">
        <v>4410000</v>
      </c>
      <c r="G12" s="60">
        <v>0</v>
      </c>
      <c r="H12" s="60">
        <v>111447</v>
      </c>
      <c r="I12" s="60">
        <v>550867</v>
      </c>
      <c r="J12" s="60">
        <v>662314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662314</v>
      </c>
      <c r="X12" s="60">
        <v>1147491</v>
      </c>
      <c r="Y12" s="60">
        <v>-485177</v>
      </c>
      <c r="Z12" s="140">
        <v>-42.28</v>
      </c>
      <c r="AA12" s="155">
        <v>4410000</v>
      </c>
    </row>
    <row r="13" spans="1:27" ht="13.5">
      <c r="A13" s="181" t="s">
        <v>109</v>
      </c>
      <c r="B13" s="185"/>
      <c r="C13" s="155">
        <v>2352112</v>
      </c>
      <c r="D13" s="155">
        <v>0</v>
      </c>
      <c r="E13" s="156">
        <v>2721000</v>
      </c>
      <c r="F13" s="60">
        <v>2721000</v>
      </c>
      <c r="G13" s="60">
        <v>0</v>
      </c>
      <c r="H13" s="60">
        <v>170950</v>
      </c>
      <c r="I13" s="60">
        <v>159994</v>
      </c>
      <c r="J13" s="60">
        <v>330944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330944</v>
      </c>
      <c r="X13" s="60">
        <v>684383</v>
      </c>
      <c r="Y13" s="60">
        <v>-353439</v>
      </c>
      <c r="Z13" s="140">
        <v>-51.64</v>
      </c>
      <c r="AA13" s="155">
        <v>2721000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614925</v>
      </c>
      <c r="D16" s="155">
        <v>0</v>
      </c>
      <c r="E16" s="156">
        <v>320400</v>
      </c>
      <c r="F16" s="60">
        <v>320400</v>
      </c>
      <c r="G16" s="60">
        <v>0</v>
      </c>
      <c r="H16" s="60">
        <v>0</v>
      </c>
      <c r="I16" s="60">
        <v>38500</v>
      </c>
      <c r="J16" s="60">
        <v>38500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38500</v>
      </c>
      <c r="X16" s="60">
        <v>80667</v>
      </c>
      <c r="Y16" s="60">
        <v>-42167</v>
      </c>
      <c r="Z16" s="140">
        <v>-52.27</v>
      </c>
      <c r="AA16" s="155">
        <v>320400</v>
      </c>
    </row>
    <row r="17" spans="1:27" ht="13.5">
      <c r="A17" s="181" t="s">
        <v>113</v>
      </c>
      <c r="B17" s="185"/>
      <c r="C17" s="155">
        <v>3027189</v>
      </c>
      <c r="D17" s="155">
        <v>0</v>
      </c>
      <c r="E17" s="156">
        <v>2386000</v>
      </c>
      <c r="F17" s="60">
        <v>2386000</v>
      </c>
      <c r="G17" s="60">
        <v>0</v>
      </c>
      <c r="H17" s="60">
        <v>295982</v>
      </c>
      <c r="I17" s="60">
        <v>248825</v>
      </c>
      <c r="J17" s="60">
        <v>544807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544807</v>
      </c>
      <c r="X17" s="60">
        <v>596862</v>
      </c>
      <c r="Y17" s="60">
        <v>-52055</v>
      </c>
      <c r="Z17" s="140">
        <v>-8.72</v>
      </c>
      <c r="AA17" s="155">
        <v>2386000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29574130</v>
      </c>
      <c r="D19" s="155">
        <v>0</v>
      </c>
      <c r="E19" s="156">
        <v>29701000</v>
      </c>
      <c r="F19" s="60">
        <v>29701000</v>
      </c>
      <c r="G19" s="60">
        <v>0</v>
      </c>
      <c r="H19" s="60">
        <v>735000</v>
      </c>
      <c r="I19" s="60">
        <v>781976</v>
      </c>
      <c r="J19" s="60">
        <v>1516976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1516976</v>
      </c>
      <c r="X19" s="60">
        <v>7425083</v>
      </c>
      <c r="Y19" s="60">
        <v>-5908107</v>
      </c>
      <c r="Z19" s="140">
        <v>-79.57</v>
      </c>
      <c r="AA19" s="155">
        <v>29701000</v>
      </c>
    </row>
    <row r="20" spans="1:27" ht="13.5">
      <c r="A20" s="181" t="s">
        <v>35</v>
      </c>
      <c r="B20" s="185"/>
      <c r="C20" s="155">
        <v>1348551</v>
      </c>
      <c r="D20" s="155">
        <v>0</v>
      </c>
      <c r="E20" s="156">
        <v>139512</v>
      </c>
      <c r="F20" s="54">
        <v>139512</v>
      </c>
      <c r="G20" s="54">
        <v>0</v>
      </c>
      <c r="H20" s="54">
        <v>29709</v>
      </c>
      <c r="I20" s="54">
        <v>3467</v>
      </c>
      <c r="J20" s="54">
        <v>33176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33176</v>
      </c>
      <c r="X20" s="54">
        <v>35570</v>
      </c>
      <c r="Y20" s="54">
        <v>-2394</v>
      </c>
      <c r="Z20" s="184">
        <v>-6.73</v>
      </c>
      <c r="AA20" s="130">
        <v>139512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1500000</v>
      </c>
      <c r="F21" s="60">
        <v>1500000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125022</v>
      </c>
      <c r="Y21" s="60">
        <v>-125022</v>
      </c>
      <c r="Z21" s="140">
        <v>-100</v>
      </c>
      <c r="AA21" s="155">
        <v>1500000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91899000</v>
      </c>
      <c r="D22" s="188">
        <f>SUM(D5:D21)</f>
        <v>0</v>
      </c>
      <c r="E22" s="189">
        <f t="shared" si="0"/>
        <v>110551366</v>
      </c>
      <c r="F22" s="190">
        <f t="shared" si="0"/>
        <v>110551366</v>
      </c>
      <c r="G22" s="190">
        <f t="shared" si="0"/>
        <v>0</v>
      </c>
      <c r="H22" s="190">
        <f t="shared" si="0"/>
        <v>9013267</v>
      </c>
      <c r="I22" s="190">
        <f t="shared" si="0"/>
        <v>3633942</v>
      </c>
      <c r="J22" s="190">
        <f t="shared" si="0"/>
        <v>12647209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12647209</v>
      </c>
      <c r="X22" s="190">
        <f t="shared" si="0"/>
        <v>27440167</v>
      </c>
      <c r="Y22" s="190">
        <f t="shared" si="0"/>
        <v>-14792958</v>
      </c>
      <c r="Z22" s="191">
        <f>+IF(X22&lt;&gt;0,+(Y22/X22)*100,0)</f>
        <v>-53.90986869722768</v>
      </c>
      <c r="AA22" s="188">
        <f>SUM(AA5:AA21)</f>
        <v>110551366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25169606</v>
      </c>
      <c r="D25" s="155">
        <v>0</v>
      </c>
      <c r="E25" s="156">
        <v>28845400</v>
      </c>
      <c r="F25" s="60">
        <v>28845400</v>
      </c>
      <c r="G25" s="60">
        <v>230408</v>
      </c>
      <c r="H25" s="60">
        <v>2380024</v>
      </c>
      <c r="I25" s="60">
        <v>2225779</v>
      </c>
      <c r="J25" s="60">
        <v>4836211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4836211</v>
      </c>
      <c r="X25" s="60">
        <v>7211718</v>
      </c>
      <c r="Y25" s="60">
        <v>-2375507</v>
      </c>
      <c r="Z25" s="140">
        <v>-32.94</v>
      </c>
      <c r="AA25" s="155">
        <v>28845400</v>
      </c>
    </row>
    <row r="26" spans="1:27" ht="13.5">
      <c r="A26" s="183" t="s">
        <v>38</v>
      </c>
      <c r="B26" s="182"/>
      <c r="C26" s="155">
        <v>1902610</v>
      </c>
      <c r="D26" s="155">
        <v>0</v>
      </c>
      <c r="E26" s="156">
        <v>2007007</v>
      </c>
      <c r="F26" s="60">
        <v>2007007</v>
      </c>
      <c r="G26" s="60">
        <v>0</v>
      </c>
      <c r="H26" s="60">
        <v>190932</v>
      </c>
      <c r="I26" s="60">
        <v>-66525</v>
      </c>
      <c r="J26" s="60">
        <v>124407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124407</v>
      </c>
      <c r="X26" s="60">
        <v>501237</v>
      </c>
      <c r="Y26" s="60">
        <v>-376830</v>
      </c>
      <c r="Z26" s="140">
        <v>-75.18</v>
      </c>
      <c r="AA26" s="155">
        <v>2007007</v>
      </c>
    </row>
    <row r="27" spans="1:27" ht="13.5">
      <c r="A27" s="183" t="s">
        <v>118</v>
      </c>
      <c r="B27" s="182"/>
      <c r="C27" s="155">
        <v>2093301</v>
      </c>
      <c r="D27" s="155">
        <v>0</v>
      </c>
      <c r="E27" s="156">
        <v>8000000</v>
      </c>
      <c r="F27" s="60">
        <v>8000000</v>
      </c>
      <c r="G27" s="60">
        <v>0</v>
      </c>
      <c r="H27" s="60">
        <v>153511</v>
      </c>
      <c r="I27" s="60">
        <v>29342</v>
      </c>
      <c r="J27" s="60">
        <v>182853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182853</v>
      </c>
      <c r="X27" s="60">
        <v>666667</v>
      </c>
      <c r="Y27" s="60">
        <v>-483814</v>
      </c>
      <c r="Z27" s="140">
        <v>-72.57</v>
      </c>
      <c r="AA27" s="155">
        <v>8000000</v>
      </c>
    </row>
    <row r="28" spans="1:27" ht="13.5">
      <c r="A28" s="183" t="s">
        <v>39</v>
      </c>
      <c r="B28" s="182"/>
      <c r="C28" s="155">
        <v>3937449</v>
      </c>
      <c r="D28" s="155">
        <v>0</v>
      </c>
      <c r="E28" s="156">
        <v>12600000</v>
      </c>
      <c r="F28" s="60">
        <v>12600000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4340000</v>
      </c>
      <c r="Y28" s="60">
        <v>-4340000</v>
      </c>
      <c r="Z28" s="140">
        <v>-100</v>
      </c>
      <c r="AA28" s="155">
        <v>12600000</v>
      </c>
    </row>
    <row r="29" spans="1:27" ht="13.5">
      <c r="A29" s="183" t="s">
        <v>40</v>
      </c>
      <c r="B29" s="182"/>
      <c r="C29" s="155">
        <v>579109</v>
      </c>
      <c r="D29" s="155">
        <v>0</v>
      </c>
      <c r="E29" s="156">
        <v>267000</v>
      </c>
      <c r="F29" s="60">
        <v>267000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66250</v>
      </c>
      <c r="Y29" s="60">
        <v>-66250</v>
      </c>
      <c r="Z29" s="140">
        <v>-100</v>
      </c>
      <c r="AA29" s="155">
        <v>267000</v>
      </c>
    </row>
    <row r="30" spans="1:27" ht="13.5">
      <c r="A30" s="183" t="s">
        <v>119</v>
      </c>
      <c r="B30" s="182"/>
      <c r="C30" s="155">
        <v>40869860</v>
      </c>
      <c r="D30" s="155">
        <v>0</v>
      </c>
      <c r="E30" s="156">
        <v>49674816</v>
      </c>
      <c r="F30" s="60">
        <v>49674816</v>
      </c>
      <c r="G30" s="60">
        <v>5234053</v>
      </c>
      <c r="H30" s="60">
        <v>7137191</v>
      </c>
      <c r="I30" s="60">
        <v>7201240</v>
      </c>
      <c r="J30" s="60">
        <v>19572484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19572484</v>
      </c>
      <c r="X30" s="60">
        <v>12419568</v>
      </c>
      <c r="Y30" s="60">
        <v>7152916</v>
      </c>
      <c r="Z30" s="140">
        <v>57.59</v>
      </c>
      <c r="AA30" s="155">
        <v>49674816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725866</v>
      </c>
      <c r="D32" s="155">
        <v>0</v>
      </c>
      <c r="E32" s="156">
        <v>6354000</v>
      </c>
      <c r="F32" s="60">
        <v>6354000</v>
      </c>
      <c r="G32" s="60">
        <v>0</v>
      </c>
      <c r="H32" s="60">
        <v>597738</v>
      </c>
      <c r="I32" s="60">
        <v>597738</v>
      </c>
      <c r="J32" s="60">
        <v>1195476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1195476</v>
      </c>
      <c r="X32" s="60">
        <v>1449522</v>
      </c>
      <c r="Y32" s="60">
        <v>-254046</v>
      </c>
      <c r="Z32" s="140">
        <v>-17.53</v>
      </c>
      <c r="AA32" s="155">
        <v>6354000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16780460</v>
      </c>
      <c r="D34" s="155">
        <v>0</v>
      </c>
      <c r="E34" s="156">
        <v>11125977</v>
      </c>
      <c r="F34" s="60">
        <v>11125977</v>
      </c>
      <c r="G34" s="60">
        <v>1466620</v>
      </c>
      <c r="H34" s="60">
        <v>-6010214</v>
      </c>
      <c r="I34" s="60">
        <v>429849</v>
      </c>
      <c r="J34" s="60">
        <v>-4113745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-4113745</v>
      </c>
      <c r="X34" s="60">
        <v>2781185</v>
      </c>
      <c r="Y34" s="60">
        <v>-6894930</v>
      </c>
      <c r="Z34" s="140">
        <v>-247.91</v>
      </c>
      <c r="AA34" s="155">
        <v>11125977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92058261</v>
      </c>
      <c r="D36" s="188">
        <f>SUM(D25:D35)</f>
        <v>0</v>
      </c>
      <c r="E36" s="189">
        <f t="shared" si="1"/>
        <v>118874200</v>
      </c>
      <c r="F36" s="190">
        <f t="shared" si="1"/>
        <v>118874200</v>
      </c>
      <c r="G36" s="190">
        <f t="shared" si="1"/>
        <v>6931081</v>
      </c>
      <c r="H36" s="190">
        <f t="shared" si="1"/>
        <v>4449182</v>
      </c>
      <c r="I36" s="190">
        <f t="shared" si="1"/>
        <v>10417423</v>
      </c>
      <c r="J36" s="190">
        <f t="shared" si="1"/>
        <v>21797686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21797686</v>
      </c>
      <c r="X36" s="190">
        <f t="shared" si="1"/>
        <v>29436147</v>
      </c>
      <c r="Y36" s="190">
        <f t="shared" si="1"/>
        <v>-7638461</v>
      </c>
      <c r="Z36" s="191">
        <f>+IF(X36&lt;&gt;0,+(Y36/X36)*100,0)</f>
        <v>-25.9492555190732</v>
      </c>
      <c r="AA36" s="188">
        <f>SUM(AA25:AA35)</f>
        <v>118874200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-159261</v>
      </c>
      <c r="D38" s="199">
        <f>+D22-D36</f>
        <v>0</v>
      </c>
      <c r="E38" s="200">
        <f t="shared" si="2"/>
        <v>-8322834</v>
      </c>
      <c r="F38" s="106">
        <f t="shared" si="2"/>
        <v>-8322834</v>
      </c>
      <c r="G38" s="106">
        <f t="shared" si="2"/>
        <v>-6931081</v>
      </c>
      <c r="H38" s="106">
        <f t="shared" si="2"/>
        <v>4564085</v>
      </c>
      <c r="I38" s="106">
        <f t="shared" si="2"/>
        <v>-6783481</v>
      </c>
      <c r="J38" s="106">
        <f t="shared" si="2"/>
        <v>-9150477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-9150477</v>
      </c>
      <c r="X38" s="106">
        <f>IF(F22=F36,0,X22-X36)</f>
        <v>-1995980</v>
      </c>
      <c r="Y38" s="106">
        <f t="shared" si="2"/>
        <v>-7154497</v>
      </c>
      <c r="Z38" s="201">
        <f>+IF(X38&lt;&gt;0,+(Y38/X38)*100,0)</f>
        <v>358.44532510345795</v>
      </c>
      <c r="AA38" s="199">
        <f>+AA22-AA36</f>
        <v>-8322834</v>
      </c>
    </row>
    <row r="39" spans="1:27" ht="13.5">
      <c r="A39" s="181" t="s">
        <v>46</v>
      </c>
      <c r="B39" s="185"/>
      <c r="C39" s="155">
        <v>9825203</v>
      </c>
      <c r="D39" s="155">
        <v>0</v>
      </c>
      <c r="E39" s="156">
        <v>16991000</v>
      </c>
      <c r="F39" s="60">
        <v>16991000</v>
      </c>
      <c r="G39" s="60">
        <v>0</v>
      </c>
      <c r="H39" s="60">
        <v>0</v>
      </c>
      <c r="I39" s="60">
        <v>3612623</v>
      </c>
      <c r="J39" s="60">
        <v>3612623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3612623</v>
      </c>
      <c r="X39" s="60">
        <v>4247917</v>
      </c>
      <c r="Y39" s="60">
        <v>-635294</v>
      </c>
      <c r="Z39" s="140">
        <v>-14.96</v>
      </c>
      <c r="AA39" s="155">
        <v>16991000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9665942</v>
      </c>
      <c r="D42" s="206">
        <f>SUM(D38:D41)</f>
        <v>0</v>
      </c>
      <c r="E42" s="207">
        <f t="shared" si="3"/>
        <v>8668166</v>
      </c>
      <c r="F42" s="88">
        <f t="shared" si="3"/>
        <v>8668166</v>
      </c>
      <c r="G42" s="88">
        <f t="shared" si="3"/>
        <v>-6931081</v>
      </c>
      <c r="H42" s="88">
        <f t="shared" si="3"/>
        <v>4564085</v>
      </c>
      <c r="I42" s="88">
        <f t="shared" si="3"/>
        <v>-3170858</v>
      </c>
      <c r="J42" s="88">
        <f t="shared" si="3"/>
        <v>-5537854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-5537854</v>
      </c>
      <c r="X42" s="88">
        <f t="shared" si="3"/>
        <v>2251937</v>
      </c>
      <c r="Y42" s="88">
        <f t="shared" si="3"/>
        <v>-7789791</v>
      </c>
      <c r="Z42" s="208">
        <f>+IF(X42&lt;&gt;0,+(Y42/X42)*100,0)</f>
        <v>-345.9151388338129</v>
      </c>
      <c r="AA42" s="206">
        <f>SUM(AA38:AA41)</f>
        <v>8668166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9665942</v>
      </c>
      <c r="D44" s="210">
        <f>+D42-D43</f>
        <v>0</v>
      </c>
      <c r="E44" s="211">
        <f t="shared" si="4"/>
        <v>8668166</v>
      </c>
      <c r="F44" s="77">
        <f t="shared" si="4"/>
        <v>8668166</v>
      </c>
      <c r="G44" s="77">
        <f t="shared" si="4"/>
        <v>-6931081</v>
      </c>
      <c r="H44" s="77">
        <f t="shared" si="4"/>
        <v>4564085</v>
      </c>
      <c r="I44" s="77">
        <f t="shared" si="4"/>
        <v>-3170858</v>
      </c>
      <c r="J44" s="77">
        <f t="shared" si="4"/>
        <v>-5537854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-5537854</v>
      </c>
      <c r="X44" s="77">
        <f t="shared" si="4"/>
        <v>2251937</v>
      </c>
      <c r="Y44" s="77">
        <f t="shared" si="4"/>
        <v>-7789791</v>
      </c>
      <c r="Z44" s="212">
        <f>+IF(X44&lt;&gt;0,+(Y44/X44)*100,0)</f>
        <v>-345.9151388338129</v>
      </c>
      <c r="AA44" s="210">
        <f>+AA42-AA43</f>
        <v>8668166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9665942</v>
      </c>
      <c r="D46" s="206">
        <f>SUM(D44:D45)</f>
        <v>0</v>
      </c>
      <c r="E46" s="207">
        <f t="shared" si="5"/>
        <v>8668166</v>
      </c>
      <c r="F46" s="88">
        <f t="shared" si="5"/>
        <v>8668166</v>
      </c>
      <c r="G46" s="88">
        <f t="shared" si="5"/>
        <v>-6931081</v>
      </c>
      <c r="H46" s="88">
        <f t="shared" si="5"/>
        <v>4564085</v>
      </c>
      <c r="I46" s="88">
        <f t="shared" si="5"/>
        <v>-3170858</v>
      </c>
      <c r="J46" s="88">
        <f t="shared" si="5"/>
        <v>-5537854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-5537854</v>
      </c>
      <c r="X46" s="88">
        <f t="shared" si="5"/>
        <v>2251937</v>
      </c>
      <c r="Y46" s="88">
        <f t="shared" si="5"/>
        <v>-7789791</v>
      </c>
      <c r="Z46" s="208">
        <f>+IF(X46&lt;&gt;0,+(Y46/X46)*100,0)</f>
        <v>-345.9151388338129</v>
      </c>
      <c r="AA46" s="206">
        <f>SUM(AA44:AA45)</f>
        <v>8668166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9665942</v>
      </c>
      <c r="D48" s="217">
        <f>SUM(D46:D47)</f>
        <v>0</v>
      </c>
      <c r="E48" s="218">
        <f t="shared" si="6"/>
        <v>8668166</v>
      </c>
      <c r="F48" s="219">
        <f t="shared" si="6"/>
        <v>8668166</v>
      </c>
      <c r="G48" s="219">
        <f t="shared" si="6"/>
        <v>-6931081</v>
      </c>
      <c r="H48" s="220">
        <f t="shared" si="6"/>
        <v>4564085</v>
      </c>
      <c r="I48" s="220">
        <f t="shared" si="6"/>
        <v>-3170858</v>
      </c>
      <c r="J48" s="220">
        <f t="shared" si="6"/>
        <v>-5537854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-5537854</v>
      </c>
      <c r="X48" s="220">
        <f t="shared" si="6"/>
        <v>2251937</v>
      </c>
      <c r="Y48" s="220">
        <f t="shared" si="6"/>
        <v>-7789791</v>
      </c>
      <c r="Z48" s="221">
        <f>+IF(X48&lt;&gt;0,+(Y48/X48)*100,0)</f>
        <v>-345.9151388338129</v>
      </c>
      <c r="AA48" s="222">
        <f>SUM(AA46:AA47)</f>
        <v>8668166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400000</v>
      </c>
      <c r="F5" s="100">
        <f t="shared" si="0"/>
        <v>400000</v>
      </c>
      <c r="G5" s="100">
        <f t="shared" si="0"/>
        <v>0</v>
      </c>
      <c r="H5" s="100">
        <f t="shared" si="0"/>
        <v>0</v>
      </c>
      <c r="I5" s="100">
        <f t="shared" si="0"/>
        <v>254978</v>
      </c>
      <c r="J5" s="100">
        <f t="shared" si="0"/>
        <v>254978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254978</v>
      </c>
      <c r="X5" s="100">
        <f t="shared" si="0"/>
        <v>0</v>
      </c>
      <c r="Y5" s="100">
        <f t="shared" si="0"/>
        <v>254978</v>
      </c>
      <c r="Z5" s="137">
        <f>+IF(X5&lt;&gt;0,+(Y5/X5)*100,0)</f>
        <v>0</v>
      </c>
      <c r="AA5" s="153">
        <f>SUM(AA6:AA8)</f>
        <v>400000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200000</v>
      </c>
      <c r="F7" s="159">
        <v>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200000</v>
      </c>
    </row>
    <row r="8" spans="1:27" ht="13.5">
      <c r="A8" s="138" t="s">
        <v>77</v>
      </c>
      <c r="B8" s="136"/>
      <c r="C8" s="155"/>
      <c r="D8" s="155"/>
      <c r="E8" s="156">
        <v>200000</v>
      </c>
      <c r="F8" s="60">
        <v>200000</v>
      </c>
      <c r="G8" s="60"/>
      <c r="H8" s="60"/>
      <c r="I8" s="60">
        <v>254978</v>
      </c>
      <c r="J8" s="60">
        <v>254978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254978</v>
      </c>
      <c r="X8" s="60"/>
      <c r="Y8" s="60">
        <v>254978</v>
      </c>
      <c r="Z8" s="140"/>
      <c r="AA8" s="62">
        <v>200000</v>
      </c>
    </row>
    <row r="9" spans="1:27" ht="13.5">
      <c r="A9" s="135" t="s">
        <v>78</v>
      </c>
      <c r="B9" s="136"/>
      <c r="C9" s="153">
        <f aca="true" t="shared" si="1" ref="C9:Y9">SUM(C10:C14)</f>
        <v>115291</v>
      </c>
      <c r="D9" s="153">
        <f>SUM(D10:D14)</f>
        <v>0</v>
      </c>
      <c r="E9" s="154">
        <f t="shared" si="1"/>
        <v>50000</v>
      </c>
      <c r="F9" s="100">
        <f t="shared" si="1"/>
        <v>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50000</v>
      </c>
    </row>
    <row r="10" spans="1:27" ht="13.5">
      <c r="A10" s="138" t="s">
        <v>79</v>
      </c>
      <c r="B10" s="136"/>
      <c r="C10" s="155"/>
      <c r="D10" s="155"/>
      <c r="E10" s="156">
        <v>50000</v>
      </c>
      <c r="F10" s="60">
        <v>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115291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9709912</v>
      </c>
      <c r="D15" s="153">
        <f>SUM(D16:D18)</f>
        <v>0</v>
      </c>
      <c r="E15" s="154">
        <f t="shared" si="2"/>
        <v>12091000</v>
      </c>
      <c r="F15" s="100">
        <f t="shared" si="2"/>
        <v>12091000</v>
      </c>
      <c r="G15" s="100">
        <f t="shared" si="2"/>
        <v>0</v>
      </c>
      <c r="H15" s="100">
        <f t="shared" si="2"/>
        <v>2456889</v>
      </c>
      <c r="I15" s="100">
        <f t="shared" si="2"/>
        <v>0</v>
      </c>
      <c r="J15" s="100">
        <f t="shared" si="2"/>
        <v>2456889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2456889</v>
      </c>
      <c r="X15" s="100">
        <f t="shared" si="2"/>
        <v>0</v>
      </c>
      <c r="Y15" s="100">
        <f t="shared" si="2"/>
        <v>2456889</v>
      </c>
      <c r="Z15" s="137">
        <f>+IF(X15&lt;&gt;0,+(Y15/X15)*100,0)</f>
        <v>0</v>
      </c>
      <c r="AA15" s="102">
        <f>SUM(AA16:AA18)</f>
        <v>12091000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9709912</v>
      </c>
      <c r="D17" s="155"/>
      <c r="E17" s="156">
        <v>12091000</v>
      </c>
      <c r="F17" s="60">
        <v>12091000</v>
      </c>
      <c r="G17" s="60"/>
      <c r="H17" s="60">
        <v>2456889</v>
      </c>
      <c r="I17" s="60"/>
      <c r="J17" s="60">
        <v>2456889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2456889</v>
      </c>
      <c r="X17" s="60"/>
      <c r="Y17" s="60">
        <v>2456889</v>
      </c>
      <c r="Z17" s="140"/>
      <c r="AA17" s="62">
        <v>12091000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5100000</v>
      </c>
      <c r="F19" s="100">
        <f t="shared" si="3"/>
        <v>5100000</v>
      </c>
      <c r="G19" s="100">
        <f t="shared" si="3"/>
        <v>0</v>
      </c>
      <c r="H19" s="100">
        <f t="shared" si="3"/>
        <v>0</v>
      </c>
      <c r="I19" s="100">
        <f t="shared" si="3"/>
        <v>262500</v>
      </c>
      <c r="J19" s="100">
        <f t="shared" si="3"/>
        <v>262500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262500</v>
      </c>
      <c r="X19" s="100">
        <f t="shared" si="3"/>
        <v>0</v>
      </c>
      <c r="Y19" s="100">
        <f t="shared" si="3"/>
        <v>262500</v>
      </c>
      <c r="Z19" s="137">
        <f>+IF(X19&lt;&gt;0,+(Y19/X19)*100,0)</f>
        <v>0</v>
      </c>
      <c r="AA19" s="102">
        <f>SUM(AA20:AA23)</f>
        <v>5100000</v>
      </c>
    </row>
    <row r="20" spans="1:27" ht="13.5">
      <c r="A20" s="138" t="s">
        <v>89</v>
      </c>
      <c r="B20" s="136"/>
      <c r="C20" s="155"/>
      <c r="D20" s="155"/>
      <c r="E20" s="156">
        <v>5000000</v>
      </c>
      <c r="F20" s="60">
        <v>5000000</v>
      </c>
      <c r="G20" s="60"/>
      <c r="H20" s="60"/>
      <c r="I20" s="60">
        <v>262500</v>
      </c>
      <c r="J20" s="60">
        <v>262500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262500</v>
      </c>
      <c r="X20" s="60"/>
      <c r="Y20" s="60">
        <v>262500</v>
      </c>
      <c r="Z20" s="140"/>
      <c r="AA20" s="62">
        <v>5000000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100000</v>
      </c>
      <c r="F23" s="60">
        <v>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9825203</v>
      </c>
      <c r="D25" s="217">
        <f>+D5+D9+D15+D19+D24</f>
        <v>0</v>
      </c>
      <c r="E25" s="230">
        <f t="shared" si="4"/>
        <v>17641000</v>
      </c>
      <c r="F25" s="219">
        <f t="shared" si="4"/>
        <v>17641000</v>
      </c>
      <c r="G25" s="219">
        <f t="shared" si="4"/>
        <v>0</v>
      </c>
      <c r="H25" s="219">
        <f t="shared" si="4"/>
        <v>2456889</v>
      </c>
      <c r="I25" s="219">
        <f t="shared" si="4"/>
        <v>517478</v>
      </c>
      <c r="J25" s="219">
        <f t="shared" si="4"/>
        <v>2974367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2974367</v>
      </c>
      <c r="X25" s="219">
        <f t="shared" si="4"/>
        <v>0</v>
      </c>
      <c r="Y25" s="219">
        <f t="shared" si="4"/>
        <v>2974367</v>
      </c>
      <c r="Z25" s="231">
        <f>+IF(X25&lt;&gt;0,+(Y25/X25)*100,0)</f>
        <v>0</v>
      </c>
      <c r="AA25" s="232">
        <f>+AA5+AA9+AA15+AA19+AA24</f>
        <v>17641000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9825203</v>
      </c>
      <c r="D28" s="155"/>
      <c r="E28" s="156">
        <v>16991000</v>
      </c>
      <c r="F28" s="60">
        <v>16991000</v>
      </c>
      <c r="G28" s="60"/>
      <c r="H28" s="60">
        <v>2456889</v>
      </c>
      <c r="I28" s="60">
        <v>262500</v>
      </c>
      <c r="J28" s="60">
        <v>2719389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2719389</v>
      </c>
      <c r="X28" s="60"/>
      <c r="Y28" s="60">
        <v>2719389</v>
      </c>
      <c r="Z28" s="140"/>
      <c r="AA28" s="155">
        <v>16991000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9825203</v>
      </c>
      <c r="D32" s="210">
        <f>SUM(D28:D31)</f>
        <v>0</v>
      </c>
      <c r="E32" s="211">
        <f t="shared" si="5"/>
        <v>16991000</v>
      </c>
      <c r="F32" s="77">
        <f t="shared" si="5"/>
        <v>16991000</v>
      </c>
      <c r="G32" s="77">
        <f t="shared" si="5"/>
        <v>0</v>
      </c>
      <c r="H32" s="77">
        <f t="shared" si="5"/>
        <v>2456889</v>
      </c>
      <c r="I32" s="77">
        <f t="shared" si="5"/>
        <v>262500</v>
      </c>
      <c r="J32" s="77">
        <f t="shared" si="5"/>
        <v>2719389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2719389</v>
      </c>
      <c r="X32" s="77">
        <f t="shared" si="5"/>
        <v>0</v>
      </c>
      <c r="Y32" s="77">
        <f t="shared" si="5"/>
        <v>2719389</v>
      </c>
      <c r="Z32" s="212">
        <f>+IF(X32&lt;&gt;0,+(Y32/X32)*100,0)</f>
        <v>0</v>
      </c>
      <c r="AA32" s="79">
        <f>SUM(AA28:AA31)</f>
        <v>16991000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650000</v>
      </c>
      <c r="F35" s="60">
        <v>650000</v>
      </c>
      <c r="G35" s="60"/>
      <c r="H35" s="60"/>
      <c r="I35" s="60">
        <v>254978</v>
      </c>
      <c r="J35" s="60">
        <v>254978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254978</v>
      </c>
      <c r="X35" s="60"/>
      <c r="Y35" s="60">
        <v>254978</v>
      </c>
      <c r="Z35" s="140"/>
      <c r="AA35" s="62">
        <v>650000</v>
      </c>
    </row>
    <row r="36" spans="1:27" ht="13.5">
      <c r="A36" s="238" t="s">
        <v>139</v>
      </c>
      <c r="B36" s="149"/>
      <c r="C36" s="222">
        <f aca="true" t="shared" si="6" ref="C36:Y36">SUM(C32:C35)</f>
        <v>9825203</v>
      </c>
      <c r="D36" s="222">
        <f>SUM(D32:D35)</f>
        <v>0</v>
      </c>
      <c r="E36" s="218">
        <f t="shared" si="6"/>
        <v>17641000</v>
      </c>
      <c r="F36" s="220">
        <f t="shared" si="6"/>
        <v>17641000</v>
      </c>
      <c r="G36" s="220">
        <f t="shared" si="6"/>
        <v>0</v>
      </c>
      <c r="H36" s="220">
        <f t="shared" si="6"/>
        <v>2456889</v>
      </c>
      <c r="I36" s="220">
        <f t="shared" si="6"/>
        <v>517478</v>
      </c>
      <c r="J36" s="220">
        <f t="shared" si="6"/>
        <v>2974367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2974367</v>
      </c>
      <c r="X36" s="220">
        <f t="shared" si="6"/>
        <v>0</v>
      </c>
      <c r="Y36" s="220">
        <f t="shared" si="6"/>
        <v>2974367</v>
      </c>
      <c r="Z36" s="221">
        <f>+IF(X36&lt;&gt;0,+(Y36/X36)*100,0)</f>
        <v>0</v>
      </c>
      <c r="AA36" s="239">
        <f>SUM(AA32:AA35)</f>
        <v>17641000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1648852</v>
      </c>
      <c r="D6" s="155"/>
      <c r="E6" s="59">
        <v>5000000</v>
      </c>
      <c r="F6" s="60">
        <v>5000000</v>
      </c>
      <c r="G6" s="60">
        <v>1648852</v>
      </c>
      <c r="H6" s="60">
        <v>1648852</v>
      </c>
      <c r="I6" s="60">
        <v>1648852</v>
      </c>
      <c r="J6" s="60">
        <v>1648852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1648852</v>
      </c>
      <c r="X6" s="60">
        <v>1250000</v>
      </c>
      <c r="Y6" s="60">
        <v>398852</v>
      </c>
      <c r="Z6" s="140">
        <v>31.91</v>
      </c>
      <c r="AA6" s="62">
        <v>5000000</v>
      </c>
    </row>
    <row r="7" spans="1:27" ht="13.5">
      <c r="A7" s="249" t="s">
        <v>144</v>
      </c>
      <c r="B7" s="182"/>
      <c r="C7" s="155">
        <v>11848205</v>
      </c>
      <c r="D7" s="155"/>
      <c r="E7" s="59">
        <v>11952000</v>
      </c>
      <c r="F7" s="60">
        <v>11952000</v>
      </c>
      <c r="G7" s="60">
        <v>11848205</v>
      </c>
      <c r="H7" s="60">
        <v>11848205</v>
      </c>
      <c r="I7" s="60">
        <v>11848205</v>
      </c>
      <c r="J7" s="60">
        <v>11848205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11848205</v>
      </c>
      <c r="X7" s="60">
        <v>2988000</v>
      </c>
      <c r="Y7" s="60">
        <v>8860205</v>
      </c>
      <c r="Z7" s="140">
        <v>296.53</v>
      </c>
      <c r="AA7" s="62">
        <v>11952000</v>
      </c>
    </row>
    <row r="8" spans="1:27" ht="13.5">
      <c r="A8" s="249" t="s">
        <v>145</v>
      </c>
      <c r="B8" s="182"/>
      <c r="C8" s="155">
        <v>25769525</v>
      </c>
      <c r="D8" s="155"/>
      <c r="E8" s="59">
        <v>21224000</v>
      </c>
      <c r="F8" s="60">
        <v>21224000</v>
      </c>
      <c r="G8" s="60">
        <v>25769525</v>
      </c>
      <c r="H8" s="60">
        <v>25769525</v>
      </c>
      <c r="I8" s="60">
        <v>25769525</v>
      </c>
      <c r="J8" s="60">
        <v>25769525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25769525</v>
      </c>
      <c r="X8" s="60">
        <v>5306000</v>
      </c>
      <c r="Y8" s="60">
        <v>20463525</v>
      </c>
      <c r="Z8" s="140">
        <v>385.67</v>
      </c>
      <c r="AA8" s="62">
        <v>21224000</v>
      </c>
    </row>
    <row r="9" spans="1:27" ht="13.5">
      <c r="A9" s="249" t="s">
        <v>146</v>
      </c>
      <c r="B9" s="182"/>
      <c r="C9" s="155">
        <v>769160</v>
      </c>
      <c r="D9" s="155"/>
      <c r="E9" s="59"/>
      <c r="F9" s="60"/>
      <c r="G9" s="60">
        <v>271683</v>
      </c>
      <c r="H9" s="60">
        <v>271683</v>
      </c>
      <c r="I9" s="60">
        <v>271683</v>
      </c>
      <c r="J9" s="60">
        <v>271683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271683</v>
      </c>
      <c r="X9" s="60"/>
      <c r="Y9" s="60">
        <v>271683</v>
      </c>
      <c r="Z9" s="140"/>
      <c r="AA9" s="62"/>
    </row>
    <row r="10" spans="1:27" ht="13.5">
      <c r="A10" s="249" t="s">
        <v>147</v>
      </c>
      <c r="B10" s="182"/>
      <c r="C10" s="155">
        <v>447382</v>
      </c>
      <c r="D10" s="155"/>
      <c r="E10" s="59"/>
      <c r="F10" s="60"/>
      <c r="G10" s="159">
        <v>944859</v>
      </c>
      <c r="H10" s="159">
        <v>944859</v>
      </c>
      <c r="I10" s="159">
        <v>944859</v>
      </c>
      <c r="J10" s="60">
        <v>944859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944859</v>
      </c>
      <c r="X10" s="60"/>
      <c r="Y10" s="159">
        <v>944859</v>
      </c>
      <c r="Z10" s="141"/>
      <c r="AA10" s="225"/>
    </row>
    <row r="11" spans="1:27" ht="13.5">
      <c r="A11" s="249" t="s">
        <v>148</v>
      </c>
      <c r="B11" s="182"/>
      <c r="C11" s="155">
        <v>244114</v>
      </c>
      <c r="D11" s="155"/>
      <c r="E11" s="59"/>
      <c r="F11" s="60"/>
      <c r="G11" s="60">
        <v>244114</v>
      </c>
      <c r="H11" s="60">
        <v>244114</v>
      </c>
      <c r="I11" s="60">
        <v>244114</v>
      </c>
      <c r="J11" s="60">
        <v>244114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244114</v>
      </c>
      <c r="X11" s="60"/>
      <c r="Y11" s="60">
        <v>244114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40727238</v>
      </c>
      <c r="D12" s="168">
        <f>SUM(D6:D11)</f>
        <v>0</v>
      </c>
      <c r="E12" s="72">
        <f t="shared" si="0"/>
        <v>38176000</v>
      </c>
      <c r="F12" s="73">
        <f t="shared" si="0"/>
        <v>38176000</v>
      </c>
      <c r="G12" s="73">
        <f t="shared" si="0"/>
        <v>40727238</v>
      </c>
      <c r="H12" s="73">
        <f t="shared" si="0"/>
        <v>40727238</v>
      </c>
      <c r="I12" s="73">
        <f t="shared" si="0"/>
        <v>40727238</v>
      </c>
      <c r="J12" s="73">
        <f t="shared" si="0"/>
        <v>40727238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40727238</v>
      </c>
      <c r="X12" s="73">
        <f t="shared" si="0"/>
        <v>9544000</v>
      </c>
      <c r="Y12" s="73">
        <f t="shared" si="0"/>
        <v>31183238</v>
      </c>
      <c r="Z12" s="170">
        <f>+IF(X12&lt;&gt;0,+(Y12/X12)*100,0)</f>
        <v>326.7313285834032</v>
      </c>
      <c r="AA12" s="74">
        <f>SUM(AA6:AA11)</f>
        <v>38176000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5335395</v>
      </c>
      <c r="D17" s="155"/>
      <c r="E17" s="59">
        <v>5335000</v>
      </c>
      <c r="F17" s="60">
        <v>5335000</v>
      </c>
      <c r="G17" s="60">
        <v>5335395</v>
      </c>
      <c r="H17" s="60">
        <v>5335395</v>
      </c>
      <c r="I17" s="60">
        <v>5335395</v>
      </c>
      <c r="J17" s="60">
        <v>5335395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5335395</v>
      </c>
      <c r="X17" s="60">
        <v>1333750</v>
      </c>
      <c r="Y17" s="60">
        <v>4001645</v>
      </c>
      <c r="Z17" s="140">
        <v>300.03</v>
      </c>
      <c r="AA17" s="62">
        <v>5335000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52310781</v>
      </c>
      <c r="D19" s="155"/>
      <c r="E19" s="59">
        <v>49549000</v>
      </c>
      <c r="F19" s="60">
        <v>49549000</v>
      </c>
      <c r="G19" s="60">
        <v>52310781</v>
      </c>
      <c r="H19" s="60">
        <v>52310781</v>
      </c>
      <c r="I19" s="60">
        <v>52310781</v>
      </c>
      <c r="J19" s="60">
        <v>52310781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52310781</v>
      </c>
      <c r="X19" s="60">
        <v>12387250</v>
      </c>
      <c r="Y19" s="60">
        <v>39923531</v>
      </c>
      <c r="Z19" s="140">
        <v>322.3</v>
      </c>
      <c r="AA19" s="62">
        <v>49549000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13344</v>
      </c>
      <c r="D22" s="155"/>
      <c r="E22" s="59"/>
      <c r="F22" s="60"/>
      <c r="G22" s="60">
        <v>13344</v>
      </c>
      <c r="H22" s="60">
        <v>13344</v>
      </c>
      <c r="I22" s="60">
        <v>13344</v>
      </c>
      <c r="J22" s="60">
        <v>13344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13344</v>
      </c>
      <c r="X22" s="60"/>
      <c r="Y22" s="60">
        <v>13344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57659520</v>
      </c>
      <c r="D24" s="168">
        <f>SUM(D15:D23)</f>
        <v>0</v>
      </c>
      <c r="E24" s="76">
        <f t="shared" si="1"/>
        <v>54884000</v>
      </c>
      <c r="F24" s="77">
        <f t="shared" si="1"/>
        <v>54884000</v>
      </c>
      <c r="G24" s="77">
        <f t="shared" si="1"/>
        <v>57659520</v>
      </c>
      <c r="H24" s="77">
        <f t="shared" si="1"/>
        <v>57659520</v>
      </c>
      <c r="I24" s="77">
        <f t="shared" si="1"/>
        <v>57659520</v>
      </c>
      <c r="J24" s="77">
        <f t="shared" si="1"/>
        <v>57659520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57659520</v>
      </c>
      <c r="X24" s="77">
        <f t="shared" si="1"/>
        <v>13721000</v>
      </c>
      <c r="Y24" s="77">
        <f t="shared" si="1"/>
        <v>43938520</v>
      </c>
      <c r="Z24" s="212">
        <f>+IF(X24&lt;&gt;0,+(Y24/X24)*100,0)</f>
        <v>320.22826324611907</v>
      </c>
      <c r="AA24" s="79">
        <f>SUM(AA15:AA23)</f>
        <v>54884000</v>
      </c>
    </row>
    <row r="25" spans="1:27" ht="13.5">
      <c r="A25" s="250" t="s">
        <v>159</v>
      </c>
      <c r="B25" s="251"/>
      <c r="C25" s="168">
        <f aca="true" t="shared" si="2" ref="C25:Y25">+C12+C24</f>
        <v>98386758</v>
      </c>
      <c r="D25" s="168">
        <f>+D12+D24</f>
        <v>0</v>
      </c>
      <c r="E25" s="72">
        <f t="shared" si="2"/>
        <v>93060000</v>
      </c>
      <c r="F25" s="73">
        <f t="shared" si="2"/>
        <v>93060000</v>
      </c>
      <c r="G25" s="73">
        <f t="shared" si="2"/>
        <v>98386758</v>
      </c>
      <c r="H25" s="73">
        <f t="shared" si="2"/>
        <v>98386758</v>
      </c>
      <c r="I25" s="73">
        <f t="shared" si="2"/>
        <v>98386758</v>
      </c>
      <c r="J25" s="73">
        <f t="shared" si="2"/>
        <v>98386758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98386758</v>
      </c>
      <c r="X25" s="73">
        <f t="shared" si="2"/>
        <v>23265000</v>
      </c>
      <c r="Y25" s="73">
        <f t="shared" si="2"/>
        <v>75121758</v>
      </c>
      <c r="Z25" s="170">
        <f>+IF(X25&lt;&gt;0,+(Y25/X25)*100,0)</f>
        <v>322.8960154738878</v>
      </c>
      <c r="AA25" s="74">
        <f>+AA12+AA24</f>
        <v>93060000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70202</v>
      </c>
      <c r="D30" s="155"/>
      <c r="E30" s="59">
        <v>1633000</v>
      </c>
      <c r="F30" s="60">
        <v>1633000</v>
      </c>
      <c r="G30" s="60">
        <v>940289</v>
      </c>
      <c r="H30" s="60">
        <v>940289</v>
      </c>
      <c r="I30" s="60">
        <v>940289</v>
      </c>
      <c r="J30" s="60">
        <v>940289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940289</v>
      </c>
      <c r="X30" s="60">
        <v>408250</v>
      </c>
      <c r="Y30" s="60">
        <v>532039</v>
      </c>
      <c r="Z30" s="140">
        <v>130.32</v>
      </c>
      <c r="AA30" s="62">
        <v>1633000</v>
      </c>
    </row>
    <row r="31" spans="1:27" ht="13.5">
      <c r="A31" s="249" t="s">
        <v>163</v>
      </c>
      <c r="B31" s="182"/>
      <c r="C31" s="155">
        <v>411012</v>
      </c>
      <c r="D31" s="155"/>
      <c r="E31" s="59">
        <v>399000</v>
      </c>
      <c r="F31" s="60">
        <v>399000</v>
      </c>
      <c r="G31" s="60">
        <v>411012</v>
      </c>
      <c r="H31" s="60">
        <v>411012</v>
      </c>
      <c r="I31" s="60">
        <v>411012</v>
      </c>
      <c r="J31" s="60">
        <v>411012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411012</v>
      </c>
      <c r="X31" s="60">
        <v>99750</v>
      </c>
      <c r="Y31" s="60">
        <v>311262</v>
      </c>
      <c r="Z31" s="140">
        <v>312.04</v>
      </c>
      <c r="AA31" s="62">
        <v>399000</v>
      </c>
    </row>
    <row r="32" spans="1:27" ht="13.5">
      <c r="A32" s="249" t="s">
        <v>164</v>
      </c>
      <c r="B32" s="182"/>
      <c r="C32" s="155">
        <v>23709196</v>
      </c>
      <c r="D32" s="155"/>
      <c r="E32" s="59">
        <v>-4000000</v>
      </c>
      <c r="F32" s="60">
        <v>-4000000</v>
      </c>
      <c r="G32" s="60">
        <v>22839109</v>
      </c>
      <c r="H32" s="60">
        <v>22839109</v>
      </c>
      <c r="I32" s="60">
        <v>22839109</v>
      </c>
      <c r="J32" s="60">
        <v>22839109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22839109</v>
      </c>
      <c r="X32" s="60">
        <v>-1000000</v>
      </c>
      <c r="Y32" s="60">
        <v>23839109</v>
      </c>
      <c r="Z32" s="140">
        <v>-2383.91</v>
      </c>
      <c r="AA32" s="62">
        <v>-4000000</v>
      </c>
    </row>
    <row r="33" spans="1:27" ht="13.5">
      <c r="A33" s="249" t="s">
        <v>165</v>
      </c>
      <c r="B33" s="182"/>
      <c r="C33" s="155">
        <v>7906304</v>
      </c>
      <c r="D33" s="155"/>
      <c r="E33" s="59">
        <v>10929000</v>
      </c>
      <c r="F33" s="60">
        <v>10929000</v>
      </c>
      <c r="G33" s="60">
        <v>7906304</v>
      </c>
      <c r="H33" s="60">
        <v>7906304</v>
      </c>
      <c r="I33" s="60">
        <v>7906304</v>
      </c>
      <c r="J33" s="60">
        <v>7906304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7906304</v>
      </c>
      <c r="X33" s="60">
        <v>2732250</v>
      </c>
      <c r="Y33" s="60">
        <v>5174054</v>
      </c>
      <c r="Z33" s="140">
        <v>189.37</v>
      </c>
      <c r="AA33" s="62">
        <v>10929000</v>
      </c>
    </row>
    <row r="34" spans="1:27" ht="13.5">
      <c r="A34" s="250" t="s">
        <v>58</v>
      </c>
      <c r="B34" s="251"/>
      <c r="C34" s="168">
        <f aca="true" t="shared" si="3" ref="C34:Y34">SUM(C29:C33)</f>
        <v>32096714</v>
      </c>
      <c r="D34" s="168">
        <f>SUM(D29:D33)</f>
        <v>0</v>
      </c>
      <c r="E34" s="72">
        <f t="shared" si="3"/>
        <v>8961000</v>
      </c>
      <c r="F34" s="73">
        <f t="shared" si="3"/>
        <v>8961000</v>
      </c>
      <c r="G34" s="73">
        <f t="shared" si="3"/>
        <v>32096714</v>
      </c>
      <c r="H34" s="73">
        <f t="shared" si="3"/>
        <v>32096714</v>
      </c>
      <c r="I34" s="73">
        <f t="shared" si="3"/>
        <v>32096714</v>
      </c>
      <c r="J34" s="73">
        <f t="shared" si="3"/>
        <v>32096714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32096714</v>
      </c>
      <c r="X34" s="73">
        <f t="shared" si="3"/>
        <v>2240250</v>
      </c>
      <c r="Y34" s="73">
        <f t="shared" si="3"/>
        <v>29856464</v>
      </c>
      <c r="Z34" s="170">
        <f>+IF(X34&lt;&gt;0,+(Y34/X34)*100,0)</f>
        <v>1332.7291150541234</v>
      </c>
      <c r="AA34" s="74">
        <f>SUM(AA29:AA33)</f>
        <v>8961000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161194</v>
      </c>
      <c r="D37" s="155"/>
      <c r="E37" s="59">
        <v>11207000</v>
      </c>
      <c r="F37" s="60">
        <v>11207000</v>
      </c>
      <c r="G37" s="60">
        <v>161194</v>
      </c>
      <c r="H37" s="60">
        <v>161194</v>
      </c>
      <c r="I37" s="60">
        <v>161194</v>
      </c>
      <c r="J37" s="60">
        <v>161194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161194</v>
      </c>
      <c r="X37" s="60">
        <v>2801750</v>
      </c>
      <c r="Y37" s="60">
        <v>-2640556</v>
      </c>
      <c r="Z37" s="140">
        <v>-94.25</v>
      </c>
      <c r="AA37" s="62">
        <v>11207000</v>
      </c>
    </row>
    <row r="38" spans="1:27" ht="13.5">
      <c r="A38" s="249" t="s">
        <v>165</v>
      </c>
      <c r="B38" s="182"/>
      <c r="C38" s="155">
        <v>11261383</v>
      </c>
      <c r="D38" s="155"/>
      <c r="E38" s="59">
        <v>-10928000</v>
      </c>
      <c r="F38" s="60">
        <v>-10928000</v>
      </c>
      <c r="G38" s="60">
        <v>11261383</v>
      </c>
      <c r="H38" s="60">
        <v>11261383</v>
      </c>
      <c r="I38" s="60">
        <v>11261383</v>
      </c>
      <c r="J38" s="60">
        <v>11261383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11261383</v>
      </c>
      <c r="X38" s="60">
        <v>-2732000</v>
      </c>
      <c r="Y38" s="60">
        <v>13993383</v>
      </c>
      <c r="Z38" s="140">
        <v>-512.2</v>
      </c>
      <c r="AA38" s="62">
        <v>-10928000</v>
      </c>
    </row>
    <row r="39" spans="1:27" ht="13.5">
      <c r="A39" s="250" t="s">
        <v>59</v>
      </c>
      <c r="B39" s="253"/>
      <c r="C39" s="168">
        <f aca="true" t="shared" si="4" ref="C39:Y39">SUM(C37:C38)</f>
        <v>11422577</v>
      </c>
      <c r="D39" s="168">
        <f>SUM(D37:D38)</f>
        <v>0</v>
      </c>
      <c r="E39" s="76">
        <f t="shared" si="4"/>
        <v>279000</v>
      </c>
      <c r="F39" s="77">
        <f t="shared" si="4"/>
        <v>279000</v>
      </c>
      <c r="G39" s="77">
        <f t="shared" si="4"/>
        <v>11422577</v>
      </c>
      <c r="H39" s="77">
        <f t="shared" si="4"/>
        <v>11422577</v>
      </c>
      <c r="I39" s="77">
        <f t="shared" si="4"/>
        <v>11422577</v>
      </c>
      <c r="J39" s="77">
        <f t="shared" si="4"/>
        <v>11422577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11422577</v>
      </c>
      <c r="X39" s="77">
        <f t="shared" si="4"/>
        <v>69750</v>
      </c>
      <c r="Y39" s="77">
        <f t="shared" si="4"/>
        <v>11352827</v>
      </c>
      <c r="Z39" s="212">
        <f>+IF(X39&lt;&gt;0,+(Y39/X39)*100,0)</f>
        <v>16276.454480286739</v>
      </c>
      <c r="AA39" s="79">
        <f>SUM(AA37:AA38)</f>
        <v>279000</v>
      </c>
    </row>
    <row r="40" spans="1:27" ht="13.5">
      <c r="A40" s="250" t="s">
        <v>167</v>
      </c>
      <c r="B40" s="251"/>
      <c r="C40" s="168">
        <f aca="true" t="shared" si="5" ref="C40:Y40">+C34+C39</f>
        <v>43519291</v>
      </c>
      <c r="D40" s="168">
        <f>+D34+D39</f>
        <v>0</v>
      </c>
      <c r="E40" s="72">
        <f t="shared" si="5"/>
        <v>9240000</v>
      </c>
      <c r="F40" s="73">
        <f t="shared" si="5"/>
        <v>9240000</v>
      </c>
      <c r="G40" s="73">
        <f t="shared" si="5"/>
        <v>43519291</v>
      </c>
      <c r="H40" s="73">
        <f t="shared" si="5"/>
        <v>43519291</v>
      </c>
      <c r="I40" s="73">
        <f t="shared" si="5"/>
        <v>43519291</v>
      </c>
      <c r="J40" s="73">
        <f t="shared" si="5"/>
        <v>43519291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43519291</v>
      </c>
      <c r="X40" s="73">
        <f t="shared" si="5"/>
        <v>2310000</v>
      </c>
      <c r="Y40" s="73">
        <f t="shared" si="5"/>
        <v>41209291</v>
      </c>
      <c r="Z40" s="170">
        <f>+IF(X40&lt;&gt;0,+(Y40/X40)*100,0)</f>
        <v>1783.9519913419913</v>
      </c>
      <c r="AA40" s="74">
        <f>+AA34+AA39</f>
        <v>9240000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54867467</v>
      </c>
      <c r="D42" s="257">
        <f>+D25-D40</f>
        <v>0</v>
      </c>
      <c r="E42" s="258">
        <f t="shared" si="6"/>
        <v>83820000</v>
      </c>
      <c r="F42" s="259">
        <f t="shared" si="6"/>
        <v>83820000</v>
      </c>
      <c r="G42" s="259">
        <f t="shared" si="6"/>
        <v>54867467</v>
      </c>
      <c r="H42" s="259">
        <f t="shared" si="6"/>
        <v>54867467</v>
      </c>
      <c r="I42" s="259">
        <f t="shared" si="6"/>
        <v>54867467</v>
      </c>
      <c r="J42" s="259">
        <f t="shared" si="6"/>
        <v>54867467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54867467</v>
      </c>
      <c r="X42" s="259">
        <f t="shared" si="6"/>
        <v>20955000</v>
      </c>
      <c r="Y42" s="259">
        <f t="shared" si="6"/>
        <v>33912467</v>
      </c>
      <c r="Z42" s="260">
        <f>+IF(X42&lt;&gt;0,+(Y42/X42)*100,0)</f>
        <v>161.8347267955142</v>
      </c>
      <c r="AA42" s="261">
        <f>+AA25-AA40</f>
        <v>83820000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54867467</v>
      </c>
      <c r="D45" s="155"/>
      <c r="E45" s="59">
        <v>83820000</v>
      </c>
      <c r="F45" s="60">
        <v>83820000</v>
      </c>
      <c r="G45" s="60">
        <v>54867467</v>
      </c>
      <c r="H45" s="60">
        <v>54867467</v>
      </c>
      <c r="I45" s="60">
        <v>54867467</v>
      </c>
      <c r="J45" s="60">
        <v>54867467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54867467</v>
      </c>
      <c r="X45" s="60">
        <v>20955000</v>
      </c>
      <c r="Y45" s="60">
        <v>33912467</v>
      </c>
      <c r="Z45" s="139">
        <v>161.83</v>
      </c>
      <c r="AA45" s="62">
        <v>83820000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54867467</v>
      </c>
      <c r="D48" s="217">
        <f>SUM(D45:D47)</f>
        <v>0</v>
      </c>
      <c r="E48" s="264">
        <f t="shared" si="7"/>
        <v>83820000</v>
      </c>
      <c r="F48" s="219">
        <f t="shared" si="7"/>
        <v>83820000</v>
      </c>
      <c r="G48" s="219">
        <f t="shared" si="7"/>
        <v>54867467</v>
      </c>
      <c r="H48" s="219">
        <f t="shared" si="7"/>
        <v>54867467</v>
      </c>
      <c r="I48" s="219">
        <f t="shared" si="7"/>
        <v>54867467</v>
      </c>
      <c r="J48" s="219">
        <f t="shared" si="7"/>
        <v>54867467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54867467</v>
      </c>
      <c r="X48" s="219">
        <f t="shared" si="7"/>
        <v>20955000</v>
      </c>
      <c r="Y48" s="219">
        <f t="shared" si="7"/>
        <v>33912467</v>
      </c>
      <c r="Z48" s="265">
        <f>+IF(X48&lt;&gt;0,+(Y48/X48)*100,0)</f>
        <v>161.8347267955142</v>
      </c>
      <c r="AA48" s="232">
        <f>SUM(AA45:AA47)</f>
        <v>83820000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59972758</v>
      </c>
      <c r="D6" s="155"/>
      <c r="E6" s="59">
        <v>76341992</v>
      </c>
      <c r="F6" s="60">
        <v>76341992</v>
      </c>
      <c r="G6" s="60"/>
      <c r="H6" s="60">
        <v>8166000</v>
      </c>
      <c r="I6" s="60">
        <v>2691972</v>
      </c>
      <c r="J6" s="60">
        <v>10857972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10857972</v>
      </c>
      <c r="X6" s="60">
        <v>18870998</v>
      </c>
      <c r="Y6" s="60">
        <v>-8013026</v>
      </c>
      <c r="Z6" s="140">
        <v>-42.46</v>
      </c>
      <c r="AA6" s="62">
        <v>76341992</v>
      </c>
    </row>
    <row r="7" spans="1:27" ht="13.5">
      <c r="A7" s="249" t="s">
        <v>178</v>
      </c>
      <c r="B7" s="182"/>
      <c r="C7" s="155">
        <v>39399333</v>
      </c>
      <c r="D7" s="155"/>
      <c r="E7" s="59">
        <v>29700996</v>
      </c>
      <c r="F7" s="60">
        <v>29700996</v>
      </c>
      <c r="G7" s="60"/>
      <c r="H7" s="60">
        <v>735000</v>
      </c>
      <c r="I7" s="60">
        <v>781976</v>
      </c>
      <c r="J7" s="60">
        <v>1516976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1516976</v>
      </c>
      <c r="X7" s="60">
        <v>7425249</v>
      </c>
      <c r="Y7" s="60">
        <v>-5908273</v>
      </c>
      <c r="Z7" s="140">
        <v>-79.57</v>
      </c>
      <c r="AA7" s="62">
        <v>29700996</v>
      </c>
    </row>
    <row r="8" spans="1:27" ht="13.5">
      <c r="A8" s="249" t="s">
        <v>179</v>
      </c>
      <c r="B8" s="182"/>
      <c r="C8" s="155"/>
      <c r="D8" s="155"/>
      <c r="E8" s="59">
        <v>16991004</v>
      </c>
      <c r="F8" s="60">
        <v>16991004</v>
      </c>
      <c r="G8" s="60"/>
      <c r="H8" s="60"/>
      <c r="I8" s="60">
        <v>3612624</v>
      </c>
      <c r="J8" s="60">
        <v>3612624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3612624</v>
      </c>
      <c r="X8" s="60">
        <v>4247751</v>
      </c>
      <c r="Y8" s="60">
        <v>-635127</v>
      </c>
      <c r="Z8" s="140">
        <v>-14.95</v>
      </c>
      <c r="AA8" s="62">
        <v>16991004</v>
      </c>
    </row>
    <row r="9" spans="1:27" ht="13.5">
      <c r="A9" s="249" t="s">
        <v>180</v>
      </c>
      <c r="B9" s="182"/>
      <c r="C9" s="155">
        <v>2352112</v>
      </c>
      <c r="D9" s="155"/>
      <c r="E9" s="59">
        <v>3027004</v>
      </c>
      <c r="F9" s="60">
        <v>3027004</v>
      </c>
      <c r="G9" s="60"/>
      <c r="H9" s="60">
        <v>171000</v>
      </c>
      <c r="I9" s="60">
        <v>159994</v>
      </c>
      <c r="J9" s="60">
        <v>330994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330994</v>
      </c>
      <c r="X9" s="60">
        <v>971251</v>
      </c>
      <c r="Y9" s="60">
        <v>-640257</v>
      </c>
      <c r="Z9" s="140">
        <v>-65.92</v>
      </c>
      <c r="AA9" s="62">
        <v>3027004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-92058261</v>
      </c>
      <c r="D12" s="155"/>
      <c r="E12" s="59">
        <v>-98274000</v>
      </c>
      <c r="F12" s="60">
        <v>-98274000</v>
      </c>
      <c r="G12" s="60"/>
      <c r="H12" s="60">
        <v>-11097000</v>
      </c>
      <c r="I12" s="60">
        <v>-10417423</v>
      </c>
      <c r="J12" s="60">
        <v>-21514423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-21514423</v>
      </c>
      <c r="X12" s="60">
        <v>-24568500</v>
      </c>
      <c r="Y12" s="60">
        <v>3054077</v>
      </c>
      <c r="Z12" s="140">
        <v>-12.43</v>
      </c>
      <c r="AA12" s="62">
        <v>-98274000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9665942</v>
      </c>
      <c r="D15" s="168">
        <f>SUM(D6:D14)</f>
        <v>0</v>
      </c>
      <c r="E15" s="72">
        <f t="shared" si="0"/>
        <v>27786996</v>
      </c>
      <c r="F15" s="73">
        <f t="shared" si="0"/>
        <v>27786996</v>
      </c>
      <c r="G15" s="73">
        <f t="shared" si="0"/>
        <v>0</v>
      </c>
      <c r="H15" s="73">
        <f t="shared" si="0"/>
        <v>-2025000</v>
      </c>
      <c r="I15" s="73">
        <f t="shared" si="0"/>
        <v>-3170857</v>
      </c>
      <c r="J15" s="73">
        <f t="shared" si="0"/>
        <v>-5195857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-5195857</v>
      </c>
      <c r="X15" s="73">
        <f t="shared" si="0"/>
        <v>6946749</v>
      </c>
      <c r="Y15" s="73">
        <f t="shared" si="0"/>
        <v>-12142606</v>
      </c>
      <c r="Z15" s="170">
        <f>+IF(X15&lt;&gt;0,+(Y15/X15)*100,0)</f>
        <v>-174.7955194580947</v>
      </c>
      <c r="AA15" s="74">
        <f>SUM(AA6:AA14)</f>
        <v>27786996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1500000</v>
      </c>
      <c r="F19" s="60">
        <v>1500000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375000</v>
      </c>
      <c r="Y19" s="159">
        <v>-375000</v>
      </c>
      <c r="Z19" s="141">
        <v>-100</v>
      </c>
      <c r="AA19" s="225">
        <v>1500000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1500000</v>
      </c>
      <c r="F25" s="73">
        <f t="shared" si="1"/>
        <v>1500000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375000</v>
      </c>
      <c r="Y25" s="73">
        <f t="shared" si="1"/>
        <v>-375000</v>
      </c>
      <c r="Z25" s="170">
        <f>+IF(X25&lt;&gt;0,+(Y25/X25)*100,0)</f>
        <v>-100</v>
      </c>
      <c r="AA25" s="74">
        <f>SUM(AA19:AA24)</f>
        <v>1500000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9665942</v>
      </c>
      <c r="D36" s="153">
        <f>+D15+D25+D34</f>
        <v>0</v>
      </c>
      <c r="E36" s="99">
        <f t="shared" si="3"/>
        <v>29286996</v>
      </c>
      <c r="F36" s="100">
        <f t="shared" si="3"/>
        <v>29286996</v>
      </c>
      <c r="G36" s="100">
        <f t="shared" si="3"/>
        <v>0</v>
      </c>
      <c r="H36" s="100">
        <f t="shared" si="3"/>
        <v>-2025000</v>
      </c>
      <c r="I36" s="100">
        <f t="shared" si="3"/>
        <v>-3170857</v>
      </c>
      <c r="J36" s="100">
        <f t="shared" si="3"/>
        <v>-5195857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-5195857</v>
      </c>
      <c r="X36" s="100">
        <f t="shared" si="3"/>
        <v>7321749</v>
      </c>
      <c r="Y36" s="100">
        <f t="shared" si="3"/>
        <v>-12517606</v>
      </c>
      <c r="Z36" s="137">
        <f>+IF(X36&lt;&gt;0,+(Y36/X36)*100,0)</f>
        <v>-170.96469709628124</v>
      </c>
      <c r="AA36" s="102">
        <f>+AA15+AA25+AA34</f>
        <v>29286996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/>
      <c r="I37" s="100">
        <v>-2025000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9665942</v>
      </c>
      <c r="D38" s="257"/>
      <c r="E38" s="258">
        <v>29286996</v>
      </c>
      <c r="F38" s="259">
        <v>29286996</v>
      </c>
      <c r="G38" s="259"/>
      <c r="H38" s="259">
        <v>-2025000</v>
      </c>
      <c r="I38" s="259">
        <v>-5195857</v>
      </c>
      <c r="J38" s="259">
        <v>-5195857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-5195857</v>
      </c>
      <c r="X38" s="259">
        <v>7321749</v>
      </c>
      <c r="Y38" s="259">
        <v>-12517606</v>
      </c>
      <c r="Z38" s="260">
        <v>-170.96</v>
      </c>
      <c r="AA38" s="261">
        <v>29286996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9825203</v>
      </c>
      <c r="D5" s="200">
        <f t="shared" si="0"/>
        <v>0</v>
      </c>
      <c r="E5" s="106">
        <f t="shared" si="0"/>
        <v>17641000</v>
      </c>
      <c r="F5" s="106">
        <f t="shared" si="0"/>
        <v>17641000</v>
      </c>
      <c r="G5" s="106">
        <f t="shared" si="0"/>
        <v>0</v>
      </c>
      <c r="H5" s="106">
        <f t="shared" si="0"/>
        <v>2456889</v>
      </c>
      <c r="I5" s="106">
        <f t="shared" si="0"/>
        <v>517478</v>
      </c>
      <c r="J5" s="106">
        <f t="shared" si="0"/>
        <v>2974367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2974367</v>
      </c>
      <c r="X5" s="106">
        <f t="shared" si="0"/>
        <v>4410250</v>
      </c>
      <c r="Y5" s="106">
        <f t="shared" si="0"/>
        <v>-1435883</v>
      </c>
      <c r="Z5" s="201">
        <f>+IF(X5&lt;&gt;0,+(Y5/X5)*100,0)</f>
        <v>-32.55785953177258</v>
      </c>
      <c r="AA5" s="199">
        <f>SUM(AA11:AA18)</f>
        <v>17641000</v>
      </c>
    </row>
    <row r="6" spans="1:27" ht="13.5">
      <c r="A6" s="291" t="s">
        <v>204</v>
      </c>
      <c r="B6" s="142"/>
      <c r="C6" s="62">
        <v>9709912</v>
      </c>
      <c r="D6" s="156"/>
      <c r="E6" s="60">
        <v>11991000</v>
      </c>
      <c r="F6" s="60">
        <v>11991000</v>
      </c>
      <c r="G6" s="60"/>
      <c r="H6" s="60">
        <v>2456889</v>
      </c>
      <c r="I6" s="60"/>
      <c r="J6" s="60">
        <v>2456889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2456889</v>
      </c>
      <c r="X6" s="60">
        <v>2997750</v>
      </c>
      <c r="Y6" s="60">
        <v>-540861</v>
      </c>
      <c r="Z6" s="140">
        <v>-18.04</v>
      </c>
      <c r="AA6" s="155">
        <v>11991000</v>
      </c>
    </row>
    <row r="7" spans="1:27" ht="13.5">
      <c r="A7" s="291" t="s">
        <v>205</v>
      </c>
      <c r="B7" s="142"/>
      <c r="C7" s="62"/>
      <c r="D7" s="156"/>
      <c r="E7" s="60">
        <v>5000000</v>
      </c>
      <c r="F7" s="60">
        <v>5000000</v>
      </c>
      <c r="G7" s="60"/>
      <c r="H7" s="60"/>
      <c r="I7" s="60">
        <v>262500</v>
      </c>
      <c r="J7" s="60">
        <v>262500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262500</v>
      </c>
      <c r="X7" s="60">
        <v>1250000</v>
      </c>
      <c r="Y7" s="60">
        <v>-987500</v>
      </c>
      <c r="Z7" s="140">
        <v>-79</v>
      </c>
      <c r="AA7" s="155">
        <v>5000000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115291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9825203</v>
      </c>
      <c r="D11" s="294">
        <f t="shared" si="1"/>
        <v>0</v>
      </c>
      <c r="E11" s="295">
        <f t="shared" si="1"/>
        <v>16991000</v>
      </c>
      <c r="F11" s="295">
        <f t="shared" si="1"/>
        <v>16991000</v>
      </c>
      <c r="G11" s="295">
        <f t="shared" si="1"/>
        <v>0</v>
      </c>
      <c r="H11" s="295">
        <f t="shared" si="1"/>
        <v>2456889</v>
      </c>
      <c r="I11" s="295">
        <f t="shared" si="1"/>
        <v>262500</v>
      </c>
      <c r="J11" s="295">
        <f t="shared" si="1"/>
        <v>2719389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2719389</v>
      </c>
      <c r="X11" s="295">
        <f t="shared" si="1"/>
        <v>4247750</v>
      </c>
      <c r="Y11" s="295">
        <f t="shared" si="1"/>
        <v>-1528361</v>
      </c>
      <c r="Z11" s="296">
        <f>+IF(X11&lt;&gt;0,+(Y11/X11)*100,0)</f>
        <v>-35.980483785533515</v>
      </c>
      <c r="AA11" s="297">
        <f>SUM(AA6:AA10)</f>
        <v>16991000</v>
      </c>
    </row>
    <row r="12" spans="1:27" ht="13.5">
      <c r="A12" s="298" t="s">
        <v>210</v>
      </c>
      <c r="B12" s="136"/>
      <c r="C12" s="62"/>
      <c r="D12" s="156"/>
      <c r="E12" s="60">
        <v>50000</v>
      </c>
      <c r="F12" s="60">
        <v>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12500</v>
      </c>
      <c r="Y12" s="60">
        <v>-12500</v>
      </c>
      <c r="Z12" s="140">
        <v>-100</v>
      </c>
      <c r="AA12" s="155">
        <v>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600000</v>
      </c>
      <c r="F15" s="60">
        <v>600000</v>
      </c>
      <c r="G15" s="60"/>
      <c r="H15" s="60"/>
      <c r="I15" s="60">
        <v>254978</v>
      </c>
      <c r="J15" s="60">
        <v>254978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254978</v>
      </c>
      <c r="X15" s="60">
        <v>150000</v>
      </c>
      <c r="Y15" s="60">
        <v>104978</v>
      </c>
      <c r="Z15" s="140">
        <v>69.99</v>
      </c>
      <c r="AA15" s="155">
        <v>600000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9709912</v>
      </c>
      <c r="D36" s="156">
        <f t="shared" si="4"/>
        <v>0</v>
      </c>
      <c r="E36" s="60">
        <f t="shared" si="4"/>
        <v>11991000</v>
      </c>
      <c r="F36" s="60">
        <f t="shared" si="4"/>
        <v>11991000</v>
      </c>
      <c r="G36" s="60">
        <f t="shared" si="4"/>
        <v>0</v>
      </c>
      <c r="H36" s="60">
        <f t="shared" si="4"/>
        <v>2456889</v>
      </c>
      <c r="I36" s="60">
        <f t="shared" si="4"/>
        <v>0</v>
      </c>
      <c r="J36" s="60">
        <f t="shared" si="4"/>
        <v>2456889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2456889</v>
      </c>
      <c r="X36" s="60">
        <f t="shared" si="4"/>
        <v>2997750</v>
      </c>
      <c r="Y36" s="60">
        <f t="shared" si="4"/>
        <v>-540861</v>
      </c>
      <c r="Z36" s="140">
        <f aca="true" t="shared" si="5" ref="Z36:Z49">+IF(X36&lt;&gt;0,+(Y36/X36)*100,0)</f>
        <v>-18.042231673755317</v>
      </c>
      <c r="AA36" s="155">
        <f>AA6+AA21</f>
        <v>11991000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262500</v>
      </c>
      <c r="J37" s="60">
        <f t="shared" si="4"/>
        <v>262500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262500</v>
      </c>
      <c r="X37" s="60">
        <f t="shared" si="4"/>
        <v>1250000</v>
      </c>
      <c r="Y37" s="60">
        <f t="shared" si="4"/>
        <v>-987500</v>
      </c>
      <c r="Z37" s="140">
        <f t="shared" si="5"/>
        <v>-79</v>
      </c>
      <c r="AA37" s="155">
        <f>AA7+AA22</f>
        <v>5000000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115291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9825203</v>
      </c>
      <c r="D41" s="294">
        <f t="shared" si="6"/>
        <v>0</v>
      </c>
      <c r="E41" s="295">
        <f t="shared" si="6"/>
        <v>16991000</v>
      </c>
      <c r="F41" s="295">
        <f t="shared" si="6"/>
        <v>16991000</v>
      </c>
      <c r="G41" s="295">
        <f t="shared" si="6"/>
        <v>0</v>
      </c>
      <c r="H41" s="295">
        <f t="shared" si="6"/>
        <v>2456889</v>
      </c>
      <c r="I41" s="295">
        <f t="shared" si="6"/>
        <v>262500</v>
      </c>
      <c r="J41" s="295">
        <f t="shared" si="6"/>
        <v>2719389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2719389</v>
      </c>
      <c r="X41" s="295">
        <f t="shared" si="6"/>
        <v>4247750</v>
      </c>
      <c r="Y41" s="295">
        <f t="shared" si="6"/>
        <v>-1528361</v>
      </c>
      <c r="Z41" s="296">
        <f t="shared" si="5"/>
        <v>-35.980483785533515</v>
      </c>
      <c r="AA41" s="297">
        <f>SUM(AA36:AA40)</f>
        <v>16991000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50000</v>
      </c>
      <c r="F42" s="54">
        <f t="shared" si="7"/>
        <v>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12500</v>
      </c>
      <c r="Y42" s="54">
        <f t="shared" si="7"/>
        <v>-12500</v>
      </c>
      <c r="Z42" s="184">
        <f t="shared" si="5"/>
        <v>-100</v>
      </c>
      <c r="AA42" s="130">
        <f aca="true" t="shared" si="8" ref="AA42:AA48">AA12+AA27</f>
        <v>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600000</v>
      </c>
      <c r="F45" s="54">
        <f t="shared" si="7"/>
        <v>600000</v>
      </c>
      <c r="G45" s="54">
        <f t="shared" si="7"/>
        <v>0</v>
      </c>
      <c r="H45" s="54">
        <f t="shared" si="7"/>
        <v>0</v>
      </c>
      <c r="I45" s="54">
        <f t="shared" si="7"/>
        <v>254978</v>
      </c>
      <c r="J45" s="54">
        <f t="shared" si="7"/>
        <v>254978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254978</v>
      </c>
      <c r="X45" s="54">
        <f t="shared" si="7"/>
        <v>150000</v>
      </c>
      <c r="Y45" s="54">
        <f t="shared" si="7"/>
        <v>104978</v>
      </c>
      <c r="Z45" s="184">
        <f t="shared" si="5"/>
        <v>69.98533333333333</v>
      </c>
      <c r="AA45" s="130">
        <f t="shared" si="8"/>
        <v>600000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9825203</v>
      </c>
      <c r="D49" s="218">
        <f t="shared" si="9"/>
        <v>0</v>
      </c>
      <c r="E49" s="220">
        <f t="shared" si="9"/>
        <v>17641000</v>
      </c>
      <c r="F49" s="220">
        <f t="shared" si="9"/>
        <v>17641000</v>
      </c>
      <c r="G49" s="220">
        <f t="shared" si="9"/>
        <v>0</v>
      </c>
      <c r="H49" s="220">
        <f t="shared" si="9"/>
        <v>2456889</v>
      </c>
      <c r="I49" s="220">
        <f t="shared" si="9"/>
        <v>517478</v>
      </c>
      <c r="J49" s="220">
        <f t="shared" si="9"/>
        <v>2974367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2974367</v>
      </c>
      <c r="X49" s="220">
        <f t="shared" si="9"/>
        <v>4410250</v>
      </c>
      <c r="Y49" s="220">
        <f t="shared" si="9"/>
        <v>-1435883</v>
      </c>
      <c r="Z49" s="221">
        <f t="shared" si="5"/>
        <v>-32.55785953177258</v>
      </c>
      <c r="AA49" s="222">
        <f>SUM(AA41:AA48)</f>
        <v>17641000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2101000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35000</v>
      </c>
      <c r="H68" s="60">
        <v>1554790</v>
      </c>
      <c r="I68" s="60">
        <v>1755</v>
      </c>
      <c r="J68" s="60">
        <v>1591545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1591545</v>
      </c>
      <c r="X68" s="60"/>
      <c r="Y68" s="60">
        <v>1591545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2101000</v>
      </c>
      <c r="F69" s="220">
        <f t="shared" si="12"/>
        <v>0</v>
      </c>
      <c r="G69" s="220">
        <f t="shared" si="12"/>
        <v>35000</v>
      </c>
      <c r="H69" s="220">
        <f t="shared" si="12"/>
        <v>1554790</v>
      </c>
      <c r="I69" s="220">
        <f t="shared" si="12"/>
        <v>1755</v>
      </c>
      <c r="J69" s="220">
        <f t="shared" si="12"/>
        <v>1591545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1591545</v>
      </c>
      <c r="X69" s="220">
        <f t="shared" si="12"/>
        <v>0</v>
      </c>
      <c r="Y69" s="220">
        <f t="shared" si="12"/>
        <v>1591545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9825203</v>
      </c>
      <c r="D5" s="357">
        <f t="shared" si="0"/>
        <v>0</v>
      </c>
      <c r="E5" s="356">
        <f t="shared" si="0"/>
        <v>16991000</v>
      </c>
      <c r="F5" s="358">
        <f t="shared" si="0"/>
        <v>16991000</v>
      </c>
      <c r="G5" s="358">
        <f t="shared" si="0"/>
        <v>0</v>
      </c>
      <c r="H5" s="356">
        <f t="shared" si="0"/>
        <v>2456889</v>
      </c>
      <c r="I5" s="356">
        <f t="shared" si="0"/>
        <v>262500</v>
      </c>
      <c r="J5" s="358">
        <f t="shared" si="0"/>
        <v>2719389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2719389</v>
      </c>
      <c r="X5" s="356">
        <f t="shared" si="0"/>
        <v>4247750</v>
      </c>
      <c r="Y5" s="358">
        <f t="shared" si="0"/>
        <v>-1528361</v>
      </c>
      <c r="Z5" s="359">
        <f>+IF(X5&lt;&gt;0,+(Y5/X5)*100,0)</f>
        <v>-35.980483785533515</v>
      </c>
      <c r="AA5" s="360">
        <f>+AA6+AA8+AA11+AA13+AA15</f>
        <v>16991000</v>
      </c>
    </row>
    <row r="6" spans="1:27" ht="13.5">
      <c r="A6" s="361" t="s">
        <v>204</v>
      </c>
      <c r="B6" s="142"/>
      <c r="C6" s="60">
        <f>+C7</f>
        <v>9709912</v>
      </c>
      <c r="D6" s="340">
        <f aca="true" t="shared" si="1" ref="D6:AA6">+D7</f>
        <v>0</v>
      </c>
      <c r="E6" s="60">
        <f t="shared" si="1"/>
        <v>11991000</v>
      </c>
      <c r="F6" s="59">
        <f t="shared" si="1"/>
        <v>11991000</v>
      </c>
      <c r="G6" s="59">
        <f t="shared" si="1"/>
        <v>0</v>
      </c>
      <c r="H6" s="60">
        <f t="shared" si="1"/>
        <v>2456889</v>
      </c>
      <c r="I6" s="60">
        <f t="shared" si="1"/>
        <v>0</v>
      </c>
      <c r="J6" s="59">
        <f t="shared" si="1"/>
        <v>2456889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2456889</v>
      </c>
      <c r="X6" s="60">
        <f t="shared" si="1"/>
        <v>2997750</v>
      </c>
      <c r="Y6" s="59">
        <f t="shared" si="1"/>
        <v>-540861</v>
      </c>
      <c r="Z6" s="61">
        <f>+IF(X6&lt;&gt;0,+(Y6/X6)*100,0)</f>
        <v>-18.042231673755317</v>
      </c>
      <c r="AA6" s="62">
        <f t="shared" si="1"/>
        <v>11991000</v>
      </c>
    </row>
    <row r="7" spans="1:27" ht="13.5">
      <c r="A7" s="291" t="s">
        <v>228</v>
      </c>
      <c r="B7" s="142"/>
      <c r="C7" s="60">
        <v>9709912</v>
      </c>
      <c r="D7" s="340"/>
      <c r="E7" s="60">
        <v>11991000</v>
      </c>
      <c r="F7" s="59">
        <v>11991000</v>
      </c>
      <c r="G7" s="59"/>
      <c r="H7" s="60">
        <v>2456889</v>
      </c>
      <c r="I7" s="60"/>
      <c r="J7" s="59">
        <v>2456889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2456889</v>
      </c>
      <c r="X7" s="60">
        <v>2997750</v>
      </c>
      <c r="Y7" s="59">
        <v>-540861</v>
      </c>
      <c r="Z7" s="61">
        <v>-18.04</v>
      </c>
      <c r="AA7" s="62">
        <v>11991000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262500</v>
      </c>
      <c r="J8" s="59">
        <f t="shared" si="2"/>
        <v>262500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262500</v>
      </c>
      <c r="X8" s="60">
        <f t="shared" si="2"/>
        <v>1250000</v>
      </c>
      <c r="Y8" s="59">
        <f t="shared" si="2"/>
        <v>-987500</v>
      </c>
      <c r="Z8" s="61">
        <f>+IF(X8&lt;&gt;0,+(Y8/X8)*100,0)</f>
        <v>-79</v>
      </c>
      <c r="AA8" s="62">
        <f>SUM(AA9:AA10)</f>
        <v>5000000</v>
      </c>
    </row>
    <row r="9" spans="1:27" ht="13.5">
      <c r="A9" s="291" t="s">
        <v>229</v>
      </c>
      <c r="B9" s="142"/>
      <c r="C9" s="60"/>
      <c r="D9" s="340"/>
      <c r="E9" s="60">
        <v>5000000</v>
      </c>
      <c r="F9" s="59">
        <v>5000000</v>
      </c>
      <c r="G9" s="59"/>
      <c r="H9" s="60"/>
      <c r="I9" s="60">
        <v>262500</v>
      </c>
      <c r="J9" s="59">
        <v>262500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262500</v>
      </c>
      <c r="X9" s="60">
        <v>1250000</v>
      </c>
      <c r="Y9" s="59">
        <v>-987500</v>
      </c>
      <c r="Z9" s="61">
        <v>-79</v>
      </c>
      <c r="AA9" s="62">
        <v>5000000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115291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115291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</v>
      </c>
      <c r="F22" s="345">
        <f t="shared" si="6"/>
        <v>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12500</v>
      </c>
      <c r="Y22" s="345">
        <f t="shared" si="6"/>
        <v>-12500</v>
      </c>
      <c r="Z22" s="336">
        <f>+IF(X22&lt;&gt;0,+(Y22/X22)*100,0)</f>
        <v>-100</v>
      </c>
      <c r="AA22" s="350">
        <f>SUM(AA23:AA32)</f>
        <v>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50000</v>
      </c>
      <c r="F32" s="59">
        <v>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12500</v>
      </c>
      <c r="Y32" s="59">
        <v>-12500</v>
      </c>
      <c r="Z32" s="61">
        <v>-100</v>
      </c>
      <c r="AA32" s="62">
        <v>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600000</v>
      </c>
      <c r="F40" s="345">
        <f t="shared" si="9"/>
        <v>600000</v>
      </c>
      <c r="G40" s="345">
        <f t="shared" si="9"/>
        <v>0</v>
      </c>
      <c r="H40" s="343">
        <f t="shared" si="9"/>
        <v>0</v>
      </c>
      <c r="I40" s="343">
        <f t="shared" si="9"/>
        <v>254978</v>
      </c>
      <c r="J40" s="345">
        <f t="shared" si="9"/>
        <v>254978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254978</v>
      </c>
      <c r="X40" s="343">
        <f t="shared" si="9"/>
        <v>150000</v>
      </c>
      <c r="Y40" s="345">
        <f t="shared" si="9"/>
        <v>104978</v>
      </c>
      <c r="Z40" s="336">
        <f>+IF(X40&lt;&gt;0,+(Y40/X40)*100,0)</f>
        <v>69.98533333333333</v>
      </c>
      <c r="AA40" s="350">
        <f>SUM(AA41:AA49)</f>
        <v>600000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400000</v>
      </c>
      <c r="F44" s="53">
        <v>400000</v>
      </c>
      <c r="G44" s="53"/>
      <c r="H44" s="54"/>
      <c r="I44" s="54">
        <v>254978</v>
      </c>
      <c r="J44" s="53">
        <v>254978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254978</v>
      </c>
      <c r="X44" s="54">
        <v>100000</v>
      </c>
      <c r="Y44" s="53">
        <v>154978</v>
      </c>
      <c r="Z44" s="94">
        <v>154.98</v>
      </c>
      <c r="AA44" s="95">
        <v>400000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200000</v>
      </c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</v>
      </c>
      <c r="Y49" s="53">
        <v>-50000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9825203</v>
      </c>
      <c r="D60" s="346">
        <f t="shared" si="14"/>
        <v>0</v>
      </c>
      <c r="E60" s="219">
        <f t="shared" si="14"/>
        <v>17641000</v>
      </c>
      <c r="F60" s="264">
        <f t="shared" si="14"/>
        <v>17641000</v>
      </c>
      <c r="G60" s="264">
        <f t="shared" si="14"/>
        <v>0</v>
      </c>
      <c r="H60" s="219">
        <f t="shared" si="14"/>
        <v>2456889</v>
      </c>
      <c r="I60" s="219">
        <f t="shared" si="14"/>
        <v>517478</v>
      </c>
      <c r="J60" s="264">
        <f t="shared" si="14"/>
        <v>2974367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2974367</v>
      </c>
      <c r="X60" s="219">
        <f t="shared" si="14"/>
        <v>4410250</v>
      </c>
      <c r="Y60" s="264">
        <f t="shared" si="14"/>
        <v>-1435883</v>
      </c>
      <c r="Z60" s="337">
        <f>+IF(X60&lt;&gt;0,+(Y60/X60)*100,0)</f>
        <v>-32.55785953177258</v>
      </c>
      <c r="AA60" s="232">
        <f>+AA57+AA54+AA51+AA40+AA37+AA34+AA22+AA5</f>
        <v>17641000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2014-11-17T09:15:37Z</dcterms:created>
  <dcterms:modified xsi:type="dcterms:W3CDTF">2014-11-17T09:15:40Z</dcterms:modified>
  <cp:category/>
  <cp:version/>
  <cp:contentType/>
  <cp:contentStatus/>
</cp:coreProperties>
</file>