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<sst xmlns="http://schemas.openxmlformats.org/spreadsheetml/2006/main" count="855" uniqueCount="302">
  <si>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Okhahlamba(KZN235)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</si>
  <si>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</si>
  <si>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</si>
  <si>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</si>
  <si>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</si>
  <si>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</si>
  <si>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</si>
  <si>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</si>
  <si>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</si>
  <si>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</si>
  <si>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</si>
  <si>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</si>
  <si>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</si>
  <si>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</si>
  <si>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</si>
  <si>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</si>
  <si>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</si>
  <si>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</si>
  <si>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</si>
  <si>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</si>
  <si>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</si>
  <si>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</si>
  <si>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</si>
  <si>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</si>
  <si>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</si>
  <si>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</si>
  <si>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</si>
  <si>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</si>
  <si>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</si>
  <si>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</si>
  <si>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</si>
  <si>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</si>
  <si>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</si>
  <si>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</si>
  <si>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</si>
  <si>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</si>
  <si>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</si>
  <si>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</si>
  <si>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</si>
  <si>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</si>
  <si>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</si>
  <si>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</si>
  <si>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</si>
  <si>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</si>
  <si>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</si>
  <si>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</si>
  <si>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</si>
  <si>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</si>
  <si>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</si>
  <si>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</si>
  <si>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</si>
  <si>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</si>
  <si>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</si>
  <si>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</si>
  <si>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</si>
  <si>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</si>
  <si>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</si>
  <si>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</si>
  <si>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</si>
  <si>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</si>
  <si>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</si>
  <si>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</si>
  <si>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</si>
  <si>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</si>
  <si>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</si>
  <si>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</si>
  <si>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</si>
  <si>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</si>
  <si>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</si>
  <si>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</si>
  <si>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</si>
  <si>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</si>
  <si>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</si>
  <si>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</si>
  <si>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</si>
  <si>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</si>
  <si>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</si>
  <si>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</si>
  <si>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</si>
  <si>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</si>
  <si>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</si>
  <si>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</si>
  <si>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</si>
  <si>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</si>
  <si>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</si>
  <si>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</si>
  <si>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</si>
  <si>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</si>
  <si>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</si>
  <si>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</si>
  <si>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</si>
  <si>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</si>
  <si>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</si>
  <si>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</si>
  <si>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</si>
  <si>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</si>
  <si>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</si>
  <si>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</si>
  <si>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</si>
  <si>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</si>
  <si>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</si>
  <si>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</si>
  <si>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</si>
  <si>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</si>
  <si>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</si>
  <si>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</si>
  <si>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</si>
  <si>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</si>
  <si>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</si>
  <si>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</si>
  <si>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</si>
  <si>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</si>
  <si>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</si>
  <si>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</si>
  <si>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</si>
  <si>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</si>
  <si>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</si>
  <si>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</si>
  <si>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</si>
  <si>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</si>
  <si>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</si>
  <si>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</si>
  <si>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</si>
  <si>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</si>
  <si>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</si>
  <si>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</si>
  <si>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</si>
  <si>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</si>
  <si>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</si>
  <si>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Okhahlamba(KZN235)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</si>
  <si>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</si>
  <si>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</si>
  <si>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</si>
  <si>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</si>
  <si>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</si>
  <si>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</si>
  <si>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</si>
  <si>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</si>
  <si>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</si>
  <si>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</si>
  <si>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Okhahlamba(KZN235)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</si>
  <si>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</si>
  <si>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</si>
  <si>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</si>
  <si>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</si>
  <si>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</si>
  <si>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</si>
  <si>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</si>
  <si>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</si>
  <si>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</si>
  <si>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</si>
  <si>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</si>
  <si>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</si>
  <si>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</si>
  <si>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</si>
  <si>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</si>
  <si>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</si>
  <si>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</si>
  <si>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</si>
  <si>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</si>
  <si>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</si>
  <si>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</si>
  <si>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</si>
  <si>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</si>
  <si>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</si>
  <si>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</si>
  <si>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</si>
  <si>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</si>
  <si>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</si>
  <si>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</si>
  <si>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</si>
  <si>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</si>
  <si>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</si>
  <si>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</si>
  <si>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</si>
  <si>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</si>
  <si>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</si>
  <si>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</si>
  <si>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</si>
  <si>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</si>
  <si>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</si>
  <si>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</si>
  <si>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</si>
  <si>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</si>
  <si>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</si>
  <si>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</si>
  <si>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</si>
  <si>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</si>
  <si>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</si>
  <si>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</si>
  <si>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</si>
  <si>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</si>
  <si>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</si>
  <si>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</si>
  <si>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</si>
  <si>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</si>
  <si>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</si>
  <si>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</si>
  <si>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</si>
  <si>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</si>
  <si>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</si>
  <si>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Okhahlamba(KZN235)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</si>
  <si>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</si>
  <si>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</si>
  <si>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</si>
  <si>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</si>
  <si>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</si>
  <si>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</si>
  <si>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</si>
  <si>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</si>
  <si>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</si>
  <si>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</si>
  <si>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</si>
  <si>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</si>
  <si>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</si>
  <si>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</si>
  <si>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</si>
  <si>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</si>
  <si>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</si>
  <si>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</si>
  <si>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</si>
  <si>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</si>
  <si>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</si>
  <si>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</si>
  <si>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</si>
  <si>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</si>
  <si>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Okhahlamba(KZN235)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</si>
  <si>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</si>
  <si>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</si>
  <si>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</si>
  <si>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</si>
  <si>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</si>
  <si>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</si>
  <si>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</si>
  <si>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</si>
  <si>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</si>
  <si>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</si>
  <si>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</si>
  <si>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</si>
  <si>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</si>
  <si>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</si>
  <si>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</si>
  <si>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</si>
  <si>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</si>
  <si>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</si>
  <si>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</si>
  <si>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</si>
  <si>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</si>
  <si>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</si>
  <si>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</si>
  <si>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</si>
  <si>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</si>
  <si>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</si>
  <si>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</si>
  <si>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</si>
  <si>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</si>
  <si>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</si>
  <si>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</si>
  <si>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</si>
  <si>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</si>
  <si>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</si>
  <si>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</si>
  <si>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Okhahlamba(KZN235)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</si>
  <si>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</si>
  <si>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</si>
  <si>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Okhahlamba(KZN235)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</si>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</sst>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25227522</v>
      </c>
      <c r="C5" s="19">
        <v>0</v>
      </c>
      <c r="D5" s="59">
        <v>29388298</v>
      </c>
      <c r="E5" s="60">
        <v>29388298</v>
      </c>
      <c r="F5" s="60">
        <v>2252869</v>
      </c>
      <c r="G5" s="60">
        <v>2260066</v>
      </c>
      <c r="H5" s="60">
        <v>2267206</v>
      </c>
      <c r="I5" s="60">
        <v>6780141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6780141</v>
      </c>
      <c r="W5" s="60">
        <v>7404960</v>
      </c>
      <c r="X5" s="60">
        <v>-624819</v>
      </c>
      <c r="Y5" s="61">
        <v>-8.44</v>
      </c>
      <c r="Z5" s="62">
        <v>29388298</v>
      </c>
    </row>
    <row r="6" spans="1:26" ht="13.5">
      <c r="A6" s="58" t="s">
        <v>32</v>
      </c>
      <c r="B6" s="19">
        <v>353995</v>
      </c>
      <c r="C6" s="19">
        <v>0</v>
      </c>
      <c r="D6" s="59">
        <v>365306</v>
      </c>
      <c r="E6" s="60">
        <v>365306</v>
      </c>
      <c r="F6" s="60">
        <v>31314</v>
      </c>
      <c r="G6" s="60">
        <v>32543</v>
      </c>
      <c r="H6" s="60">
        <v>31238</v>
      </c>
      <c r="I6" s="60">
        <v>95095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95095</v>
      </c>
      <c r="W6" s="60">
        <v>91326</v>
      </c>
      <c r="X6" s="60">
        <v>3769</v>
      </c>
      <c r="Y6" s="61">
        <v>4.13</v>
      </c>
      <c r="Z6" s="62">
        <v>365306</v>
      </c>
    </row>
    <row r="7" spans="1:26" ht="13.5">
      <c r="A7" s="58" t="s">
        <v>33</v>
      </c>
      <c r="B7" s="19">
        <v>3529363</v>
      </c>
      <c r="C7" s="19">
        <v>0</v>
      </c>
      <c r="D7" s="59">
        <v>2000000</v>
      </c>
      <c r="E7" s="60">
        <v>2000000</v>
      </c>
      <c r="F7" s="60">
        <v>149615</v>
      </c>
      <c r="G7" s="60">
        <v>136965</v>
      </c>
      <c r="H7" s="60">
        <v>0</v>
      </c>
      <c r="I7" s="60">
        <v>286580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286580</v>
      </c>
      <c r="W7" s="60">
        <v>585000</v>
      </c>
      <c r="X7" s="60">
        <v>-298420</v>
      </c>
      <c r="Y7" s="61">
        <v>-51.01</v>
      </c>
      <c r="Z7" s="62">
        <v>2000000</v>
      </c>
    </row>
    <row r="8" spans="1:26" ht="13.5">
      <c r="A8" s="58" t="s">
        <v>34</v>
      </c>
      <c r="B8" s="19">
        <v>75358935</v>
      </c>
      <c r="C8" s="19">
        <v>0</v>
      </c>
      <c r="D8" s="59">
        <v>84307000</v>
      </c>
      <c r="E8" s="60">
        <v>84307000</v>
      </c>
      <c r="F8" s="60">
        <v>36762450</v>
      </c>
      <c r="G8" s="60">
        <v>4744000</v>
      </c>
      <c r="H8" s="60">
        <v>2294100</v>
      </c>
      <c r="I8" s="60">
        <v>43800550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43800550</v>
      </c>
      <c r="W8" s="60">
        <v>25272000</v>
      </c>
      <c r="X8" s="60">
        <v>18528550</v>
      </c>
      <c r="Y8" s="61">
        <v>73.32</v>
      </c>
      <c r="Z8" s="62">
        <v>84307000</v>
      </c>
    </row>
    <row r="9" spans="1:26" ht="13.5">
      <c r="A9" s="58" t="s">
        <v>35</v>
      </c>
      <c r="B9" s="19">
        <v>2843711</v>
      </c>
      <c r="C9" s="19">
        <v>0</v>
      </c>
      <c r="D9" s="59">
        <v>17653556</v>
      </c>
      <c r="E9" s="60">
        <v>17653556</v>
      </c>
      <c r="F9" s="60">
        <v>201171</v>
      </c>
      <c r="G9" s="60">
        <v>1400590</v>
      </c>
      <c r="H9" s="60">
        <v>211587</v>
      </c>
      <c r="I9" s="60">
        <v>1813348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1813348</v>
      </c>
      <c r="W9" s="60">
        <v>470329</v>
      </c>
      <c r="X9" s="60">
        <v>1343019</v>
      </c>
      <c r="Y9" s="61">
        <v>285.55</v>
      </c>
      <c r="Z9" s="62">
        <v>17653556</v>
      </c>
    </row>
    <row r="10" spans="1:26" ht="25.5">
      <c r="A10" s="63" t="s">
        <v>277</v>
      </c>
      <c r="B10" s="64">
        <f>SUM(B5:B9)</f>
        <v>107313526</v>
      </c>
      <c r="C10" s="64">
        <f>SUM(C5:C9)</f>
        <v>0</v>
      </c>
      <c r="D10" s="65">
        <f aca="true" t="shared" si="0" ref="D10:Z10">SUM(D5:D9)</f>
        <v>133714160</v>
      </c>
      <c r="E10" s="66">
        <f t="shared" si="0"/>
        <v>133714160</v>
      </c>
      <c r="F10" s="66">
        <f t="shared" si="0"/>
        <v>39397419</v>
      </c>
      <c r="G10" s="66">
        <f t="shared" si="0"/>
        <v>8574164</v>
      </c>
      <c r="H10" s="66">
        <f t="shared" si="0"/>
        <v>4804131</v>
      </c>
      <c r="I10" s="66">
        <f t="shared" si="0"/>
        <v>52775714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52775714</v>
      </c>
      <c r="W10" s="66">
        <f t="shared" si="0"/>
        <v>33823615</v>
      </c>
      <c r="X10" s="66">
        <f t="shared" si="0"/>
        <v>18952099</v>
      </c>
      <c r="Y10" s="67">
        <f>+IF(W10&lt;&gt;0,(X10/W10)*100,0)</f>
        <v>56.03215090994856</v>
      </c>
      <c r="Z10" s="68">
        <f t="shared" si="0"/>
        <v>133714160</v>
      </c>
    </row>
    <row r="11" spans="1:26" ht="13.5">
      <c r="A11" s="58" t="s">
        <v>37</v>
      </c>
      <c r="B11" s="19">
        <v>36291261</v>
      </c>
      <c r="C11" s="19">
        <v>0</v>
      </c>
      <c r="D11" s="59">
        <v>39011337</v>
      </c>
      <c r="E11" s="60">
        <v>39011337</v>
      </c>
      <c r="F11" s="60">
        <v>3039432</v>
      </c>
      <c r="G11" s="60">
        <v>3046630</v>
      </c>
      <c r="H11" s="60">
        <v>3277352</v>
      </c>
      <c r="I11" s="60">
        <v>9363414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9363414</v>
      </c>
      <c r="W11" s="60">
        <v>9175000</v>
      </c>
      <c r="X11" s="60">
        <v>188414</v>
      </c>
      <c r="Y11" s="61">
        <v>2.05</v>
      </c>
      <c r="Z11" s="62">
        <v>39011337</v>
      </c>
    </row>
    <row r="12" spans="1:26" ht="13.5">
      <c r="A12" s="58" t="s">
        <v>38</v>
      </c>
      <c r="B12" s="19">
        <v>7337666</v>
      </c>
      <c r="C12" s="19">
        <v>0</v>
      </c>
      <c r="D12" s="59">
        <v>7154038</v>
      </c>
      <c r="E12" s="60">
        <v>7154038</v>
      </c>
      <c r="F12" s="60">
        <v>612744</v>
      </c>
      <c r="G12" s="60">
        <v>612726</v>
      </c>
      <c r="H12" s="60">
        <v>612726</v>
      </c>
      <c r="I12" s="60">
        <v>1838196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1838196</v>
      </c>
      <c r="W12" s="60">
        <v>1820000</v>
      </c>
      <c r="X12" s="60">
        <v>18196</v>
      </c>
      <c r="Y12" s="61">
        <v>1</v>
      </c>
      <c r="Z12" s="62">
        <v>7154038</v>
      </c>
    </row>
    <row r="13" spans="1:26" ht="13.5">
      <c r="A13" s="58" t="s">
        <v>278</v>
      </c>
      <c r="B13" s="19">
        <v>9806294</v>
      </c>
      <c r="C13" s="19">
        <v>0</v>
      </c>
      <c r="D13" s="59">
        <v>12229671</v>
      </c>
      <c r="E13" s="60">
        <v>12229671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12229671</v>
      </c>
    </row>
    <row r="14" spans="1:26" ht="13.5">
      <c r="A14" s="58" t="s">
        <v>40</v>
      </c>
      <c r="B14" s="19">
        <v>1116523</v>
      </c>
      <c r="C14" s="19">
        <v>0</v>
      </c>
      <c r="D14" s="59">
        <v>2297929</v>
      </c>
      <c r="E14" s="60">
        <v>2297929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574482</v>
      </c>
      <c r="X14" s="60">
        <v>-574482</v>
      </c>
      <c r="Y14" s="61">
        <v>-100</v>
      </c>
      <c r="Z14" s="62">
        <v>2297929</v>
      </c>
    </row>
    <row r="15" spans="1:26" ht="13.5">
      <c r="A15" s="58" t="s">
        <v>41</v>
      </c>
      <c r="B15" s="19">
        <v>0</v>
      </c>
      <c r="C15" s="19">
        <v>0</v>
      </c>
      <c r="D15" s="59">
        <v>693597</v>
      </c>
      <c r="E15" s="60">
        <v>693597</v>
      </c>
      <c r="F15" s="60">
        <v>250222</v>
      </c>
      <c r="G15" s="60">
        <v>10715</v>
      </c>
      <c r="H15" s="60">
        <v>1955063</v>
      </c>
      <c r="I15" s="60">
        <v>2216000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2216000</v>
      </c>
      <c r="W15" s="60">
        <v>265000</v>
      </c>
      <c r="X15" s="60">
        <v>1951000</v>
      </c>
      <c r="Y15" s="61">
        <v>736.23</v>
      </c>
      <c r="Z15" s="62">
        <v>693597</v>
      </c>
    </row>
    <row r="16" spans="1:26" ht="13.5">
      <c r="A16" s="69" t="s">
        <v>42</v>
      </c>
      <c r="B16" s="19">
        <v>0</v>
      </c>
      <c r="C16" s="19">
        <v>0</v>
      </c>
      <c r="D16" s="59">
        <v>7237247</v>
      </c>
      <c r="E16" s="60">
        <v>7237247</v>
      </c>
      <c r="F16" s="60">
        <v>183315</v>
      </c>
      <c r="G16" s="60">
        <v>67198</v>
      </c>
      <c r="H16" s="60">
        <v>571963</v>
      </c>
      <c r="I16" s="60">
        <v>822476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822476</v>
      </c>
      <c r="W16" s="60">
        <v>1809309</v>
      </c>
      <c r="X16" s="60">
        <v>-986833</v>
      </c>
      <c r="Y16" s="61">
        <v>-54.54</v>
      </c>
      <c r="Z16" s="62">
        <v>7237247</v>
      </c>
    </row>
    <row r="17" spans="1:26" ht="13.5">
      <c r="A17" s="58" t="s">
        <v>43</v>
      </c>
      <c r="B17" s="19">
        <v>49554000</v>
      </c>
      <c r="C17" s="19">
        <v>0</v>
      </c>
      <c r="D17" s="59">
        <v>46488668</v>
      </c>
      <c r="E17" s="60">
        <v>46488668</v>
      </c>
      <c r="F17" s="60">
        <v>1637893</v>
      </c>
      <c r="G17" s="60">
        <v>3522437</v>
      </c>
      <c r="H17" s="60">
        <v>2437996</v>
      </c>
      <c r="I17" s="60">
        <v>7598326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7598326</v>
      </c>
      <c r="W17" s="60">
        <v>15667729</v>
      </c>
      <c r="X17" s="60">
        <v>-8069403</v>
      </c>
      <c r="Y17" s="61">
        <v>-51.5</v>
      </c>
      <c r="Z17" s="62">
        <v>46488668</v>
      </c>
    </row>
    <row r="18" spans="1:26" ht="13.5">
      <c r="A18" s="70" t="s">
        <v>44</v>
      </c>
      <c r="B18" s="71">
        <f>SUM(B11:B17)</f>
        <v>104105744</v>
      </c>
      <c r="C18" s="71">
        <f>SUM(C11:C17)</f>
        <v>0</v>
      </c>
      <c r="D18" s="72">
        <f aca="true" t="shared" si="1" ref="D18:Z18">SUM(D11:D17)</f>
        <v>115112487</v>
      </c>
      <c r="E18" s="73">
        <f t="shared" si="1"/>
        <v>115112487</v>
      </c>
      <c r="F18" s="73">
        <f t="shared" si="1"/>
        <v>5723606</v>
      </c>
      <c r="G18" s="73">
        <f t="shared" si="1"/>
        <v>7259706</v>
      </c>
      <c r="H18" s="73">
        <f t="shared" si="1"/>
        <v>8855100</v>
      </c>
      <c r="I18" s="73">
        <f t="shared" si="1"/>
        <v>21838412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21838412</v>
      </c>
      <c r="W18" s="73">
        <f t="shared" si="1"/>
        <v>29311520</v>
      </c>
      <c r="X18" s="73">
        <f t="shared" si="1"/>
        <v>-7473108</v>
      </c>
      <c r="Y18" s="67">
        <f>+IF(W18&lt;&gt;0,(X18/W18)*100,0)</f>
        <v>-25.495463899518008</v>
      </c>
      <c r="Z18" s="74">
        <f t="shared" si="1"/>
        <v>115112487</v>
      </c>
    </row>
    <row r="19" spans="1:26" ht="13.5">
      <c r="A19" s="70" t="s">
        <v>45</v>
      </c>
      <c r="B19" s="75">
        <f>+B10-B18</f>
        <v>3207782</v>
      </c>
      <c r="C19" s="75">
        <f>+C10-C18</f>
        <v>0</v>
      </c>
      <c r="D19" s="76">
        <f aca="true" t="shared" si="2" ref="D19:Z19">+D10-D18</f>
        <v>18601673</v>
      </c>
      <c r="E19" s="77">
        <f t="shared" si="2"/>
        <v>18601673</v>
      </c>
      <c r="F19" s="77">
        <f t="shared" si="2"/>
        <v>33673813</v>
      </c>
      <c r="G19" s="77">
        <f t="shared" si="2"/>
        <v>1314458</v>
      </c>
      <c r="H19" s="77">
        <f t="shared" si="2"/>
        <v>-4050969</v>
      </c>
      <c r="I19" s="77">
        <f t="shared" si="2"/>
        <v>30937302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30937302</v>
      </c>
      <c r="W19" s="77">
        <f>IF(E10=E18,0,W10-W18)</f>
        <v>4512095</v>
      </c>
      <c r="X19" s="77">
        <f t="shared" si="2"/>
        <v>26425207</v>
      </c>
      <c r="Y19" s="78">
        <f>+IF(W19&lt;&gt;0,(X19/W19)*100,0)</f>
        <v>585.6527178616585</v>
      </c>
      <c r="Z19" s="79">
        <f t="shared" si="2"/>
        <v>18601673</v>
      </c>
    </row>
    <row r="20" spans="1:26" ht="13.5">
      <c r="A20" s="58" t="s">
        <v>46</v>
      </c>
      <c r="B20" s="19">
        <v>48868924</v>
      </c>
      <c r="C20" s="19">
        <v>0</v>
      </c>
      <c r="D20" s="59">
        <v>32537000</v>
      </c>
      <c r="E20" s="60">
        <v>32537000</v>
      </c>
      <c r="F20" s="60">
        <v>17300000</v>
      </c>
      <c r="G20" s="60">
        <v>8865000</v>
      </c>
      <c r="H20" s="60">
        <v>1500000</v>
      </c>
      <c r="I20" s="60">
        <v>27665000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27665000</v>
      </c>
      <c r="W20" s="60">
        <v>10000000</v>
      </c>
      <c r="X20" s="60">
        <v>17665000</v>
      </c>
      <c r="Y20" s="61">
        <v>176.65</v>
      </c>
      <c r="Z20" s="62">
        <v>32537000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52076706</v>
      </c>
      <c r="C22" s="86">
        <f>SUM(C19:C21)</f>
        <v>0</v>
      </c>
      <c r="D22" s="87">
        <f aca="true" t="shared" si="3" ref="D22:Z22">SUM(D19:D21)</f>
        <v>51138673</v>
      </c>
      <c r="E22" s="88">
        <f t="shared" si="3"/>
        <v>51138673</v>
      </c>
      <c r="F22" s="88">
        <f t="shared" si="3"/>
        <v>50973813</v>
      </c>
      <c r="G22" s="88">
        <f t="shared" si="3"/>
        <v>10179458</v>
      </c>
      <c r="H22" s="88">
        <f t="shared" si="3"/>
        <v>-2550969</v>
      </c>
      <c r="I22" s="88">
        <f t="shared" si="3"/>
        <v>58602302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58602302</v>
      </c>
      <c r="W22" s="88">
        <f t="shared" si="3"/>
        <v>14512095</v>
      </c>
      <c r="X22" s="88">
        <f t="shared" si="3"/>
        <v>44090207</v>
      </c>
      <c r="Y22" s="89">
        <f>+IF(W22&lt;&gt;0,(X22/W22)*100,0)</f>
        <v>303.8169678464756</v>
      </c>
      <c r="Z22" s="90">
        <f t="shared" si="3"/>
        <v>51138673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52076706</v>
      </c>
      <c r="C24" s="75">
        <f>SUM(C22:C23)</f>
        <v>0</v>
      </c>
      <c r="D24" s="76">
        <f aca="true" t="shared" si="4" ref="D24:Z24">SUM(D22:D23)</f>
        <v>51138673</v>
      </c>
      <c r="E24" s="77">
        <f t="shared" si="4"/>
        <v>51138673</v>
      </c>
      <c r="F24" s="77">
        <f t="shared" si="4"/>
        <v>50973813</v>
      </c>
      <c r="G24" s="77">
        <f t="shared" si="4"/>
        <v>10179458</v>
      </c>
      <c r="H24" s="77">
        <f t="shared" si="4"/>
        <v>-2550969</v>
      </c>
      <c r="I24" s="77">
        <f t="shared" si="4"/>
        <v>58602302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58602302</v>
      </c>
      <c r="W24" s="77">
        <f t="shared" si="4"/>
        <v>14512095</v>
      </c>
      <c r="X24" s="77">
        <f t="shared" si="4"/>
        <v>44090207</v>
      </c>
      <c r="Y24" s="78">
        <f>+IF(W24&lt;&gt;0,(X24/W24)*100,0)</f>
        <v>303.8169678464756</v>
      </c>
      <c r="Z24" s="79">
        <f t="shared" si="4"/>
        <v>51138673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175531038</v>
      </c>
      <c r="C27" s="22">
        <v>0</v>
      </c>
      <c r="D27" s="99">
        <v>48412352</v>
      </c>
      <c r="E27" s="100">
        <v>48412352</v>
      </c>
      <c r="F27" s="100">
        <v>9413348</v>
      </c>
      <c r="G27" s="100">
        <v>3693552</v>
      </c>
      <c r="H27" s="100">
        <v>4449891</v>
      </c>
      <c r="I27" s="100">
        <v>17556791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17556791</v>
      </c>
      <c r="W27" s="100">
        <v>14000000</v>
      </c>
      <c r="X27" s="100">
        <v>3556791</v>
      </c>
      <c r="Y27" s="101">
        <v>25.41</v>
      </c>
      <c r="Z27" s="102">
        <v>48412352</v>
      </c>
    </row>
    <row r="28" spans="1:26" ht="13.5">
      <c r="A28" s="103" t="s">
        <v>46</v>
      </c>
      <c r="B28" s="19">
        <v>94723196</v>
      </c>
      <c r="C28" s="19">
        <v>0</v>
      </c>
      <c r="D28" s="59">
        <v>32537000</v>
      </c>
      <c r="E28" s="60">
        <v>32537000</v>
      </c>
      <c r="F28" s="60">
        <v>1907949</v>
      </c>
      <c r="G28" s="60">
        <v>3313932</v>
      </c>
      <c r="H28" s="60">
        <v>4135217</v>
      </c>
      <c r="I28" s="60">
        <v>9357098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9357098</v>
      </c>
      <c r="W28" s="60">
        <v>0</v>
      </c>
      <c r="X28" s="60">
        <v>9357098</v>
      </c>
      <c r="Y28" s="61">
        <v>0</v>
      </c>
      <c r="Z28" s="62">
        <v>32537000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80807842</v>
      </c>
      <c r="C31" s="19">
        <v>0</v>
      </c>
      <c r="D31" s="59">
        <v>15875352</v>
      </c>
      <c r="E31" s="60">
        <v>15875352</v>
      </c>
      <c r="F31" s="60">
        <v>7505399</v>
      </c>
      <c r="G31" s="60">
        <v>379620</v>
      </c>
      <c r="H31" s="60">
        <v>314674</v>
      </c>
      <c r="I31" s="60">
        <v>8199693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8199693</v>
      </c>
      <c r="W31" s="60">
        <v>0</v>
      </c>
      <c r="X31" s="60">
        <v>8199693</v>
      </c>
      <c r="Y31" s="61">
        <v>0</v>
      </c>
      <c r="Z31" s="62">
        <v>15875352</v>
      </c>
    </row>
    <row r="32" spans="1:26" ht="13.5">
      <c r="A32" s="70" t="s">
        <v>54</v>
      </c>
      <c r="B32" s="22">
        <f>SUM(B28:B31)</f>
        <v>175531038</v>
      </c>
      <c r="C32" s="22">
        <f>SUM(C28:C31)</f>
        <v>0</v>
      </c>
      <c r="D32" s="99">
        <f aca="true" t="shared" si="5" ref="D32:Z32">SUM(D28:D31)</f>
        <v>48412352</v>
      </c>
      <c r="E32" s="100">
        <f t="shared" si="5"/>
        <v>48412352</v>
      </c>
      <c r="F32" s="100">
        <f t="shared" si="5"/>
        <v>9413348</v>
      </c>
      <c r="G32" s="100">
        <f t="shared" si="5"/>
        <v>3693552</v>
      </c>
      <c r="H32" s="100">
        <f t="shared" si="5"/>
        <v>4449891</v>
      </c>
      <c r="I32" s="100">
        <f t="shared" si="5"/>
        <v>17556791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17556791</v>
      </c>
      <c r="W32" s="100">
        <f t="shared" si="5"/>
        <v>0</v>
      </c>
      <c r="X32" s="100">
        <f t="shared" si="5"/>
        <v>17556791</v>
      </c>
      <c r="Y32" s="101">
        <f>+IF(W32&lt;&gt;0,(X32/W32)*100,0)</f>
        <v>0</v>
      </c>
      <c r="Z32" s="102">
        <f t="shared" si="5"/>
        <v>48412352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70941806</v>
      </c>
      <c r="C35" s="19">
        <v>0</v>
      </c>
      <c r="D35" s="59">
        <v>60988000</v>
      </c>
      <c r="E35" s="60">
        <v>60988000</v>
      </c>
      <c r="F35" s="60">
        <v>116375076</v>
      </c>
      <c r="G35" s="60">
        <v>113306004</v>
      </c>
      <c r="H35" s="60">
        <v>105270928</v>
      </c>
      <c r="I35" s="60">
        <v>105270928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105270928</v>
      </c>
      <c r="W35" s="60">
        <v>15247000</v>
      </c>
      <c r="X35" s="60">
        <v>90023928</v>
      </c>
      <c r="Y35" s="61">
        <v>590.44</v>
      </c>
      <c r="Z35" s="62">
        <v>60988000</v>
      </c>
    </row>
    <row r="36" spans="1:26" ht="13.5">
      <c r="A36" s="58" t="s">
        <v>57</v>
      </c>
      <c r="B36" s="19">
        <v>176865534</v>
      </c>
      <c r="C36" s="19">
        <v>0</v>
      </c>
      <c r="D36" s="59">
        <v>162760080</v>
      </c>
      <c r="E36" s="60">
        <v>162760080</v>
      </c>
      <c r="F36" s="60">
        <v>163026718</v>
      </c>
      <c r="G36" s="60">
        <v>176742377</v>
      </c>
      <c r="H36" s="60">
        <v>178183515</v>
      </c>
      <c r="I36" s="60">
        <v>178183515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178183515</v>
      </c>
      <c r="W36" s="60">
        <v>40690020</v>
      </c>
      <c r="X36" s="60">
        <v>137493495</v>
      </c>
      <c r="Y36" s="61">
        <v>337.9</v>
      </c>
      <c r="Z36" s="62">
        <v>162760080</v>
      </c>
    </row>
    <row r="37" spans="1:26" ht="13.5">
      <c r="A37" s="58" t="s">
        <v>58</v>
      </c>
      <c r="B37" s="19">
        <v>35914403</v>
      </c>
      <c r="C37" s="19">
        <v>0</v>
      </c>
      <c r="D37" s="59">
        <v>5800000</v>
      </c>
      <c r="E37" s="60">
        <v>5800000</v>
      </c>
      <c r="F37" s="60">
        <v>210990354</v>
      </c>
      <c r="G37" s="60">
        <v>208321181</v>
      </c>
      <c r="H37" s="60">
        <v>210547760</v>
      </c>
      <c r="I37" s="60">
        <v>210547760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210547760</v>
      </c>
      <c r="W37" s="60">
        <v>1450000</v>
      </c>
      <c r="X37" s="60">
        <v>209097760</v>
      </c>
      <c r="Y37" s="61">
        <v>14420.54</v>
      </c>
      <c r="Z37" s="62">
        <v>5800000</v>
      </c>
    </row>
    <row r="38" spans="1:26" ht="13.5">
      <c r="A38" s="58" t="s">
        <v>59</v>
      </c>
      <c r="B38" s="19">
        <v>17692744</v>
      </c>
      <c r="C38" s="19">
        <v>0</v>
      </c>
      <c r="D38" s="59">
        <v>20142928</v>
      </c>
      <c r="E38" s="60">
        <v>20142928</v>
      </c>
      <c r="F38" s="60">
        <v>9389314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5035732</v>
      </c>
      <c r="X38" s="60">
        <v>-5035732</v>
      </c>
      <c r="Y38" s="61">
        <v>-100</v>
      </c>
      <c r="Z38" s="62">
        <v>20142928</v>
      </c>
    </row>
    <row r="39" spans="1:26" ht="13.5">
      <c r="A39" s="58" t="s">
        <v>60</v>
      </c>
      <c r="B39" s="19">
        <v>194200193</v>
      </c>
      <c r="C39" s="19">
        <v>0</v>
      </c>
      <c r="D39" s="59">
        <v>197805152</v>
      </c>
      <c r="E39" s="60">
        <v>197805152</v>
      </c>
      <c r="F39" s="60">
        <v>59022126</v>
      </c>
      <c r="G39" s="60">
        <v>81727200</v>
      </c>
      <c r="H39" s="60">
        <v>72906683</v>
      </c>
      <c r="I39" s="60">
        <v>72906683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72906683</v>
      </c>
      <c r="W39" s="60">
        <v>49451288</v>
      </c>
      <c r="X39" s="60">
        <v>23455395</v>
      </c>
      <c r="Y39" s="61">
        <v>47.43</v>
      </c>
      <c r="Z39" s="62">
        <v>197805152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46038270</v>
      </c>
      <c r="C42" s="19">
        <v>0</v>
      </c>
      <c r="D42" s="59">
        <v>45039933</v>
      </c>
      <c r="E42" s="60">
        <v>45039933</v>
      </c>
      <c r="F42" s="60">
        <v>10996002</v>
      </c>
      <c r="G42" s="60">
        <v>8657234</v>
      </c>
      <c r="H42" s="60">
        <v>-4624844</v>
      </c>
      <c r="I42" s="60">
        <v>15028392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15028392</v>
      </c>
      <c r="W42" s="60">
        <v>19508467</v>
      </c>
      <c r="X42" s="60">
        <v>-4480075</v>
      </c>
      <c r="Y42" s="61">
        <v>-22.96</v>
      </c>
      <c r="Z42" s="62">
        <v>45039933</v>
      </c>
    </row>
    <row r="43" spans="1:26" ht="13.5">
      <c r="A43" s="58" t="s">
        <v>63</v>
      </c>
      <c r="B43" s="19">
        <v>-88067799</v>
      </c>
      <c r="C43" s="19">
        <v>0</v>
      </c>
      <c r="D43" s="59">
        <v>-32550000</v>
      </c>
      <c r="E43" s="60">
        <v>-32550000</v>
      </c>
      <c r="F43" s="60">
        <v>21263491</v>
      </c>
      <c r="G43" s="60">
        <v>-10075503</v>
      </c>
      <c r="H43" s="60">
        <v>-7198268</v>
      </c>
      <c r="I43" s="60">
        <v>3989720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3989720</v>
      </c>
      <c r="W43" s="60">
        <v>-5643300</v>
      </c>
      <c r="X43" s="60">
        <v>9633020</v>
      </c>
      <c r="Y43" s="61">
        <v>-170.7</v>
      </c>
      <c r="Z43" s="62">
        <v>-32550000</v>
      </c>
    </row>
    <row r="44" spans="1:26" ht="13.5">
      <c r="A44" s="58" t="s">
        <v>64</v>
      </c>
      <c r="B44" s="19">
        <v>5998817</v>
      </c>
      <c r="C44" s="19">
        <v>0</v>
      </c>
      <c r="D44" s="59">
        <v>-4300000</v>
      </c>
      <c r="E44" s="60">
        <v>-4300000</v>
      </c>
      <c r="F44" s="60">
        <v>-1892957</v>
      </c>
      <c r="G44" s="60">
        <v>0</v>
      </c>
      <c r="H44" s="60">
        <v>0</v>
      </c>
      <c r="I44" s="60">
        <v>-1892957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-1892957</v>
      </c>
      <c r="W44" s="60">
        <v>0</v>
      </c>
      <c r="X44" s="60">
        <v>-1892957</v>
      </c>
      <c r="Y44" s="61">
        <v>0</v>
      </c>
      <c r="Z44" s="62">
        <v>-4300000</v>
      </c>
    </row>
    <row r="45" spans="1:26" ht="13.5">
      <c r="A45" s="70" t="s">
        <v>65</v>
      </c>
      <c r="B45" s="22">
        <v>42798188</v>
      </c>
      <c r="C45" s="22">
        <v>0</v>
      </c>
      <c r="D45" s="99">
        <v>73578230</v>
      </c>
      <c r="E45" s="100">
        <v>73578230</v>
      </c>
      <c r="F45" s="100">
        <v>83430137</v>
      </c>
      <c r="G45" s="100">
        <v>82011868</v>
      </c>
      <c r="H45" s="100">
        <v>70188756</v>
      </c>
      <c r="I45" s="100">
        <v>70188756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70188756</v>
      </c>
      <c r="W45" s="100">
        <v>79253464</v>
      </c>
      <c r="X45" s="100">
        <v>-9064708</v>
      </c>
      <c r="Y45" s="101">
        <v>-11.44</v>
      </c>
      <c r="Z45" s="102">
        <v>73578230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3001144</v>
      </c>
      <c r="C49" s="52">
        <v>0</v>
      </c>
      <c r="D49" s="129">
        <v>-1511521</v>
      </c>
      <c r="E49" s="54">
        <v>-734652</v>
      </c>
      <c r="F49" s="54">
        <v>0</v>
      </c>
      <c r="G49" s="54">
        <v>0</v>
      </c>
      <c r="H49" s="54">
        <v>0</v>
      </c>
      <c r="I49" s="54">
        <v>1247339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1021095</v>
      </c>
      <c r="W49" s="54">
        <v>756184</v>
      </c>
      <c r="X49" s="54">
        <v>7748453</v>
      </c>
      <c r="Y49" s="54">
        <v>9846825</v>
      </c>
      <c r="Z49" s="130">
        <v>21374867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328613</v>
      </c>
      <c r="C51" s="52">
        <v>0</v>
      </c>
      <c r="D51" s="129">
        <v>0</v>
      </c>
      <c r="E51" s="54">
        <v>8550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2851</v>
      </c>
      <c r="X51" s="54">
        <v>0</v>
      </c>
      <c r="Y51" s="54">
        <v>0</v>
      </c>
      <c r="Z51" s="130">
        <v>340014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61.55001773293788</v>
      </c>
      <c r="E58" s="7">
        <f t="shared" si="6"/>
        <v>61.55001773293788</v>
      </c>
      <c r="F58" s="7">
        <f t="shared" si="6"/>
        <v>154.95496076172043</v>
      </c>
      <c r="G58" s="7">
        <f t="shared" si="6"/>
        <v>95.73715758642749</v>
      </c>
      <c r="H58" s="7">
        <f t="shared" si="6"/>
        <v>65.36900445847745</v>
      </c>
      <c r="I58" s="7">
        <f t="shared" si="6"/>
        <v>105.35225682874916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105.35225682874916</v>
      </c>
      <c r="W58" s="7">
        <f t="shared" si="6"/>
        <v>60.49519896763018</v>
      </c>
      <c r="X58" s="7">
        <f t="shared" si="6"/>
        <v>0</v>
      </c>
      <c r="Y58" s="7">
        <f t="shared" si="6"/>
        <v>0</v>
      </c>
      <c r="Z58" s="8">
        <f t="shared" si="6"/>
        <v>61.55001773293788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61.57055736665853</v>
      </c>
      <c r="E59" s="10">
        <f t="shared" si="7"/>
        <v>61.57055736665853</v>
      </c>
      <c r="F59" s="10">
        <f t="shared" si="7"/>
        <v>154.7755482742192</v>
      </c>
      <c r="G59" s="10">
        <f t="shared" si="7"/>
        <v>95.76408873113034</v>
      </c>
      <c r="H59" s="10">
        <f t="shared" si="7"/>
        <v>65.04481782277747</v>
      </c>
      <c r="I59" s="10">
        <f t="shared" si="7"/>
        <v>105.19481827604234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105.19481827604234</v>
      </c>
      <c r="W59" s="10">
        <f t="shared" si="7"/>
        <v>59.99930927599173</v>
      </c>
      <c r="X59" s="10">
        <f t="shared" si="7"/>
        <v>0</v>
      </c>
      <c r="Y59" s="10">
        <f t="shared" si="7"/>
        <v>0</v>
      </c>
      <c r="Z59" s="11">
        <f t="shared" si="7"/>
        <v>61.57055736665853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60.0001094972434</v>
      </c>
      <c r="E60" s="13">
        <f t="shared" si="7"/>
        <v>60.0001094972434</v>
      </c>
      <c r="F60" s="13">
        <f t="shared" si="7"/>
        <v>166.33135338826085</v>
      </c>
      <c r="G60" s="13">
        <f t="shared" si="7"/>
        <v>94.09396798082537</v>
      </c>
      <c r="H60" s="13">
        <f t="shared" si="7"/>
        <v>85.97541455919074</v>
      </c>
      <c r="I60" s="13">
        <f t="shared" si="7"/>
        <v>115.21425942478574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115.21425942478574</v>
      </c>
      <c r="W60" s="13">
        <f t="shared" si="7"/>
        <v>59.94941255050533</v>
      </c>
      <c r="X60" s="13">
        <f t="shared" si="7"/>
        <v>0</v>
      </c>
      <c r="Y60" s="13">
        <f t="shared" si="7"/>
        <v>0</v>
      </c>
      <c r="Z60" s="14">
        <f t="shared" si="7"/>
        <v>60.0001094972434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60.0001094972434</v>
      </c>
      <c r="E64" s="13">
        <f t="shared" si="7"/>
        <v>60.0001094972434</v>
      </c>
      <c r="F64" s="13">
        <f t="shared" si="7"/>
        <v>166.33135338826085</v>
      </c>
      <c r="G64" s="13">
        <f t="shared" si="7"/>
        <v>98.02484153915103</v>
      </c>
      <c r="H64" s="13">
        <f t="shared" si="7"/>
        <v>85.97541455919074</v>
      </c>
      <c r="I64" s="13">
        <f t="shared" si="7"/>
        <v>116.81735792728436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116.81735792728436</v>
      </c>
      <c r="W64" s="13">
        <f t="shared" si="7"/>
        <v>59.950068983641025</v>
      </c>
      <c r="X64" s="13">
        <f t="shared" si="7"/>
        <v>0</v>
      </c>
      <c r="Y64" s="13">
        <f t="shared" si="7"/>
        <v>0</v>
      </c>
      <c r="Z64" s="14">
        <f t="shared" si="7"/>
        <v>60.0001094972434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22505697</v>
      </c>
      <c r="C67" s="24"/>
      <c r="D67" s="25">
        <v>27931074</v>
      </c>
      <c r="E67" s="26">
        <v>27931074</v>
      </c>
      <c r="F67" s="26">
        <v>2016908</v>
      </c>
      <c r="G67" s="26">
        <v>2018137</v>
      </c>
      <c r="H67" s="26">
        <v>2016832</v>
      </c>
      <c r="I67" s="26">
        <v>6051877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6051877</v>
      </c>
      <c r="W67" s="26">
        <v>6982769</v>
      </c>
      <c r="X67" s="26"/>
      <c r="Y67" s="25"/>
      <c r="Z67" s="27">
        <v>27931074</v>
      </c>
    </row>
    <row r="68" spans="1:26" ht="13.5" hidden="1">
      <c r="A68" s="37" t="s">
        <v>31</v>
      </c>
      <c r="B68" s="19">
        <v>22151702</v>
      </c>
      <c r="C68" s="19"/>
      <c r="D68" s="20">
        <v>27565768</v>
      </c>
      <c r="E68" s="21">
        <v>27565768</v>
      </c>
      <c r="F68" s="21">
        <v>1985594</v>
      </c>
      <c r="G68" s="21">
        <v>1985594</v>
      </c>
      <c r="H68" s="21">
        <v>1985594</v>
      </c>
      <c r="I68" s="21">
        <v>5956782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5956782</v>
      </c>
      <c r="W68" s="21">
        <v>6949230</v>
      </c>
      <c r="X68" s="21"/>
      <c r="Y68" s="20"/>
      <c r="Z68" s="23">
        <v>27565768</v>
      </c>
    </row>
    <row r="69" spans="1:26" ht="13.5" hidden="1">
      <c r="A69" s="38" t="s">
        <v>32</v>
      </c>
      <c r="B69" s="19">
        <v>353995</v>
      </c>
      <c r="C69" s="19"/>
      <c r="D69" s="20">
        <v>365306</v>
      </c>
      <c r="E69" s="21">
        <v>365306</v>
      </c>
      <c r="F69" s="21">
        <v>31314</v>
      </c>
      <c r="G69" s="21">
        <v>32543</v>
      </c>
      <c r="H69" s="21">
        <v>31238</v>
      </c>
      <c r="I69" s="21">
        <v>95095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95095</v>
      </c>
      <c r="W69" s="21">
        <v>91327</v>
      </c>
      <c r="X69" s="21"/>
      <c r="Y69" s="20"/>
      <c r="Z69" s="23">
        <v>365306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365306</v>
      </c>
      <c r="E73" s="21">
        <v>365306</v>
      </c>
      <c r="F73" s="21">
        <v>31314</v>
      </c>
      <c r="G73" s="21">
        <v>31238</v>
      </c>
      <c r="H73" s="21">
        <v>31238</v>
      </c>
      <c r="I73" s="21">
        <v>93790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93790</v>
      </c>
      <c r="W73" s="21">
        <v>91326</v>
      </c>
      <c r="X73" s="21"/>
      <c r="Y73" s="20"/>
      <c r="Z73" s="23">
        <v>365306</v>
      </c>
    </row>
    <row r="74" spans="1:26" ht="13.5" hidden="1">
      <c r="A74" s="39" t="s">
        <v>107</v>
      </c>
      <c r="B74" s="19">
        <v>353995</v>
      </c>
      <c r="C74" s="19"/>
      <c r="D74" s="20"/>
      <c r="E74" s="21"/>
      <c r="F74" s="21"/>
      <c r="G74" s="21">
        <v>1305</v>
      </c>
      <c r="H74" s="21"/>
      <c r="I74" s="21">
        <v>1305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1305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22505697</v>
      </c>
      <c r="C76" s="32"/>
      <c r="D76" s="33">
        <v>17191581</v>
      </c>
      <c r="E76" s="34">
        <v>17191581</v>
      </c>
      <c r="F76" s="34">
        <v>3125299</v>
      </c>
      <c r="G76" s="34">
        <v>1932107</v>
      </c>
      <c r="H76" s="34">
        <v>1318383</v>
      </c>
      <c r="I76" s="34">
        <v>6375789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6375789</v>
      </c>
      <c r="W76" s="34">
        <v>4224240</v>
      </c>
      <c r="X76" s="34"/>
      <c r="Y76" s="33"/>
      <c r="Z76" s="35">
        <v>17191581</v>
      </c>
    </row>
    <row r="77" spans="1:26" ht="13.5" hidden="1">
      <c r="A77" s="37" t="s">
        <v>31</v>
      </c>
      <c r="B77" s="19">
        <v>22151702</v>
      </c>
      <c r="C77" s="19"/>
      <c r="D77" s="20">
        <v>16972397</v>
      </c>
      <c r="E77" s="21">
        <v>16972397</v>
      </c>
      <c r="F77" s="21">
        <v>3073214</v>
      </c>
      <c r="G77" s="21">
        <v>1901486</v>
      </c>
      <c r="H77" s="21">
        <v>1291526</v>
      </c>
      <c r="I77" s="21">
        <v>6266226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6266226</v>
      </c>
      <c r="W77" s="21">
        <v>4169490</v>
      </c>
      <c r="X77" s="21"/>
      <c r="Y77" s="20"/>
      <c r="Z77" s="23">
        <v>16972397</v>
      </c>
    </row>
    <row r="78" spans="1:26" ht="13.5" hidden="1">
      <c r="A78" s="38" t="s">
        <v>32</v>
      </c>
      <c r="B78" s="19">
        <v>353995</v>
      </c>
      <c r="C78" s="19"/>
      <c r="D78" s="20">
        <v>219184</v>
      </c>
      <c r="E78" s="21">
        <v>219184</v>
      </c>
      <c r="F78" s="21">
        <v>52085</v>
      </c>
      <c r="G78" s="21">
        <v>30621</v>
      </c>
      <c r="H78" s="21">
        <v>26857</v>
      </c>
      <c r="I78" s="21">
        <v>109563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109563</v>
      </c>
      <c r="W78" s="21">
        <v>54750</v>
      </c>
      <c r="X78" s="21"/>
      <c r="Y78" s="20"/>
      <c r="Z78" s="23">
        <v>219184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353995</v>
      </c>
      <c r="C82" s="19"/>
      <c r="D82" s="20">
        <v>219184</v>
      </c>
      <c r="E82" s="21">
        <v>219184</v>
      </c>
      <c r="F82" s="21">
        <v>52085</v>
      </c>
      <c r="G82" s="21">
        <v>30621</v>
      </c>
      <c r="H82" s="21">
        <v>26857</v>
      </c>
      <c r="I82" s="21">
        <v>109563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109563</v>
      </c>
      <c r="W82" s="21">
        <v>54750</v>
      </c>
      <c r="X82" s="21"/>
      <c r="Y82" s="20"/>
      <c r="Z82" s="23">
        <v>219184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6000000</v>
      </c>
      <c r="F5" s="358">
        <f t="shared" si="0"/>
        <v>6000000</v>
      </c>
      <c r="G5" s="358">
        <f t="shared" si="0"/>
        <v>0</v>
      </c>
      <c r="H5" s="356">
        <f t="shared" si="0"/>
        <v>0</v>
      </c>
      <c r="I5" s="356">
        <f t="shared" si="0"/>
        <v>933674</v>
      </c>
      <c r="J5" s="358">
        <f t="shared" si="0"/>
        <v>933674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933674</v>
      </c>
      <c r="X5" s="356">
        <f t="shared" si="0"/>
        <v>1500000</v>
      </c>
      <c r="Y5" s="358">
        <f t="shared" si="0"/>
        <v>-566326</v>
      </c>
      <c r="Z5" s="359">
        <f>+IF(X5&lt;&gt;0,+(Y5/X5)*100,0)</f>
        <v>-37.755066666666664</v>
      </c>
      <c r="AA5" s="360">
        <f>+AA6+AA8+AA11+AA13+AA15</f>
        <v>6000000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6000000</v>
      </c>
      <c r="G6" s="59">
        <f t="shared" si="1"/>
        <v>0</v>
      </c>
      <c r="H6" s="60">
        <f t="shared" si="1"/>
        <v>0</v>
      </c>
      <c r="I6" s="60">
        <f t="shared" si="1"/>
        <v>933674</v>
      </c>
      <c r="J6" s="59">
        <f t="shared" si="1"/>
        <v>933674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933674</v>
      </c>
      <c r="X6" s="60">
        <f t="shared" si="1"/>
        <v>1500000</v>
      </c>
      <c r="Y6" s="59">
        <f t="shared" si="1"/>
        <v>-566326</v>
      </c>
      <c r="Z6" s="61">
        <f>+IF(X6&lt;&gt;0,+(Y6/X6)*100,0)</f>
        <v>-37.755066666666664</v>
      </c>
      <c r="AA6" s="62">
        <f t="shared" si="1"/>
        <v>6000000</v>
      </c>
    </row>
    <row r="7" spans="1:27" ht="13.5">
      <c r="A7" s="291" t="s">
        <v>228</v>
      </c>
      <c r="B7" s="142"/>
      <c r="C7" s="60"/>
      <c r="D7" s="340"/>
      <c r="E7" s="60">
        <v>6000000</v>
      </c>
      <c r="F7" s="59">
        <v>6000000</v>
      </c>
      <c r="G7" s="59"/>
      <c r="H7" s="60"/>
      <c r="I7" s="60">
        <v>933674</v>
      </c>
      <c r="J7" s="59">
        <v>933674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933674</v>
      </c>
      <c r="X7" s="60">
        <v>1500000</v>
      </c>
      <c r="Y7" s="59">
        <v>-566326</v>
      </c>
      <c r="Z7" s="61">
        <v>-37.76</v>
      </c>
      <c r="AA7" s="62">
        <v>6000000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4236289</v>
      </c>
      <c r="F40" s="345">
        <f t="shared" si="9"/>
        <v>4236289</v>
      </c>
      <c r="G40" s="345">
        <f t="shared" si="9"/>
        <v>0</v>
      </c>
      <c r="H40" s="343">
        <f t="shared" si="9"/>
        <v>0</v>
      </c>
      <c r="I40" s="343">
        <f t="shared" si="9"/>
        <v>715111</v>
      </c>
      <c r="J40" s="345">
        <f t="shared" si="9"/>
        <v>715111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715111</v>
      </c>
      <c r="X40" s="343">
        <f t="shared" si="9"/>
        <v>1059073</v>
      </c>
      <c r="Y40" s="345">
        <f t="shared" si="9"/>
        <v>-343962</v>
      </c>
      <c r="Z40" s="336">
        <f>+IF(X40&lt;&gt;0,+(Y40/X40)*100,0)</f>
        <v>-32.47764790529076</v>
      </c>
      <c r="AA40" s="350">
        <f>SUM(AA41:AA49)</f>
        <v>4236289</v>
      </c>
    </row>
    <row r="41" spans="1:27" ht="13.5">
      <c r="A41" s="361" t="s">
        <v>247</v>
      </c>
      <c r="B41" s="142"/>
      <c r="C41" s="362"/>
      <c r="D41" s="363"/>
      <c r="E41" s="362">
        <v>1691285</v>
      </c>
      <c r="F41" s="364">
        <v>1691285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422821</v>
      </c>
      <c r="Y41" s="364">
        <v>-422821</v>
      </c>
      <c r="Z41" s="365">
        <v>-100</v>
      </c>
      <c r="AA41" s="366">
        <v>1691285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393731</v>
      </c>
      <c r="J42" s="53">
        <f t="shared" si="10"/>
        <v>393731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393731</v>
      </c>
      <c r="X42" s="54">
        <f t="shared" si="10"/>
        <v>0</v>
      </c>
      <c r="Y42" s="53">
        <f t="shared" si="10"/>
        <v>393731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929750</v>
      </c>
      <c r="F43" s="370">
        <v>929750</v>
      </c>
      <c r="G43" s="370"/>
      <c r="H43" s="305"/>
      <c r="I43" s="305">
        <v>872</v>
      </c>
      <c r="J43" s="370">
        <v>872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872</v>
      </c>
      <c r="X43" s="305">
        <v>232438</v>
      </c>
      <c r="Y43" s="370">
        <v>-231566</v>
      </c>
      <c r="Z43" s="371">
        <v>-99.62</v>
      </c>
      <c r="AA43" s="303">
        <v>929750</v>
      </c>
    </row>
    <row r="44" spans="1:27" ht="13.5">
      <c r="A44" s="361" t="s">
        <v>250</v>
      </c>
      <c r="B44" s="136"/>
      <c r="C44" s="60"/>
      <c r="D44" s="368"/>
      <c r="E44" s="54">
        <v>83574</v>
      </c>
      <c r="F44" s="53">
        <v>83574</v>
      </c>
      <c r="G44" s="53"/>
      <c r="H44" s="54"/>
      <c r="I44" s="54">
        <v>37192</v>
      </c>
      <c r="J44" s="53">
        <v>37192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37192</v>
      </c>
      <c r="X44" s="54">
        <v>20894</v>
      </c>
      <c r="Y44" s="53">
        <v>16298</v>
      </c>
      <c r="Z44" s="94">
        <v>78</v>
      </c>
      <c r="AA44" s="95">
        <v>83574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283316</v>
      </c>
      <c r="J48" s="53">
        <v>283316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283316</v>
      </c>
      <c r="X48" s="54"/>
      <c r="Y48" s="53">
        <v>283316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1531680</v>
      </c>
      <c r="F49" s="53">
        <v>1531680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382920</v>
      </c>
      <c r="Y49" s="53">
        <v>-382920</v>
      </c>
      <c r="Z49" s="94">
        <v>-100</v>
      </c>
      <c r="AA49" s="95">
        <v>1531680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10236289</v>
      </c>
      <c r="F60" s="264">
        <f t="shared" si="14"/>
        <v>10236289</v>
      </c>
      <c r="G60" s="264">
        <f t="shared" si="14"/>
        <v>0</v>
      </c>
      <c r="H60" s="219">
        <f t="shared" si="14"/>
        <v>0</v>
      </c>
      <c r="I60" s="219">
        <f t="shared" si="14"/>
        <v>1648785</v>
      </c>
      <c r="J60" s="264">
        <f t="shared" si="14"/>
        <v>1648785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1648785</v>
      </c>
      <c r="X60" s="219">
        <f t="shared" si="14"/>
        <v>2559073</v>
      </c>
      <c r="Y60" s="264">
        <f t="shared" si="14"/>
        <v>-910288</v>
      </c>
      <c r="Z60" s="337">
        <f>+IF(X60&lt;&gt;0,+(Y60/X60)*100,0)</f>
        <v>-35.57100559460398</v>
      </c>
      <c r="AA60" s="232">
        <f>+AA57+AA54+AA51+AA40+AA37+AA34+AA22+AA5</f>
        <v>10236289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393731</v>
      </c>
      <c r="J62" s="349">
        <f t="shared" si="15"/>
        <v>393731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393731</v>
      </c>
      <c r="X62" s="347">
        <f t="shared" si="15"/>
        <v>0</v>
      </c>
      <c r="Y62" s="349">
        <f t="shared" si="15"/>
        <v>393731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>
        <v>393731</v>
      </c>
      <c r="J63" s="59">
        <v>393731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393731</v>
      </c>
      <c r="X63" s="60"/>
      <c r="Y63" s="59">
        <v>393731</v>
      </c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156182450</v>
      </c>
      <c r="D5" s="153">
        <f>SUM(D6:D8)</f>
        <v>0</v>
      </c>
      <c r="E5" s="154">
        <f t="shared" si="0"/>
        <v>129610278</v>
      </c>
      <c r="F5" s="100">
        <f t="shared" si="0"/>
        <v>129610278</v>
      </c>
      <c r="G5" s="100">
        <f t="shared" si="0"/>
        <v>39279030</v>
      </c>
      <c r="H5" s="100">
        <f t="shared" si="0"/>
        <v>4483013</v>
      </c>
      <c r="I5" s="100">
        <f t="shared" si="0"/>
        <v>4653231</v>
      </c>
      <c r="J5" s="100">
        <f t="shared" si="0"/>
        <v>48415274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48415274</v>
      </c>
      <c r="X5" s="100">
        <f t="shared" si="0"/>
        <v>46104969</v>
      </c>
      <c r="Y5" s="100">
        <f t="shared" si="0"/>
        <v>2310305</v>
      </c>
      <c r="Z5" s="137">
        <f>+IF(X5&lt;&gt;0,+(Y5/X5)*100,0)</f>
        <v>5.010967472942016</v>
      </c>
      <c r="AA5" s="153">
        <f>SUM(AA6:AA8)</f>
        <v>129610278</v>
      </c>
    </row>
    <row r="6" spans="1:27" ht="13.5">
      <c r="A6" s="138" t="s">
        <v>75</v>
      </c>
      <c r="B6" s="136"/>
      <c r="C6" s="155">
        <v>156182450</v>
      </c>
      <c r="D6" s="155"/>
      <c r="E6" s="156">
        <v>95131352</v>
      </c>
      <c r="F6" s="60">
        <v>95131352</v>
      </c>
      <c r="G6" s="60">
        <v>31381737</v>
      </c>
      <c r="H6" s="60">
        <v>51228</v>
      </c>
      <c r="I6" s="60">
        <v>1954</v>
      </c>
      <c r="J6" s="60">
        <v>31434919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31434919</v>
      </c>
      <c r="X6" s="60">
        <v>35879019</v>
      </c>
      <c r="Y6" s="60">
        <v>-4444100</v>
      </c>
      <c r="Z6" s="140">
        <v>-12.39</v>
      </c>
      <c r="AA6" s="155">
        <v>95131352</v>
      </c>
    </row>
    <row r="7" spans="1:27" ht="13.5">
      <c r="A7" s="138" t="s">
        <v>76</v>
      </c>
      <c r="B7" s="136"/>
      <c r="C7" s="157"/>
      <c r="D7" s="157"/>
      <c r="E7" s="158">
        <v>34478926</v>
      </c>
      <c r="F7" s="159">
        <v>34478926</v>
      </c>
      <c r="G7" s="159">
        <v>4309562</v>
      </c>
      <c r="H7" s="159">
        <v>4430225</v>
      </c>
      <c r="I7" s="159">
        <v>2353668</v>
      </c>
      <c r="J7" s="159">
        <v>11093455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11093455</v>
      </c>
      <c r="X7" s="159">
        <v>10225950</v>
      </c>
      <c r="Y7" s="159">
        <v>867505</v>
      </c>
      <c r="Z7" s="141">
        <v>8.48</v>
      </c>
      <c r="AA7" s="157">
        <v>34478926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3587731</v>
      </c>
      <c r="H8" s="60">
        <v>1560</v>
      </c>
      <c r="I8" s="60">
        <v>2297609</v>
      </c>
      <c r="J8" s="60">
        <v>5886900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5886900</v>
      </c>
      <c r="X8" s="60"/>
      <c r="Y8" s="60">
        <v>5886900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2082836</v>
      </c>
      <c r="F9" s="100">
        <f t="shared" si="1"/>
        <v>2082836</v>
      </c>
      <c r="G9" s="100">
        <f t="shared" si="1"/>
        <v>64353</v>
      </c>
      <c r="H9" s="100">
        <f t="shared" si="1"/>
        <v>924293</v>
      </c>
      <c r="I9" s="100">
        <f t="shared" si="1"/>
        <v>66952</v>
      </c>
      <c r="J9" s="100">
        <f t="shared" si="1"/>
        <v>1055598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1055598</v>
      </c>
      <c r="X9" s="100">
        <f t="shared" si="1"/>
        <v>1306518</v>
      </c>
      <c r="Y9" s="100">
        <f t="shared" si="1"/>
        <v>-250920</v>
      </c>
      <c r="Z9" s="137">
        <f>+IF(X9&lt;&gt;0,+(Y9/X9)*100,0)</f>
        <v>-19.205246311187445</v>
      </c>
      <c r="AA9" s="153">
        <f>SUM(AA10:AA14)</f>
        <v>2082836</v>
      </c>
    </row>
    <row r="10" spans="1:27" ht="13.5">
      <c r="A10" s="138" t="s">
        <v>79</v>
      </c>
      <c r="B10" s="136"/>
      <c r="C10" s="155"/>
      <c r="D10" s="155"/>
      <c r="E10" s="156">
        <v>2082836</v>
      </c>
      <c r="F10" s="60">
        <v>2082836</v>
      </c>
      <c r="G10" s="60">
        <v>64353</v>
      </c>
      <c r="H10" s="60">
        <v>924293</v>
      </c>
      <c r="I10" s="60">
        <v>66952</v>
      </c>
      <c r="J10" s="60">
        <v>1055598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1055598</v>
      </c>
      <c r="X10" s="60">
        <v>1306518</v>
      </c>
      <c r="Y10" s="60">
        <v>-250920</v>
      </c>
      <c r="Z10" s="140">
        <v>-19.21</v>
      </c>
      <c r="AA10" s="155">
        <v>2082836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33802740</v>
      </c>
      <c r="F15" s="100">
        <f t="shared" si="2"/>
        <v>33802740</v>
      </c>
      <c r="G15" s="100">
        <f t="shared" si="2"/>
        <v>17316483</v>
      </c>
      <c r="H15" s="100">
        <f t="shared" si="2"/>
        <v>11995875</v>
      </c>
      <c r="I15" s="100">
        <f t="shared" si="2"/>
        <v>1547240</v>
      </c>
      <c r="J15" s="100">
        <f t="shared" si="2"/>
        <v>30859598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30859598</v>
      </c>
      <c r="X15" s="100">
        <f t="shared" si="2"/>
        <v>14943578</v>
      </c>
      <c r="Y15" s="100">
        <f t="shared" si="2"/>
        <v>15916020</v>
      </c>
      <c r="Z15" s="137">
        <f>+IF(X15&lt;&gt;0,+(Y15/X15)*100,0)</f>
        <v>106.50742412560096</v>
      </c>
      <c r="AA15" s="153">
        <f>SUM(AA16:AA18)</f>
        <v>33802740</v>
      </c>
    </row>
    <row r="16" spans="1:27" ht="13.5">
      <c r="A16" s="138" t="s">
        <v>85</v>
      </c>
      <c r="B16" s="136"/>
      <c r="C16" s="155"/>
      <c r="D16" s="155"/>
      <c r="E16" s="156">
        <v>33802740</v>
      </c>
      <c r="F16" s="60">
        <v>33802740</v>
      </c>
      <c r="G16" s="60">
        <v>17316483</v>
      </c>
      <c r="H16" s="60">
        <v>11995875</v>
      </c>
      <c r="I16" s="60">
        <v>1547240</v>
      </c>
      <c r="J16" s="60">
        <v>30859598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30859598</v>
      </c>
      <c r="X16" s="60">
        <v>14943578</v>
      </c>
      <c r="Y16" s="60">
        <v>15916020</v>
      </c>
      <c r="Z16" s="140">
        <v>106.51</v>
      </c>
      <c r="AA16" s="155">
        <v>33802740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365306</v>
      </c>
      <c r="F19" s="100">
        <f t="shared" si="3"/>
        <v>365306</v>
      </c>
      <c r="G19" s="100">
        <f t="shared" si="3"/>
        <v>31314</v>
      </c>
      <c r="H19" s="100">
        <f t="shared" si="3"/>
        <v>31238</v>
      </c>
      <c r="I19" s="100">
        <f t="shared" si="3"/>
        <v>31238</v>
      </c>
      <c r="J19" s="100">
        <f t="shared" si="3"/>
        <v>93790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93790</v>
      </c>
      <c r="X19" s="100">
        <f t="shared" si="3"/>
        <v>0</v>
      </c>
      <c r="Y19" s="100">
        <f t="shared" si="3"/>
        <v>93790</v>
      </c>
      <c r="Z19" s="137">
        <f>+IF(X19&lt;&gt;0,+(Y19/X19)*100,0)</f>
        <v>0</v>
      </c>
      <c r="AA19" s="153">
        <f>SUM(AA20:AA23)</f>
        <v>365306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365306</v>
      </c>
      <c r="F23" s="60">
        <v>365306</v>
      </c>
      <c r="G23" s="60">
        <v>31314</v>
      </c>
      <c r="H23" s="60">
        <v>31238</v>
      </c>
      <c r="I23" s="60">
        <v>31238</v>
      </c>
      <c r="J23" s="60">
        <v>93790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93790</v>
      </c>
      <c r="X23" s="60"/>
      <c r="Y23" s="60">
        <v>93790</v>
      </c>
      <c r="Z23" s="140">
        <v>0</v>
      </c>
      <c r="AA23" s="155">
        <v>365306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390000</v>
      </c>
      <c r="F24" s="100">
        <v>390000</v>
      </c>
      <c r="G24" s="100">
        <v>6239</v>
      </c>
      <c r="H24" s="100">
        <v>4745</v>
      </c>
      <c r="I24" s="100">
        <v>5470</v>
      </c>
      <c r="J24" s="100">
        <v>16454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16454</v>
      </c>
      <c r="X24" s="100">
        <v>97500</v>
      </c>
      <c r="Y24" s="100">
        <v>-81046</v>
      </c>
      <c r="Z24" s="137">
        <v>-83.12</v>
      </c>
      <c r="AA24" s="153">
        <v>390000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156182450</v>
      </c>
      <c r="D25" s="168">
        <f>+D5+D9+D15+D19+D24</f>
        <v>0</v>
      </c>
      <c r="E25" s="169">
        <f t="shared" si="4"/>
        <v>166251160</v>
      </c>
      <c r="F25" s="73">
        <f t="shared" si="4"/>
        <v>166251160</v>
      </c>
      <c r="G25" s="73">
        <f t="shared" si="4"/>
        <v>56697419</v>
      </c>
      <c r="H25" s="73">
        <f t="shared" si="4"/>
        <v>17439164</v>
      </c>
      <c r="I25" s="73">
        <f t="shared" si="4"/>
        <v>6304131</v>
      </c>
      <c r="J25" s="73">
        <f t="shared" si="4"/>
        <v>80440714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80440714</v>
      </c>
      <c r="X25" s="73">
        <f t="shared" si="4"/>
        <v>62452565</v>
      </c>
      <c r="Y25" s="73">
        <f t="shared" si="4"/>
        <v>17988149</v>
      </c>
      <c r="Z25" s="170">
        <f>+IF(X25&lt;&gt;0,+(Y25/X25)*100,0)</f>
        <v>28.802898647957853</v>
      </c>
      <c r="AA25" s="168">
        <f>+AA5+AA9+AA15+AA19+AA24</f>
        <v>166251160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104105744</v>
      </c>
      <c r="D28" s="153">
        <f>SUM(D29:D31)</f>
        <v>0</v>
      </c>
      <c r="E28" s="154">
        <f t="shared" si="5"/>
        <v>71842563</v>
      </c>
      <c r="F28" s="100">
        <f t="shared" si="5"/>
        <v>71842563</v>
      </c>
      <c r="G28" s="100">
        <f t="shared" si="5"/>
        <v>2988518</v>
      </c>
      <c r="H28" s="100">
        <f t="shared" si="5"/>
        <v>4380084</v>
      </c>
      <c r="I28" s="100">
        <f t="shared" si="5"/>
        <v>3846125</v>
      </c>
      <c r="J28" s="100">
        <f t="shared" si="5"/>
        <v>11214727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11214727</v>
      </c>
      <c r="X28" s="100">
        <f t="shared" si="5"/>
        <v>17919000</v>
      </c>
      <c r="Y28" s="100">
        <f t="shared" si="5"/>
        <v>-6704273</v>
      </c>
      <c r="Z28" s="137">
        <f>+IF(X28&lt;&gt;0,+(Y28/X28)*100,0)</f>
        <v>-37.41432557620403</v>
      </c>
      <c r="AA28" s="153">
        <f>SUM(AA29:AA31)</f>
        <v>71842563</v>
      </c>
    </row>
    <row r="29" spans="1:27" ht="13.5">
      <c r="A29" s="138" t="s">
        <v>75</v>
      </c>
      <c r="B29" s="136"/>
      <c r="C29" s="155">
        <v>104105744</v>
      </c>
      <c r="D29" s="155"/>
      <c r="E29" s="156">
        <v>23327849</v>
      </c>
      <c r="F29" s="60">
        <v>23327849</v>
      </c>
      <c r="G29" s="60">
        <v>1350895</v>
      </c>
      <c r="H29" s="60">
        <v>1365154</v>
      </c>
      <c r="I29" s="60">
        <v>1352998</v>
      </c>
      <c r="J29" s="60">
        <v>4069047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4069047</v>
      </c>
      <c r="X29" s="60">
        <v>5064000</v>
      </c>
      <c r="Y29" s="60">
        <v>-994953</v>
      </c>
      <c r="Z29" s="140">
        <v>-19.65</v>
      </c>
      <c r="AA29" s="155">
        <v>23327849</v>
      </c>
    </row>
    <row r="30" spans="1:27" ht="13.5">
      <c r="A30" s="138" t="s">
        <v>76</v>
      </c>
      <c r="B30" s="136"/>
      <c r="C30" s="157"/>
      <c r="D30" s="157"/>
      <c r="E30" s="158">
        <v>28495250</v>
      </c>
      <c r="F30" s="159">
        <v>28495250</v>
      </c>
      <c r="G30" s="159">
        <v>488446</v>
      </c>
      <c r="H30" s="159">
        <v>1653329</v>
      </c>
      <c r="I30" s="159">
        <v>854227</v>
      </c>
      <c r="J30" s="159">
        <v>2996002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2996002</v>
      </c>
      <c r="X30" s="159">
        <v>8105000</v>
      </c>
      <c r="Y30" s="159">
        <v>-5108998</v>
      </c>
      <c r="Z30" s="141">
        <v>-63.04</v>
      </c>
      <c r="AA30" s="157">
        <v>28495250</v>
      </c>
    </row>
    <row r="31" spans="1:27" ht="13.5">
      <c r="A31" s="138" t="s">
        <v>77</v>
      </c>
      <c r="B31" s="136"/>
      <c r="C31" s="155"/>
      <c r="D31" s="155"/>
      <c r="E31" s="156">
        <v>20019464</v>
      </c>
      <c r="F31" s="60">
        <v>20019464</v>
      </c>
      <c r="G31" s="60">
        <v>1149177</v>
      </c>
      <c r="H31" s="60">
        <v>1361601</v>
      </c>
      <c r="I31" s="60">
        <v>1638900</v>
      </c>
      <c r="J31" s="60">
        <v>4149678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4149678</v>
      </c>
      <c r="X31" s="60">
        <v>4750000</v>
      </c>
      <c r="Y31" s="60">
        <v>-600322</v>
      </c>
      <c r="Z31" s="140">
        <v>-12.64</v>
      </c>
      <c r="AA31" s="155">
        <v>20019464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10273141</v>
      </c>
      <c r="F32" s="100">
        <f t="shared" si="6"/>
        <v>10273141</v>
      </c>
      <c r="G32" s="100">
        <f t="shared" si="6"/>
        <v>1170763</v>
      </c>
      <c r="H32" s="100">
        <f t="shared" si="6"/>
        <v>1121267</v>
      </c>
      <c r="I32" s="100">
        <f t="shared" si="6"/>
        <v>1612830</v>
      </c>
      <c r="J32" s="100">
        <f t="shared" si="6"/>
        <v>3904860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3904860</v>
      </c>
      <c r="X32" s="100">
        <f t="shared" si="6"/>
        <v>2396154</v>
      </c>
      <c r="Y32" s="100">
        <f t="shared" si="6"/>
        <v>1508706</v>
      </c>
      <c r="Z32" s="137">
        <f>+IF(X32&lt;&gt;0,+(Y32/X32)*100,0)</f>
        <v>62.9636492479198</v>
      </c>
      <c r="AA32" s="153">
        <f>SUM(AA33:AA37)</f>
        <v>10273141</v>
      </c>
    </row>
    <row r="33" spans="1:27" ht="13.5">
      <c r="A33" s="138" t="s">
        <v>79</v>
      </c>
      <c r="B33" s="136"/>
      <c r="C33" s="155"/>
      <c r="D33" s="155"/>
      <c r="E33" s="156">
        <v>10273141</v>
      </c>
      <c r="F33" s="60">
        <v>10273141</v>
      </c>
      <c r="G33" s="60">
        <v>1170763</v>
      </c>
      <c r="H33" s="60">
        <v>1121267</v>
      </c>
      <c r="I33" s="60">
        <v>1612830</v>
      </c>
      <c r="J33" s="60">
        <v>3904860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3904860</v>
      </c>
      <c r="X33" s="60">
        <v>2396154</v>
      </c>
      <c r="Y33" s="60">
        <v>1508706</v>
      </c>
      <c r="Z33" s="140">
        <v>62.96</v>
      </c>
      <c r="AA33" s="155">
        <v>10273141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31741106</v>
      </c>
      <c r="F38" s="100">
        <f t="shared" si="7"/>
        <v>31741106</v>
      </c>
      <c r="G38" s="100">
        <f t="shared" si="7"/>
        <v>1514013</v>
      </c>
      <c r="H38" s="100">
        <f t="shared" si="7"/>
        <v>1708429</v>
      </c>
      <c r="I38" s="100">
        <f t="shared" si="7"/>
        <v>3334761</v>
      </c>
      <c r="J38" s="100">
        <f t="shared" si="7"/>
        <v>6557203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6557203</v>
      </c>
      <c r="X38" s="100">
        <f t="shared" si="7"/>
        <v>7989000</v>
      </c>
      <c r="Y38" s="100">
        <f t="shared" si="7"/>
        <v>-1431797</v>
      </c>
      <c r="Z38" s="137">
        <f>+IF(X38&lt;&gt;0,+(Y38/X38)*100,0)</f>
        <v>-17.922105394918013</v>
      </c>
      <c r="AA38" s="153">
        <f>SUM(AA39:AA41)</f>
        <v>31741106</v>
      </c>
    </row>
    <row r="39" spans="1:27" ht="13.5">
      <c r="A39" s="138" t="s">
        <v>85</v>
      </c>
      <c r="B39" s="136"/>
      <c r="C39" s="155"/>
      <c r="D39" s="155"/>
      <c r="E39" s="156">
        <v>31741106</v>
      </c>
      <c r="F39" s="60">
        <v>31741106</v>
      </c>
      <c r="G39" s="60">
        <v>1514013</v>
      </c>
      <c r="H39" s="60">
        <v>1708429</v>
      </c>
      <c r="I39" s="60">
        <v>3334761</v>
      </c>
      <c r="J39" s="60">
        <v>6557203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6557203</v>
      </c>
      <c r="X39" s="60">
        <v>7989000</v>
      </c>
      <c r="Y39" s="60">
        <v>-1431797</v>
      </c>
      <c r="Z39" s="140">
        <v>-17.92</v>
      </c>
      <c r="AA39" s="155">
        <v>31741106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1255677</v>
      </c>
      <c r="F47" s="100">
        <v>1255677</v>
      </c>
      <c r="G47" s="100">
        <v>50312</v>
      </c>
      <c r="H47" s="100">
        <v>49926</v>
      </c>
      <c r="I47" s="100">
        <v>61384</v>
      </c>
      <c r="J47" s="100">
        <v>161622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161622</v>
      </c>
      <c r="X47" s="100">
        <v>248000</v>
      </c>
      <c r="Y47" s="100">
        <v>-86378</v>
      </c>
      <c r="Z47" s="137">
        <v>-34.83</v>
      </c>
      <c r="AA47" s="153">
        <v>1255677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104105744</v>
      </c>
      <c r="D48" s="168">
        <f>+D28+D32+D38+D42+D47</f>
        <v>0</v>
      </c>
      <c r="E48" s="169">
        <f t="shared" si="9"/>
        <v>115112487</v>
      </c>
      <c r="F48" s="73">
        <f t="shared" si="9"/>
        <v>115112487</v>
      </c>
      <c r="G48" s="73">
        <f t="shared" si="9"/>
        <v>5723606</v>
      </c>
      <c r="H48" s="73">
        <f t="shared" si="9"/>
        <v>7259706</v>
      </c>
      <c r="I48" s="73">
        <f t="shared" si="9"/>
        <v>8855100</v>
      </c>
      <c r="J48" s="73">
        <f t="shared" si="9"/>
        <v>21838412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21838412</v>
      </c>
      <c r="X48" s="73">
        <f t="shared" si="9"/>
        <v>28552154</v>
      </c>
      <c r="Y48" s="73">
        <f t="shared" si="9"/>
        <v>-6713742</v>
      </c>
      <c r="Z48" s="170">
        <f>+IF(X48&lt;&gt;0,+(Y48/X48)*100,0)</f>
        <v>-23.51395975238856</v>
      </c>
      <c r="AA48" s="168">
        <f>+AA28+AA32+AA38+AA42+AA47</f>
        <v>115112487</v>
      </c>
    </row>
    <row r="49" spans="1:27" ht="13.5">
      <c r="A49" s="148" t="s">
        <v>49</v>
      </c>
      <c r="B49" s="149"/>
      <c r="C49" s="171">
        <f aca="true" t="shared" si="10" ref="C49:Y49">+C25-C48</f>
        <v>52076706</v>
      </c>
      <c r="D49" s="171">
        <f>+D25-D48</f>
        <v>0</v>
      </c>
      <c r="E49" s="172">
        <f t="shared" si="10"/>
        <v>51138673</v>
      </c>
      <c r="F49" s="173">
        <f t="shared" si="10"/>
        <v>51138673</v>
      </c>
      <c r="G49" s="173">
        <f t="shared" si="10"/>
        <v>50973813</v>
      </c>
      <c r="H49" s="173">
        <f t="shared" si="10"/>
        <v>10179458</v>
      </c>
      <c r="I49" s="173">
        <f t="shared" si="10"/>
        <v>-2550969</v>
      </c>
      <c r="J49" s="173">
        <f t="shared" si="10"/>
        <v>58602302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58602302</v>
      </c>
      <c r="X49" s="173">
        <f>IF(F25=F48,0,X25-X48)</f>
        <v>33900411</v>
      </c>
      <c r="Y49" s="173">
        <f t="shared" si="10"/>
        <v>24701891</v>
      </c>
      <c r="Z49" s="174">
        <f>+IF(X49&lt;&gt;0,+(Y49/X49)*100,0)</f>
        <v>72.86605168297223</v>
      </c>
      <c r="AA49" s="171">
        <f>+AA25-AA48</f>
        <v>51138673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22151702</v>
      </c>
      <c r="D5" s="155">
        <v>0</v>
      </c>
      <c r="E5" s="156">
        <v>27565768</v>
      </c>
      <c r="F5" s="60">
        <v>27565768</v>
      </c>
      <c r="G5" s="60">
        <v>1985594</v>
      </c>
      <c r="H5" s="60">
        <v>1985594</v>
      </c>
      <c r="I5" s="60">
        <v>1985594</v>
      </c>
      <c r="J5" s="60">
        <v>5956782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5956782</v>
      </c>
      <c r="X5" s="60">
        <v>6949230</v>
      </c>
      <c r="Y5" s="60">
        <v>-992448</v>
      </c>
      <c r="Z5" s="140">
        <v>-14.28</v>
      </c>
      <c r="AA5" s="155">
        <v>27565768</v>
      </c>
    </row>
    <row r="6" spans="1:27" ht="13.5">
      <c r="A6" s="181" t="s">
        <v>102</v>
      </c>
      <c r="B6" s="182"/>
      <c r="C6" s="155">
        <v>3075820</v>
      </c>
      <c r="D6" s="155">
        <v>0</v>
      </c>
      <c r="E6" s="156">
        <v>1822530</v>
      </c>
      <c r="F6" s="60">
        <v>1822530</v>
      </c>
      <c r="G6" s="60">
        <v>267275</v>
      </c>
      <c r="H6" s="60">
        <v>274472</v>
      </c>
      <c r="I6" s="60">
        <v>281612</v>
      </c>
      <c r="J6" s="60">
        <v>823359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823359</v>
      </c>
      <c r="X6" s="60">
        <v>455730</v>
      </c>
      <c r="Y6" s="60">
        <v>367629</v>
      </c>
      <c r="Z6" s="140">
        <v>80.67</v>
      </c>
      <c r="AA6" s="155">
        <v>1822530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365306</v>
      </c>
      <c r="F10" s="54">
        <v>365306</v>
      </c>
      <c r="G10" s="54">
        <v>31314</v>
      </c>
      <c r="H10" s="54">
        <v>31238</v>
      </c>
      <c r="I10" s="54">
        <v>31238</v>
      </c>
      <c r="J10" s="54">
        <v>93790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93790</v>
      </c>
      <c r="X10" s="54">
        <v>91326</v>
      </c>
      <c r="Y10" s="54">
        <v>2464</v>
      </c>
      <c r="Z10" s="184">
        <v>2.7</v>
      </c>
      <c r="AA10" s="130">
        <v>365306</v>
      </c>
    </row>
    <row r="11" spans="1:27" ht="13.5">
      <c r="A11" s="183" t="s">
        <v>107</v>
      </c>
      <c r="B11" s="185"/>
      <c r="C11" s="155">
        <v>353995</v>
      </c>
      <c r="D11" s="155">
        <v>0</v>
      </c>
      <c r="E11" s="156">
        <v>0</v>
      </c>
      <c r="F11" s="60">
        <v>0</v>
      </c>
      <c r="G11" s="60">
        <v>0</v>
      </c>
      <c r="H11" s="60">
        <v>1305</v>
      </c>
      <c r="I11" s="60">
        <v>0</v>
      </c>
      <c r="J11" s="60">
        <v>1305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1305</v>
      </c>
      <c r="X11" s="60">
        <v>0</v>
      </c>
      <c r="Y11" s="60">
        <v>1305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4386</v>
      </c>
      <c r="D12" s="155">
        <v>0</v>
      </c>
      <c r="E12" s="156">
        <v>10000</v>
      </c>
      <c r="F12" s="60">
        <v>10000</v>
      </c>
      <c r="G12" s="60">
        <v>2281</v>
      </c>
      <c r="H12" s="60">
        <v>1560</v>
      </c>
      <c r="I12" s="60">
        <v>3509</v>
      </c>
      <c r="J12" s="60">
        <v>7350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7350</v>
      </c>
      <c r="X12" s="60">
        <v>2499</v>
      </c>
      <c r="Y12" s="60">
        <v>4851</v>
      </c>
      <c r="Z12" s="140">
        <v>194.12</v>
      </c>
      <c r="AA12" s="155">
        <v>10000</v>
      </c>
    </row>
    <row r="13" spans="1:27" ht="13.5">
      <c r="A13" s="181" t="s">
        <v>109</v>
      </c>
      <c r="B13" s="185"/>
      <c r="C13" s="155">
        <v>3529363</v>
      </c>
      <c r="D13" s="155">
        <v>0</v>
      </c>
      <c r="E13" s="156">
        <v>2000000</v>
      </c>
      <c r="F13" s="60">
        <v>2000000</v>
      </c>
      <c r="G13" s="60">
        <v>149615</v>
      </c>
      <c r="H13" s="60">
        <v>136965</v>
      </c>
      <c r="I13" s="60">
        <v>0</v>
      </c>
      <c r="J13" s="60">
        <v>286580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286580</v>
      </c>
      <c r="X13" s="60">
        <v>585000</v>
      </c>
      <c r="Y13" s="60">
        <v>-298420</v>
      </c>
      <c r="Z13" s="140">
        <v>-51.01</v>
      </c>
      <c r="AA13" s="155">
        <v>2000000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577407</v>
      </c>
      <c r="D16" s="155">
        <v>0</v>
      </c>
      <c r="E16" s="156">
        <v>350000</v>
      </c>
      <c r="F16" s="60">
        <v>350000</v>
      </c>
      <c r="G16" s="60">
        <v>13491</v>
      </c>
      <c r="H16" s="60">
        <v>25080</v>
      </c>
      <c r="I16" s="60">
        <v>13335</v>
      </c>
      <c r="J16" s="60">
        <v>51906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51906</v>
      </c>
      <c r="X16" s="60">
        <v>57000</v>
      </c>
      <c r="Y16" s="60">
        <v>-5094</v>
      </c>
      <c r="Z16" s="140">
        <v>-8.94</v>
      </c>
      <c r="AA16" s="155">
        <v>350000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263245</v>
      </c>
      <c r="F17" s="60">
        <v>263245</v>
      </c>
      <c r="G17" s="60">
        <v>18637</v>
      </c>
      <c r="H17" s="60">
        <v>171086</v>
      </c>
      <c r="I17" s="60">
        <v>48770</v>
      </c>
      <c r="J17" s="60">
        <v>238493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238493</v>
      </c>
      <c r="X17" s="60">
        <v>65730</v>
      </c>
      <c r="Y17" s="60">
        <v>172763</v>
      </c>
      <c r="Z17" s="140">
        <v>262.84</v>
      </c>
      <c r="AA17" s="155">
        <v>263245</v>
      </c>
    </row>
    <row r="18" spans="1:27" ht="13.5">
      <c r="A18" s="183" t="s">
        <v>114</v>
      </c>
      <c r="B18" s="182"/>
      <c r="C18" s="155">
        <v>527442</v>
      </c>
      <c r="D18" s="155">
        <v>0</v>
      </c>
      <c r="E18" s="156">
        <v>860769</v>
      </c>
      <c r="F18" s="60">
        <v>860769</v>
      </c>
      <c r="G18" s="60">
        <v>52574</v>
      </c>
      <c r="H18" s="60">
        <v>50133</v>
      </c>
      <c r="I18" s="60">
        <v>54352</v>
      </c>
      <c r="J18" s="60">
        <v>157059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157059</v>
      </c>
      <c r="X18" s="60">
        <v>276000</v>
      </c>
      <c r="Y18" s="60">
        <v>-118941</v>
      </c>
      <c r="Z18" s="140">
        <v>-43.09</v>
      </c>
      <c r="AA18" s="155">
        <v>860769</v>
      </c>
    </row>
    <row r="19" spans="1:27" ht="13.5">
      <c r="A19" s="181" t="s">
        <v>34</v>
      </c>
      <c r="B19" s="185"/>
      <c r="C19" s="155">
        <v>75358935</v>
      </c>
      <c r="D19" s="155">
        <v>0</v>
      </c>
      <c r="E19" s="156">
        <v>84307000</v>
      </c>
      <c r="F19" s="60">
        <v>84307000</v>
      </c>
      <c r="G19" s="60">
        <v>36762450</v>
      </c>
      <c r="H19" s="60">
        <v>4744000</v>
      </c>
      <c r="I19" s="60">
        <v>2294100</v>
      </c>
      <c r="J19" s="60">
        <v>43800550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43800550</v>
      </c>
      <c r="X19" s="60">
        <v>25272000</v>
      </c>
      <c r="Y19" s="60">
        <v>18528550</v>
      </c>
      <c r="Z19" s="140">
        <v>73.32</v>
      </c>
      <c r="AA19" s="155">
        <v>84307000</v>
      </c>
    </row>
    <row r="20" spans="1:27" ht="13.5">
      <c r="A20" s="181" t="s">
        <v>35</v>
      </c>
      <c r="B20" s="185"/>
      <c r="C20" s="155">
        <v>1734476</v>
      </c>
      <c r="D20" s="155">
        <v>0</v>
      </c>
      <c r="E20" s="156">
        <v>16169542</v>
      </c>
      <c r="F20" s="54">
        <v>16169542</v>
      </c>
      <c r="G20" s="54">
        <v>114188</v>
      </c>
      <c r="H20" s="54">
        <v>1102731</v>
      </c>
      <c r="I20" s="54">
        <v>91621</v>
      </c>
      <c r="J20" s="54">
        <v>1308540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1308540</v>
      </c>
      <c r="X20" s="54">
        <v>69100</v>
      </c>
      <c r="Y20" s="54">
        <v>1239440</v>
      </c>
      <c r="Z20" s="184">
        <v>1793.69</v>
      </c>
      <c r="AA20" s="130">
        <v>16169542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50000</v>
      </c>
      <c r="I21" s="82">
        <v>0</v>
      </c>
      <c r="J21" s="60">
        <v>50000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50000</v>
      </c>
      <c r="X21" s="60">
        <v>0</v>
      </c>
      <c r="Y21" s="60">
        <v>50000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107313526</v>
      </c>
      <c r="D22" s="188">
        <f>SUM(D5:D21)</f>
        <v>0</v>
      </c>
      <c r="E22" s="189">
        <f t="shared" si="0"/>
        <v>133714160</v>
      </c>
      <c r="F22" s="190">
        <f t="shared" si="0"/>
        <v>133714160</v>
      </c>
      <c r="G22" s="190">
        <f t="shared" si="0"/>
        <v>39397419</v>
      </c>
      <c r="H22" s="190">
        <f t="shared" si="0"/>
        <v>8574164</v>
      </c>
      <c r="I22" s="190">
        <f t="shared" si="0"/>
        <v>4804131</v>
      </c>
      <c r="J22" s="190">
        <f t="shared" si="0"/>
        <v>52775714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52775714</v>
      </c>
      <c r="X22" s="190">
        <f t="shared" si="0"/>
        <v>33823615</v>
      </c>
      <c r="Y22" s="190">
        <f t="shared" si="0"/>
        <v>18952099</v>
      </c>
      <c r="Z22" s="191">
        <f>+IF(X22&lt;&gt;0,+(Y22/X22)*100,0)</f>
        <v>56.03215090994856</v>
      </c>
      <c r="AA22" s="188">
        <f>SUM(AA5:AA21)</f>
        <v>133714160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36291261</v>
      </c>
      <c r="D25" s="155">
        <v>0</v>
      </c>
      <c r="E25" s="156">
        <v>39011337</v>
      </c>
      <c r="F25" s="60">
        <v>39011337</v>
      </c>
      <c r="G25" s="60">
        <v>3039432</v>
      </c>
      <c r="H25" s="60">
        <v>3046630</v>
      </c>
      <c r="I25" s="60">
        <v>3277352</v>
      </c>
      <c r="J25" s="60">
        <v>9363414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9363414</v>
      </c>
      <c r="X25" s="60">
        <v>9175000</v>
      </c>
      <c r="Y25" s="60">
        <v>188414</v>
      </c>
      <c r="Z25" s="140">
        <v>2.05</v>
      </c>
      <c r="AA25" s="155">
        <v>39011337</v>
      </c>
    </row>
    <row r="26" spans="1:27" ht="13.5">
      <c r="A26" s="183" t="s">
        <v>38</v>
      </c>
      <c r="B26" s="182"/>
      <c r="C26" s="155">
        <v>7337666</v>
      </c>
      <c r="D26" s="155">
        <v>0</v>
      </c>
      <c r="E26" s="156">
        <v>7154038</v>
      </c>
      <c r="F26" s="60">
        <v>7154038</v>
      </c>
      <c r="G26" s="60">
        <v>612744</v>
      </c>
      <c r="H26" s="60">
        <v>612726</v>
      </c>
      <c r="I26" s="60">
        <v>612726</v>
      </c>
      <c r="J26" s="60">
        <v>1838196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1838196</v>
      </c>
      <c r="X26" s="60">
        <v>1820000</v>
      </c>
      <c r="Y26" s="60">
        <v>18196</v>
      </c>
      <c r="Z26" s="140">
        <v>1</v>
      </c>
      <c r="AA26" s="155">
        <v>7154038</v>
      </c>
    </row>
    <row r="27" spans="1:27" ht="13.5">
      <c r="A27" s="183" t="s">
        <v>118</v>
      </c>
      <c r="B27" s="182"/>
      <c r="C27" s="155">
        <v>5338165</v>
      </c>
      <c r="D27" s="155">
        <v>0</v>
      </c>
      <c r="E27" s="156">
        <v>4322340</v>
      </c>
      <c r="F27" s="60">
        <v>4322340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4322340</v>
      </c>
    </row>
    <row r="28" spans="1:27" ht="13.5">
      <c r="A28" s="183" t="s">
        <v>39</v>
      </c>
      <c r="B28" s="182"/>
      <c r="C28" s="155">
        <v>9806294</v>
      </c>
      <c r="D28" s="155">
        <v>0</v>
      </c>
      <c r="E28" s="156">
        <v>12229671</v>
      </c>
      <c r="F28" s="60">
        <v>12229671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12229671</v>
      </c>
    </row>
    <row r="29" spans="1:27" ht="13.5">
      <c r="A29" s="183" t="s">
        <v>40</v>
      </c>
      <c r="B29" s="182"/>
      <c r="C29" s="155">
        <v>1116523</v>
      </c>
      <c r="D29" s="155">
        <v>0</v>
      </c>
      <c r="E29" s="156">
        <v>2297929</v>
      </c>
      <c r="F29" s="60">
        <v>2297929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574482</v>
      </c>
      <c r="Y29" s="60">
        <v>-574482</v>
      </c>
      <c r="Z29" s="140">
        <v>-100</v>
      </c>
      <c r="AA29" s="155">
        <v>2297929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693597</v>
      </c>
      <c r="F31" s="60">
        <v>693597</v>
      </c>
      <c r="G31" s="60">
        <v>250222</v>
      </c>
      <c r="H31" s="60">
        <v>10715</v>
      </c>
      <c r="I31" s="60">
        <v>1955063</v>
      </c>
      <c r="J31" s="60">
        <v>2216000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2216000</v>
      </c>
      <c r="X31" s="60">
        <v>265000</v>
      </c>
      <c r="Y31" s="60">
        <v>1951000</v>
      </c>
      <c r="Z31" s="140">
        <v>736.23</v>
      </c>
      <c r="AA31" s="155">
        <v>693597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2870922</v>
      </c>
      <c r="F32" s="60">
        <v>2870922</v>
      </c>
      <c r="G32" s="60">
        <v>246738</v>
      </c>
      <c r="H32" s="60">
        <v>410577</v>
      </c>
      <c r="I32" s="60">
        <v>254538</v>
      </c>
      <c r="J32" s="60">
        <v>911853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911853</v>
      </c>
      <c r="X32" s="60">
        <v>717729</v>
      </c>
      <c r="Y32" s="60">
        <v>194124</v>
      </c>
      <c r="Z32" s="140">
        <v>27.05</v>
      </c>
      <c r="AA32" s="155">
        <v>2870922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7237247</v>
      </c>
      <c r="F33" s="60">
        <v>7237247</v>
      </c>
      <c r="G33" s="60">
        <v>183315</v>
      </c>
      <c r="H33" s="60">
        <v>67198</v>
      </c>
      <c r="I33" s="60">
        <v>571963</v>
      </c>
      <c r="J33" s="60">
        <v>822476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822476</v>
      </c>
      <c r="X33" s="60">
        <v>1809309</v>
      </c>
      <c r="Y33" s="60">
        <v>-986833</v>
      </c>
      <c r="Z33" s="140">
        <v>-54.54</v>
      </c>
      <c r="AA33" s="155">
        <v>7237247</v>
      </c>
    </row>
    <row r="34" spans="1:27" ht="13.5">
      <c r="A34" s="183" t="s">
        <v>43</v>
      </c>
      <c r="B34" s="182"/>
      <c r="C34" s="155">
        <v>43585736</v>
      </c>
      <c r="D34" s="155">
        <v>0</v>
      </c>
      <c r="E34" s="156">
        <v>39295406</v>
      </c>
      <c r="F34" s="60">
        <v>39295406</v>
      </c>
      <c r="G34" s="60">
        <v>1391155</v>
      </c>
      <c r="H34" s="60">
        <v>3111860</v>
      </c>
      <c r="I34" s="60">
        <v>2105208</v>
      </c>
      <c r="J34" s="60">
        <v>6608223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6608223</v>
      </c>
      <c r="X34" s="60">
        <v>14950000</v>
      </c>
      <c r="Y34" s="60">
        <v>-8341777</v>
      </c>
      <c r="Z34" s="140">
        <v>-55.8</v>
      </c>
      <c r="AA34" s="155">
        <v>39295406</v>
      </c>
    </row>
    <row r="35" spans="1:27" ht="13.5">
      <c r="A35" s="181" t="s">
        <v>122</v>
      </c>
      <c r="B35" s="185"/>
      <c r="C35" s="155">
        <v>630099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78250</v>
      </c>
      <c r="J35" s="60">
        <v>78250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78250</v>
      </c>
      <c r="X35" s="60">
        <v>0</v>
      </c>
      <c r="Y35" s="60">
        <v>78250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104105744</v>
      </c>
      <c r="D36" s="188">
        <f>SUM(D25:D35)</f>
        <v>0</v>
      </c>
      <c r="E36" s="189">
        <f t="shared" si="1"/>
        <v>115112487</v>
      </c>
      <c r="F36" s="190">
        <f t="shared" si="1"/>
        <v>115112487</v>
      </c>
      <c r="G36" s="190">
        <f t="shared" si="1"/>
        <v>5723606</v>
      </c>
      <c r="H36" s="190">
        <f t="shared" si="1"/>
        <v>7259706</v>
      </c>
      <c r="I36" s="190">
        <f t="shared" si="1"/>
        <v>8855100</v>
      </c>
      <c r="J36" s="190">
        <f t="shared" si="1"/>
        <v>21838412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21838412</v>
      </c>
      <c r="X36" s="190">
        <f t="shared" si="1"/>
        <v>29311520</v>
      </c>
      <c r="Y36" s="190">
        <f t="shared" si="1"/>
        <v>-7473108</v>
      </c>
      <c r="Z36" s="191">
        <f>+IF(X36&lt;&gt;0,+(Y36/X36)*100,0)</f>
        <v>-25.495463899518008</v>
      </c>
      <c r="AA36" s="188">
        <f>SUM(AA25:AA35)</f>
        <v>115112487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3207782</v>
      </c>
      <c r="D38" s="199">
        <f>+D22-D36</f>
        <v>0</v>
      </c>
      <c r="E38" s="200">
        <f t="shared" si="2"/>
        <v>18601673</v>
      </c>
      <c r="F38" s="106">
        <f t="shared" si="2"/>
        <v>18601673</v>
      </c>
      <c r="G38" s="106">
        <f t="shared" si="2"/>
        <v>33673813</v>
      </c>
      <c r="H38" s="106">
        <f t="shared" si="2"/>
        <v>1314458</v>
      </c>
      <c r="I38" s="106">
        <f t="shared" si="2"/>
        <v>-4050969</v>
      </c>
      <c r="J38" s="106">
        <f t="shared" si="2"/>
        <v>30937302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30937302</v>
      </c>
      <c r="X38" s="106">
        <f>IF(F22=F36,0,X22-X36)</f>
        <v>4512095</v>
      </c>
      <c r="Y38" s="106">
        <f t="shared" si="2"/>
        <v>26425207</v>
      </c>
      <c r="Z38" s="201">
        <f>+IF(X38&lt;&gt;0,+(Y38/X38)*100,0)</f>
        <v>585.6527178616585</v>
      </c>
      <c r="AA38" s="199">
        <f>+AA22-AA36</f>
        <v>18601673</v>
      </c>
    </row>
    <row r="39" spans="1:27" ht="13.5">
      <c r="A39" s="181" t="s">
        <v>46</v>
      </c>
      <c r="B39" s="185"/>
      <c r="C39" s="155">
        <v>48868924</v>
      </c>
      <c r="D39" s="155">
        <v>0</v>
      </c>
      <c r="E39" s="156">
        <v>32537000</v>
      </c>
      <c r="F39" s="60">
        <v>32537000</v>
      </c>
      <c r="G39" s="60">
        <v>17300000</v>
      </c>
      <c r="H39" s="60">
        <v>8865000</v>
      </c>
      <c r="I39" s="60">
        <v>1500000</v>
      </c>
      <c r="J39" s="60">
        <v>27665000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27665000</v>
      </c>
      <c r="X39" s="60">
        <v>10000000</v>
      </c>
      <c r="Y39" s="60">
        <v>17665000</v>
      </c>
      <c r="Z39" s="140">
        <v>176.65</v>
      </c>
      <c r="AA39" s="155">
        <v>32537000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52076706</v>
      </c>
      <c r="D42" s="206">
        <f>SUM(D38:D41)</f>
        <v>0</v>
      </c>
      <c r="E42" s="207">
        <f t="shared" si="3"/>
        <v>51138673</v>
      </c>
      <c r="F42" s="88">
        <f t="shared" si="3"/>
        <v>51138673</v>
      </c>
      <c r="G42" s="88">
        <f t="shared" si="3"/>
        <v>50973813</v>
      </c>
      <c r="H42" s="88">
        <f t="shared" si="3"/>
        <v>10179458</v>
      </c>
      <c r="I42" s="88">
        <f t="shared" si="3"/>
        <v>-2550969</v>
      </c>
      <c r="J42" s="88">
        <f t="shared" si="3"/>
        <v>58602302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58602302</v>
      </c>
      <c r="X42" s="88">
        <f t="shared" si="3"/>
        <v>14512095</v>
      </c>
      <c r="Y42" s="88">
        <f t="shared" si="3"/>
        <v>44090207</v>
      </c>
      <c r="Z42" s="208">
        <f>+IF(X42&lt;&gt;0,+(Y42/X42)*100,0)</f>
        <v>303.8169678464756</v>
      </c>
      <c r="AA42" s="206">
        <f>SUM(AA38:AA41)</f>
        <v>51138673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52076706</v>
      </c>
      <c r="D44" s="210">
        <f>+D42-D43</f>
        <v>0</v>
      </c>
      <c r="E44" s="211">
        <f t="shared" si="4"/>
        <v>51138673</v>
      </c>
      <c r="F44" s="77">
        <f t="shared" si="4"/>
        <v>51138673</v>
      </c>
      <c r="G44" s="77">
        <f t="shared" si="4"/>
        <v>50973813</v>
      </c>
      <c r="H44" s="77">
        <f t="shared" si="4"/>
        <v>10179458</v>
      </c>
      <c r="I44" s="77">
        <f t="shared" si="4"/>
        <v>-2550969</v>
      </c>
      <c r="J44" s="77">
        <f t="shared" si="4"/>
        <v>58602302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58602302</v>
      </c>
      <c r="X44" s="77">
        <f t="shared" si="4"/>
        <v>14512095</v>
      </c>
      <c r="Y44" s="77">
        <f t="shared" si="4"/>
        <v>44090207</v>
      </c>
      <c r="Z44" s="212">
        <f>+IF(X44&lt;&gt;0,+(Y44/X44)*100,0)</f>
        <v>303.8169678464756</v>
      </c>
      <c r="AA44" s="210">
        <f>+AA42-AA43</f>
        <v>51138673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52076706</v>
      </c>
      <c r="D46" s="206">
        <f>SUM(D44:D45)</f>
        <v>0</v>
      </c>
      <c r="E46" s="207">
        <f t="shared" si="5"/>
        <v>51138673</v>
      </c>
      <c r="F46" s="88">
        <f t="shared" si="5"/>
        <v>51138673</v>
      </c>
      <c r="G46" s="88">
        <f t="shared" si="5"/>
        <v>50973813</v>
      </c>
      <c r="H46" s="88">
        <f t="shared" si="5"/>
        <v>10179458</v>
      </c>
      <c r="I46" s="88">
        <f t="shared" si="5"/>
        <v>-2550969</v>
      </c>
      <c r="J46" s="88">
        <f t="shared" si="5"/>
        <v>58602302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58602302</v>
      </c>
      <c r="X46" s="88">
        <f t="shared" si="5"/>
        <v>14512095</v>
      </c>
      <c r="Y46" s="88">
        <f t="shared" si="5"/>
        <v>44090207</v>
      </c>
      <c r="Z46" s="208">
        <f>+IF(X46&lt;&gt;0,+(Y46/X46)*100,0)</f>
        <v>303.8169678464756</v>
      </c>
      <c r="AA46" s="206">
        <f>SUM(AA44:AA45)</f>
        <v>51138673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52076706</v>
      </c>
      <c r="D48" s="217">
        <f>SUM(D46:D47)</f>
        <v>0</v>
      </c>
      <c r="E48" s="218">
        <f t="shared" si="6"/>
        <v>51138673</v>
      </c>
      <c r="F48" s="219">
        <f t="shared" si="6"/>
        <v>51138673</v>
      </c>
      <c r="G48" s="219">
        <f t="shared" si="6"/>
        <v>50973813</v>
      </c>
      <c r="H48" s="220">
        <f t="shared" si="6"/>
        <v>10179458</v>
      </c>
      <c r="I48" s="220">
        <f t="shared" si="6"/>
        <v>-2550969</v>
      </c>
      <c r="J48" s="220">
        <f t="shared" si="6"/>
        <v>58602302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58602302</v>
      </c>
      <c r="X48" s="220">
        <f t="shared" si="6"/>
        <v>14512095</v>
      </c>
      <c r="Y48" s="220">
        <f t="shared" si="6"/>
        <v>44090207</v>
      </c>
      <c r="Z48" s="221">
        <f>+IF(X48&lt;&gt;0,+(Y48/X48)*100,0)</f>
        <v>303.8169678464756</v>
      </c>
      <c r="AA48" s="222">
        <f>SUM(AA46:AA47)</f>
        <v>51138673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175531038</v>
      </c>
      <c r="D5" s="153">
        <f>SUM(D6:D8)</f>
        <v>0</v>
      </c>
      <c r="E5" s="154">
        <f t="shared" si="0"/>
        <v>8400000</v>
      </c>
      <c r="F5" s="100">
        <f t="shared" si="0"/>
        <v>8400000</v>
      </c>
      <c r="G5" s="100">
        <f t="shared" si="0"/>
        <v>7505399</v>
      </c>
      <c r="H5" s="100">
        <f t="shared" si="0"/>
        <v>0</v>
      </c>
      <c r="I5" s="100">
        <f t="shared" si="0"/>
        <v>0</v>
      </c>
      <c r="J5" s="100">
        <f t="shared" si="0"/>
        <v>7505399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7505399</v>
      </c>
      <c r="X5" s="100">
        <f t="shared" si="0"/>
        <v>7900000</v>
      </c>
      <c r="Y5" s="100">
        <f t="shared" si="0"/>
        <v>-394601</v>
      </c>
      <c r="Z5" s="137">
        <f>+IF(X5&lt;&gt;0,+(Y5/X5)*100,0)</f>
        <v>-4.994949367088608</v>
      </c>
      <c r="AA5" s="153">
        <f>SUM(AA6:AA8)</f>
        <v>8400000</v>
      </c>
    </row>
    <row r="6" spans="1:27" ht="13.5">
      <c r="A6" s="138" t="s">
        <v>75</v>
      </c>
      <c r="B6" s="136"/>
      <c r="C6" s="155">
        <v>175531038</v>
      </c>
      <c r="D6" s="155"/>
      <c r="E6" s="156">
        <v>8000000</v>
      </c>
      <c r="F6" s="60">
        <v>8000000</v>
      </c>
      <c r="G6" s="60">
        <v>7500000</v>
      </c>
      <c r="H6" s="60"/>
      <c r="I6" s="60"/>
      <c r="J6" s="60">
        <v>7500000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7500000</v>
      </c>
      <c r="X6" s="60">
        <v>7500000</v>
      </c>
      <c r="Y6" s="60"/>
      <c r="Z6" s="140"/>
      <c r="AA6" s="62">
        <v>8000000</v>
      </c>
    </row>
    <row r="7" spans="1:27" ht="13.5">
      <c r="A7" s="138" t="s">
        <v>76</v>
      </c>
      <c r="B7" s="136"/>
      <c r="C7" s="157"/>
      <c r="D7" s="157"/>
      <c r="E7" s="158">
        <v>400000</v>
      </c>
      <c r="F7" s="159">
        <v>400000</v>
      </c>
      <c r="G7" s="159">
        <v>5399</v>
      </c>
      <c r="H7" s="159"/>
      <c r="I7" s="159"/>
      <c r="J7" s="159">
        <v>5399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5399</v>
      </c>
      <c r="X7" s="159">
        <v>400000</v>
      </c>
      <c r="Y7" s="159">
        <v>-394601</v>
      </c>
      <c r="Z7" s="141">
        <v>-98.65</v>
      </c>
      <c r="AA7" s="225">
        <v>400000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</v>
      </c>
      <c r="F9" s="100">
        <f t="shared" si="1"/>
        <v>1000000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400000</v>
      </c>
      <c r="Y9" s="100">
        <f t="shared" si="1"/>
        <v>-400000</v>
      </c>
      <c r="Z9" s="137">
        <f>+IF(X9&lt;&gt;0,+(Y9/X9)*100,0)</f>
        <v>-100</v>
      </c>
      <c r="AA9" s="102">
        <f>SUM(AA10:AA14)</f>
        <v>1000000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400000</v>
      </c>
      <c r="Y10" s="60">
        <v>-400000</v>
      </c>
      <c r="Z10" s="140">
        <v>-100</v>
      </c>
      <c r="AA10" s="62">
        <v>1000000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39012352</v>
      </c>
      <c r="F15" s="100">
        <f t="shared" si="2"/>
        <v>39012352</v>
      </c>
      <c r="G15" s="100">
        <f t="shared" si="2"/>
        <v>1907949</v>
      </c>
      <c r="H15" s="100">
        <f t="shared" si="2"/>
        <v>3693552</v>
      </c>
      <c r="I15" s="100">
        <f t="shared" si="2"/>
        <v>4449891</v>
      </c>
      <c r="J15" s="100">
        <f t="shared" si="2"/>
        <v>10051392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10051392</v>
      </c>
      <c r="X15" s="100">
        <f t="shared" si="2"/>
        <v>5700000</v>
      </c>
      <c r="Y15" s="100">
        <f t="shared" si="2"/>
        <v>4351392</v>
      </c>
      <c r="Z15" s="137">
        <f>+IF(X15&lt;&gt;0,+(Y15/X15)*100,0)</f>
        <v>76.34021052631579</v>
      </c>
      <c r="AA15" s="102">
        <f>SUM(AA16:AA18)</f>
        <v>39012352</v>
      </c>
    </row>
    <row r="16" spans="1:27" ht="13.5">
      <c r="A16" s="138" t="s">
        <v>85</v>
      </c>
      <c r="B16" s="136"/>
      <c r="C16" s="155"/>
      <c r="D16" s="155"/>
      <c r="E16" s="156">
        <v>39012352</v>
      </c>
      <c r="F16" s="60">
        <v>39012352</v>
      </c>
      <c r="G16" s="60">
        <v>1907949</v>
      </c>
      <c r="H16" s="60">
        <v>3693552</v>
      </c>
      <c r="I16" s="60">
        <v>4449891</v>
      </c>
      <c r="J16" s="60">
        <v>10051392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10051392</v>
      </c>
      <c r="X16" s="60">
        <v>5700000</v>
      </c>
      <c r="Y16" s="60">
        <v>4351392</v>
      </c>
      <c r="Z16" s="140">
        <v>76.34</v>
      </c>
      <c r="AA16" s="62">
        <v>39012352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175531038</v>
      </c>
      <c r="D25" s="217">
        <f>+D5+D9+D15+D19+D24</f>
        <v>0</v>
      </c>
      <c r="E25" s="230">
        <f t="shared" si="4"/>
        <v>48412352</v>
      </c>
      <c r="F25" s="219">
        <f t="shared" si="4"/>
        <v>48412352</v>
      </c>
      <c r="G25" s="219">
        <f t="shared" si="4"/>
        <v>9413348</v>
      </c>
      <c r="H25" s="219">
        <f t="shared" si="4"/>
        <v>3693552</v>
      </c>
      <c r="I25" s="219">
        <f t="shared" si="4"/>
        <v>4449891</v>
      </c>
      <c r="J25" s="219">
        <f t="shared" si="4"/>
        <v>17556791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17556791</v>
      </c>
      <c r="X25" s="219">
        <f t="shared" si="4"/>
        <v>14000000</v>
      </c>
      <c r="Y25" s="219">
        <f t="shared" si="4"/>
        <v>3556791</v>
      </c>
      <c r="Z25" s="231">
        <f>+IF(X25&lt;&gt;0,+(Y25/X25)*100,0)</f>
        <v>25.40565</v>
      </c>
      <c r="AA25" s="232">
        <f>+AA5+AA9+AA15+AA19+AA24</f>
        <v>48412352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47645300</v>
      </c>
      <c r="D28" s="155"/>
      <c r="E28" s="156">
        <v>32537000</v>
      </c>
      <c r="F28" s="60">
        <v>32537000</v>
      </c>
      <c r="G28" s="60">
        <v>829691</v>
      </c>
      <c r="H28" s="60">
        <v>2649826</v>
      </c>
      <c r="I28" s="60">
        <v>4000276</v>
      </c>
      <c r="J28" s="60">
        <v>7479793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7479793</v>
      </c>
      <c r="X28" s="60"/>
      <c r="Y28" s="60">
        <v>7479793</v>
      </c>
      <c r="Z28" s="140"/>
      <c r="AA28" s="155">
        <v>32537000</v>
      </c>
    </row>
    <row r="29" spans="1:27" ht="13.5">
      <c r="A29" s="234" t="s">
        <v>134</v>
      </c>
      <c r="B29" s="136"/>
      <c r="C29" s="155">
        <v>47077896</v>
      </c>
      <c r="D29" s="155"/>
      <c r="E29" s="156"/>
      <c r="F29" s="60"/>
      <c r="G29" s="60">
        <v>1078258</v>
      </c>
      <c r="H29" s="60">
        <v>664106</v>
      </c>
      <c r="I29" s="60">
        <v>134941</v>
      </c>
      <c r="J29" s="60">
        <v>1877305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1877305</v>
      </c>
      <c r="X29" s="60"/>
      <c r="Y29" s="60">
        <v>1877305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94723196</v>
      </c>
      <c r="D32" s="210">
        <f>SUM(D28:D31)</f>
        <v>0</v>
      </c>
      <c r="E32" s="211">
        <f t="shared" si="5"/>
        <v>32537000</v>
      </c>
      <c r="F32" s="77">
        <f t="shared" si="5"/>
        <v>32537000</v>
      </c>
      <c r="G32" s="77">
        <f t="shared" si="5"/>
        <v>1907949</v>
      </c>
      <c r="H32" s="77">
        <f t="shared" si="5"/>
        <v>3313932</v>
      </c>
      <c r="I32" s="77">
        <f t="shared" si="5"/>
        <v>4135217</v>
      </c>
      <c r="J32" s="77">
        <f t="shared" si="5"/>
        <v>9357098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9357098</v>
      </c>
      <c r="X32" s="77">
        <f t="shared" si="5"/>
        <v>0</v>
      </c>
      <c r="Y32" s="77">
        <f t="shared" si="5"/>
        <v>9357098</v>
      </c>
      <c r="Z32" s="212">
        <f>+IF(X32&lt;&gt;0,+(Y32/X32)*100,0)</f>
        <v>0</v>
      </c>
      <c r="AA32" s="79">
        <f>SUM(AA28:AA31)</f>
        <v>32537000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80807842</v>
      </c>
      <c r="D35" s="155"/>
      <c r="E35" s="156">
        <v>15875352</v>
      </c>
      <c r="F35" s="60">
        <v>15875352</v>
      </c>
      <c r="G35" s="60">
        <v>7505399</v>
      </c>
      <c r="H35" s="60">
        <v>379620</v>
      </c>
      <c r="I35" s="60">
        <v>314674</v>
      </c>
      <c r="J35" s="60">
        <v>8199693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8199693</v>
      </c>
      <c r="X35" s="60"/>
      <c r="Y35" s="60">
        <v>8199693</v>
      </c>
      <c r="Z35" s="140"/>
      <c r="AA35" s="62">
        <v>15875352</v>
      </c>
    </row>
    <row r="36" spans="1:27" ht="13.5">
      <c r="A36" s="238" t="s">
        <v>139</v>
      </c>
      <c r="B36" s="149"/>
      <c r="C36" s="222">
        <f aca="true" t="shared" si="6" ref="C36:Y36">SUM(C32:C35)</f>
        <v>175531038</v>
      </c>
      <c r="D36" s="222">
        <f>SUM(D32:D35)</f>
        <v>0</v>
      </c>
      <c r="E36" s="218">
        <f t="shared" si="6"/>
        <v>48412352</v>
      </c>
      <c r="F36" s="220">
        <f t="shared" si="6"/>
        <v>48412352</v>
      </c>
      <c r="G36" s="220">
        <f t="shared" si="6"/>
        <v>9413348</v>
      </c>
      <c r="H36" s="220">
        <f t="shared" si="6"/>
        <v>3693552</v>
      </c>
      <c r="I36" s="220">
        <f t="shared" si="6"/>
        <v>4449891</v>
      </c>
      <c r="J36" s="220">
        <f t="shared" si="6"/>
        <v>17556791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17556791</v>
      </c>
      <c r="X36" s="220">
        <f t="shared" si="6"/>
        <v>0</v>
      </c>
      <c r="Y36" s="220">
        <f t="shared" si="6"/>
        <v>17556791</v>
      </c>
      <c r="Z36" s="221">
        <f>+IF(X36&lt;&gt;0,+(Y36/X36)*100,0)</f>
        <v>0</v>
      </c>
      <c r="AA36" s="239">
        <f>SUM(AA32:AA35)</f>
        <v>48412352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6225627</v>
      </c>
      <c r="D6" s="155"/>
      <c r="E6" s="59">
        <v>8488000</v>
      </c>
      <c r="F6" s="60">
        <v>8488000</v>
      </c>
      <c r="G6" s="60">
        <v>34517900</v>
      </c>
      <c r="H6" s="60">
        <v>34885217</v>
      </c>
      <c r="I6" s="60">
        <v>73843583</v>
      </c>
      <c r="J6" s="60">
        <v>73843583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73843583</v>
      </c>
      <c r="X6" s="60">
        <v>2122000</v>
      </c>
      <c r="Y6" s="60">
        <v>71721583</v>
      </c>
      <c r="Z6" s="140">
        <v>3379.9</v>
      </c>
      <c r="AA6" s="62">
        <v>8488000</v>
      </c>
    </row>
    <row r="7" spans="1:27" ht="13.5">
      <c r="A7" s="249" t="s">
        <v>144</v>
      </c>
      <c r="B7" s="182"/>
      <c r="C7" s="155">
        <v>36572561</v>
      </c>
      <c r="D7" s="155"/>
      <c r="E7" s="59">
        <v>40000000</v>
      </c>
      <c r="F7" s="60">
        <v>40000000</v>
      </c>
      <c r="G7" s="60">
        <v>57679929</v>
      </c>
      <c r="H7" s="60">
        <v>55428618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40000000</v>
      </c>
    </row>
    <row r="8" spans="1:27" ht="13.5">
      <c r="A8" s="249" t="s">
        <v>145</v>
      </c>
      <c r="B8" s="182"/>
      <c r="C8" s="155">
        <v>13473964</v>
      </c>
      <c r="D8" s="155"/>
      <c r="E8" s="59">
        <v>10000000</v>
      </c>
      <c r="F8" s="60">
        <v>10000000</v>
      </c>
      <c r="G8" s="60">
        <v>24177247</v>
      </c>
      <c r="H8" s="60">
        <v>22587569</v>
      </c>
      <c r="I8" s="60">
        <v>31022745</v>
      </c>
      <c r="J8" s="60">
        <v>31022745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31022745</v>
      </c>
      <c r="X8" s="60">
        <v>2500000</v>
      </c>
      <c r="Y8" s="60">
        <v>28522745</v>
      </c>
      <c r="Z8" s="140">
        <v>1140.91</v>
      </c>
      <c r="AA8" s="62">
        <v>10000000</v>
      </c>
    </row>
    <row r="9" spans="1:27" ht="13.5">
      <c r="A9" s="249" t="s">
        <v>146</v>
      </c>
      <c r="B9" s="182"/>
      <c r="C9" s="155">
        <v>14669654</v>
      </c>
      <c r="D9" s="155"/>
      <c r="E9" s="59">
        <v>2500000</v>
      </c>
      <c r="F9" s="60">
        <v>2500000</v>
      </c>
      <c r="G9" s="60"/>
      <c r="H9" s="60">
        <v>-60670</v>
      </c>
      <c r="I9" s="60">
        <v>-60670</v>
      </c>
      <c r="J9" s="60">
        <v>-60670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-60670</v>
      </c>
      <c r="X9" s="60">
        <v>625000</v>
      </c>
      <c r="Y9" s="60">
        <v>-685670</v>
      </c>
      <c r="Z9" s="140">
        <v>-109.71</v>
      </c>
      <c r="AA9" s="62">
        <v>2500000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>
        <v>465270</v>
      </c>
      <c r="I10" s="159">
        <v>465270</v>
      </c>
      <c r="J10" s="60">
        <v>465270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465270</v>
      </c>
      <c r="X10" s="60"/>
      <c r="Y10" s="159">
        <v>465270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70941806</v>
      </c>
      <c r="D12" s="168">
        <f>SUM(D6:D11)</f>
        <v>0</v>
      </c>
      <c r="E12" s="72">
        <f t="shared" si="0"/>
        <v>60988000</v>
      </c>
      <c r="F12" s="73">
        <f t="shared" si="0"/>
        <v>60988000</v>
      </c>
      <c r="G12" s="73">
        <f t="shared" si="0"/>
        <v>116375076</v>
      </c>
      <c r="H12" s="73">
        <f t="shared" si="0"/>
        <v>113306004</v>
      </c>
      <c r="I12" s="73">
        <f t="shared" si="0"/>
        <v>105270928</v>
      </c>
      <c r="J12" s="73">
        <f t="shared" si="0"/>
        <v>105270928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105270928</v>
      </c>
      <c r="X12" s="73">
        <f t="shared" si="0"/>
        <v>15247000</v>
      </c>
      <c r="Y12" s="73">
        <f t="shared" si="0"/>
        <v>90023928</v>
      </c>
      <c r="Z12" s="170">
        <f>+IF(X12&lt;&gt;0,+(Y12/X12)*100,0)</f>
        <v>590.4369908834525</v>
      </c>
      <c r="AA12" s="74">
        <f>SUM(AA6:AA11)</f>
        <v>60988000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176348128</v>
      </c>
      <c r="D19" s="155"/>
      <c r="E19" s="59">
        <v>162360080</v>
      </c>
      <c r="F19" s="60">
        <v>162360080</v>
      </c>
      <c r="G19" s="60">
        <v>175608107</v>
      </c>
      <c r="H19" s="60">
        <v>189449495</v>
      </c>
      <c r="I19" s="60">
        <v>190890633</v>
      </c>
      <c r="J19" s="60">
        <v>190890633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190890633</v>
      </c>
      <c r="X19" s="60">
        <v>40590020</v>
      </c>
      <c r="Y19" s="60">
        <v>150300613</v>
      </c>
      <c r="Z19" s="140">
        <v>370.29</v>
      </c>
      <c r="AA19" s="62">
        <v>162360080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517406</v>
      </c>
      <c r="D22" s="155"/>
      <c r="E22" s="59">
        <v>400000</v>
      </c>
      <c r="F22" s="60">
        <v>400000</v>
      </c>
      <c r="G22" s="60">
        <v>-326301</v>
      </c>
      <c r="H22" s="60">
        <v>-393077</v>
      </c>
      <c r="I22" s="60">
        <v>-393077</v>
      </c>
      <c r="J22" s="60">
        <v>-393077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-393077</v>
      </c>
      <c r="X22" s="60">
        <v>100000</v>
      </c>
      <c r="Y22" s="60">
        <v>-493077</v>
      </c>
      <c r="Z22" s="140">
        <v>-493.08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-12255088</v>
      </c>
      <c r="H23" s="159">
        <v>-12314041</v>
      </c>
      <c r="I23" s="159">
        <v>-12314041</v>
      </c>
      <c r="J23" s="60">
        <v>-12314041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-12314041</v>
      </c>
      <c r="X23" s="60"/>
      <c r="Y23" s="159">
        <v>-12314041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176865534</v>
      </c>
      <c r="D24" s="168">
        <f>SUM(D15:D23)</f>
        <v>0</v>
      </c>
      <c r="E24" s="76">
        <f t="shared" si="1"/>
        <v>162760080</v>
      </c>
      <c r="F24" s="77">
        <f t="shared" si="1"/>
        <v>162760080</v>
      </c>
      <c r="G24" s="77">
        <f t="shared" si="1"/>
        <v>163026718</v>
      </c>
      <c r="H24" s="77">
        <f t="shared" si="1"/>
        <v>176742377</v>
      </c>
      <c r="I24" s="77">
        <f t="shared" si="1"/>
        <v>178183515</v>
      </c>
      <c r="J24" s="77">
        <f t="shared" si="1"/>
        <v>178183515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178183515</v>
      </c>
      <c r="X24" s="77">
        <f t="shared" si="1"/>
        <v>40690020</v>
      </c>
      <c r="Y24" s="77">
        <f t="shared" si="1"/>
        <v>137493495</v>
      </c>
      <c r="Z24" s="212">
        <f>+IF(X24&lt;&gt;0,+(Y24/X24)*100,0)</f>
        <v>337.9047122611392</v>
      </c>
      <c r="AA24" s="79">
        <f>SUM(AA15:AA23)</f>
        <v>162760080</v>
      </c>
    </row>
    <row r="25" spans="1:27" ht="13.5">
      <c r="A25" s="250" t="s">
        <v>159</v>
      </c>
      <c r="B25" s="251"/>
      <c r="C25" s="168">
        <f aca="true" t="shared" si="2" ref="C25:Y25">+C12+C24</f>
        <v>247807340</v>
      </c>
      <c r="D25" s="168">
        <f>+D12+D24</f>
        <v>0</v>
      </c>
      <c r="E25" s="72">
        <f t="shared" si="2"/>
        <v>223748080</v>
      </c>
      <c r="F25" s="73">
        <f t="shared" si="2"/>
        <v>223748080</v>
      </c>
      <c r="G25" s="73">
        <f t="shared" si="2"/>
        <v>279401794</v>
      </c>
      <c r="H25" s="73">
        <f t="shared" si="2"/>
        <v>290048381</v>
      </c>
      <c r="I25" s="73">
        <f t="shared" si="2"/>
        <v>283454443</v>
      </c>
      <c r="J25" s="73">
        <f t="shared" si="2"/>
        <v>283454443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283454443</v>
      </c>
      <c r="X25" s="73">
        <f t="shared" si="2"/>
        <v>55937020</v>
      </c>
      <c r="Y25" s="73">
        <f t="shared" si="2"/>
        <v>227517423</v>
      </c>
      <c r="Z25" s="170">
        <f>+IF(X25&lt;&gt;0,+(Y25/X25)*100,0)</f>
        <v>406.73854810284854</v>
      </c>
      <c r="AA25" s="74">
        <f>+AA12+AA24</f>
        <v>223748080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4300000</v>
      </c>
      <c r="F30" s="60">
        <v>4300000</v>
      </c>
      <c r="G30" s="60"/>
      <c r="H30" s="60"/>
      <c r="I30" s="60">
        <v>155453279</v>
      </c>
      <c r="J30" s="60">
        <v>155453279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155453279</v>
      </c>
      <c r="X30" s="60">
        <v>1075000</v>
      </c>
      <c r="Y30" s="60">
        <v>154378279</v>
      </c>
      <c r="Z30" s="140">
        <v>14360.77</v>
      </c>
      <c r="AA30" s="62">
        <v>4300000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702013</v>
      </c>
      <c r="H31" s="60">
        <v>234884</v>
      </c>
      <c r="I31" s="60">
        <v>214013</v>
      </c>
      <c r="J31" s="60">
        <v>214013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214013</v>
      </c>
      <c r="X31" s="60"/>
      <c r="Y31" s="60">
        <v>214013</v>
      </c>
      <c r="Z31" s="140"/>
      <c r="AA31" s="62"/>
    </row>
    <row r="32" spans="1:27" ht="13.5">
      <c r="A32" s="249" t="s">
        <v>164</v>
      </c>
      <c r="B32" s="182"/>
      <c r="C32" s="155">
        <v>35914403</v>
      </c>
      <c r="D32" s="155"/>
      <c r="E32" s="59">
        <v>1500000</v>
      </c>
      <c r="F32" s="60">
        <v>1500000</v>
      </c>
      <c r="G32" s="60">
        <v>45249140</v>
      </c>
      <c r="H32" s="60">
        <v>36092740</v>
      </c>
      <c r="I32" s="60">
        <v>38377764</v>
      </c>
      <c r="J32" s="60">
        <v>38377764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38377764</v>
      </c>
      <c r="X32" s="60">
        <v>375000</v>
      </c>
      <c r="Y32" s="60">
        <v>38002764</v>
      </c>
      <c r="Z32" s="140">
        <v>10134.07</v>
      </c>
      <c r="AA32" s="62">
        <v>1500000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165039201</v>
      </c>
      <c r="H33" s="60">
        <v>171993557</v>
      </c>
      <c r="I33" s="60">
        <v>16502704</v>
      </c>
      <c r="J33" s="60">
        <v>16502704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16502704</v>
      </c>
      <c r="X33" s="60"/>
      <c r="Y33" s="60">
        <v>16502704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35914403</v>
      </c>
      <c r="D34" s="168">
        <f>SUM(D29:D33)</f>
        <v>0</v>
      </c>
      <c r="E34" s="72">
        <f t="shared" si="3"/>
        <v>5800000</v>
      </c>
      <c r="F34" s="73">
        <f t="shared" si="3"/>
        <v>5800000</v>
      </c>
      <c r="G34" s="73">
        <f t="shared" si="3"/>
        <v>210990354</v>
      </c>
      <c r="H34" s="73">
        <f t="shared" si="3"/>
        <v>208321181</v>
      </c>
      <c r="I34" s="73">
        <f t="shared" si="3"/>
        <v>210547760</v>
      </c>
      <c r="J34" s="73">
        <f t="shared" si="3"/>
        <v>210547760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210547760</v>
      </c>
      <c r="X34" s="73">
        <f t="shared" si="3"/>
        <v>1450000</v>
      </c>
      <c r="Y34" s="73">
        <f t="shared" si="3"/>
        <v>209097760</v>
      </c>
      <c r="Z34" s="170">
        <f>+IF(X34&lt;&gt;0,+(Y34/X34)*100,0)</f>
        <v>14420.535172413793</v>
      </c>
      <c r="AA34" s="74">
        <f>SUM(AA29:AA33)</f>
        <v>5800000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12195884</v>
      </c>
      <c r="D37" s="155"/>
      <c r="E37" s="59">
        <v>17505908</v>
      </c>
      <c r="F37" s="60">
        <v>17505908</v>
      </c>
      <c r="G37" s="60">
        <v>5122246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4376477</v>
      </c>
      <c r="Y37" s="60">
        <v>-4376477</v>
      </c>
      <c r="Z37" s="140">
        <v>-100</v>
      </c>
      <c r="AA37" s="62">
        <v>17505908</v>
      </c>
    </row>
    <row r="38" spans="1:27" ht="13.5">
      <c r="A38" s="249" t="s">
        <v>165</v>
      </c>
      <c r="B38" s="182"/>
      <c r="C38" s="155">
        <v>5496860</v>
      </c>
      <c r="D38" s="155"/>
      <c r="E38" s="59">
        <v>2637020</v>
      </c>
      <c r="F38" s="60">
        <v>2637020</v>
      </c>
      <c r="G38" s="60">
        <v>4267068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659255</v>
      </c>
      <c r="Y38" s="60">
        <v>-659255</v>
      </c>
      <c r="Z38" s="140">
        <v>-100</v>
      </c>
      <c r="AA38" s="62">
        <v>2637020</v>
      </c>
    </row>
    <row r="39" spans="1:27" ht="13.5">
      <c r="A39" s="250" t="s">
        <v>59</v>
      </c>
      <c r="B39" s="253"/>
      <c r="C39" s="168">
        <f aca="true" t="shared" si="4" ref="C39:Y39">SUM(C37:C38)</f>
        <v>17692744</v>
      </c>
      <c r="D39" s="168">
        <f>SUM(D37:D38)</f>
        <v>0</v>
      </c>
      <c r="E39" s="76">
        <f t="shared" si="4"/>
        <v>20142928</v>
      </c>
      <c r="F39" s="77">
        <f t="shared" si="4"/>
        <v>20142928</v>
      </c>
      <c r="G39" s="77">
        <f t="shared" si="4"/>
        <v>9389314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5035732</v>
      </c>
      <c r="Y39" s="77">
        <f t="shared" si="4"/>
        <v>-5035732</v>
      </c>
      <c r="Z39" s="212">
        <f>+IF(X39&lt;&gt;0,+(Y39/X39)*100,0)</f>
        <v>-100</v>
      </c>
      <c r="AA39" s="79">
        <f>SUM(AA37:AA38)</f>
        <v>20142928</v>
      </c>
    </row>
    <row r="40" spans="1:27" ht="13.5">
      <c r="A40" s="250" t="s">
        <v>167</v>
      </c>
      <c r="B40" s="251"/>
      <c r="C40" s="168">
        <f aca="true" t="shared" si="5" ref="C40:Y40">+C34+C39</f>
        <v>53607147</v>
      </c>
      <c r="D40" s="168">
        <f>+D34+D39</f>
        <v>0</v>
      </c>
      <c r="E40" s="72">
        <f t="shared" si="5"/>
        <v>25942928</v>
      </c>
      <c r="F40" s="73">
        <f t="shared" si="5"/>
        <v>25942928</v>
      </c>
      <c r="G40" s="73">
        <f t="shared" si="5"/>
        <v>220379668</v>
      </c>
      <c r="H40" s="73">
        <f t="shared" si="5"/>
        <v>208321181</v>
      </c>
      <c r="I40" s="73">
        <f t="shared" si="5"/>
        <v>210547760</v>
      </c>
      <c r="J40" s="73">
        <f t="shared" si="5"/>
        <v>210547760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210547760</v>
      </c>
      <c r="X40" s="73">
        <f t="shared" si="5"/>
        <v>6485732</v>
      </c>
      <c r="Y40" s="73">
        <f t="shared" si="5"/>
        <v>204062028</v>
      </c>
      <c r="Z40" s="170">
        <f>+IF(X40&lt;&gt;0,+(Y40/X40)*100,0)</f>
        <v>3146.322234714601</v>
      </c>
      <c r="AA40" s="74">
        <f>+AA34+AA39</f>
        <v>25942928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194200193</v>
      </c>
      <c r="D42" s="257">
        <f>+D25-D40</f>
        <v>0</v>
      </c>
      <c r="E42" s="258">
        <f t="shared" si="6"/>
        <v>197805152</v>
      </c>
      <c r="F42" s="259">
        <f t="shared" si="6"/>
        <v>197805152</v>
      </c>
      <c r="G42" s="259">
        <f t="shared" si="6"/>
        <v>59022126</v>
      </c>
      <c r="H42" s="259">
        <f t="shared" si="6"/>
        <v>81727200</v>
      </c>
      <c r="I42" s="259">
        <f t="shared" si="6"/>
        <v>72906683</v>
      </c>
      <c r="J42" s="259">
        <f t="shared" si="6"/>
        <v>72906683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72906683</v>
      </c>
      <c r="X42" s="259">
        <f t="shared" si="6"/>
        <v>49451288</v>
      </c>
      <c r="Y42" s="259">
        <f t="shared" si="6"/>
        <v>23455395</v>
      </c>
      <c r="Z42" s="260">
        <f>+IF(X42&lt;&gt;0,+(Y42/X42)*100,0)</f>
        <v>47.431312608076055</v>
      </c>
      <c r="AA42" s="261">
        <f>+AA25-AA40</f>
        <v>197805152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194200193</v>
      </c>
      <c r="D45" s="155"/>
      <c r="E45" s="59">
        <v>197805152</v>
      </c>
      <c r="F45" s="60">
        <v>197805152</v>
      </c>
      <c r="G45" s="60">
        <v>28552450</v>
      </c>
      <c r="H45" s="60">
        <v>28036969</v>
      </c>
      <c r="I45" s="60">
        <v>19216452</v>
      </c>
      <c r="J45" s="60">
        <v>19216452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19216452</v>
      </c>
      <c r="X45" s="60">
        <v>49451288</v>
      </c>
      <c r="Y45" s="60">
        <v>-30234836</v>
      </c>
      <c r="Z45" s="139">
        <v>-61.14</v>
      </c>
      <c r="AA45" s="62">
        <v>197805152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30469676</v>
      </c>
      <c r="H46" s="60">
        <v>53690231</v>
      </c>
      <c r="I46" s="60">
        <v>53690231</v>
      </c>
      <c r="J46" s="60">
        <v>53690231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53690231</v>
      </c>
      <c r="X46" s="60"/>
      <c r="Y46" s="60">
        <v>53690231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194200193</v>
      </c>
      <c r="D48" s="217">
        <f>SUM(D45:D47)</f>
        <v>0</v>
      </c>
      <c r="E48" s="264">
        <f t="shared" si="7"/>
        <v>197805152</v>
      </c>
      <c r="F48" s="219">
        <f t="shared" si="7"/>
        <v>197805152</v>
      </c>
      <c r="G48" s="219">
        <f t="shared" si="7"/>
        <v>59022126</v>
      </c>
      <c r="H48" s="219">
        <f t="shared" si="7"/>
        <v>81727200</v>
      </c>
      <c r="I48" s="219">
        <f t="shared" si="7"/>
        <v>72906683</v>
      </c>
      <c r="J48" s="219">
        <f t="shared" si="7"/>
        <v>72906683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72906683</v>
      </c>
      <c r="X48" s="219">
        <f t="shared" si="7"/>
        <v>49451288</v>
      </c>
      <c r="Y48" s="219">
        <f t="shared" si="7"/>
        <v>23455395</v>
      </c>
      <c r="Z48" s="265">
        <f>+IF(X48&lt;&gt;0,+(Y48/X48)*100,0)</f>
        <v>47.431312608076055</v>
      </c>
      <c r="AA48" s="232">
        <f>SUM(AA45:AA47)</f>
        <v>197805152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28748095</v>
      </c>
      <c r="D6" s="155"/>
      <c r="E6" s="59">
        <v>19643162</v>
      </c>
      <c r="F6" s="60">
        <v>19643162</v>
      </c>
      <c r="G6" s="60">
        <v>6325724</v>
      </c>
      <c r="H6" s="60">
        <v>4370287</v>
      </c>
      <c r="I6" s="60">
        <v>1764894</v>
      </c>
      <c r="J6" s="60">
        <v>12460905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12460905</v>
      </c>
      <c r="X6" s="60">
        <v>4807697</v>
      </c>
      <c r="Y6" s="60">
        <v>7653208</v>
      </c>
      <c r="Z6" s="140">
        <v>159.19</v>
      </c>
      <c r="AA6" s="62">
        <v>19643162</v>
      </c>
    </row>
    <row r="7" spans="1:27" ht="13.5">
      <c r="A7" s="249" t="s">
        <v>178</v>
      </c>
      <c r="B7" s="182"/>
      <c r="C7" s="155">
        <v>75358935</v>
      </c>
      <c r="D7" s="155"/>
      <c r="E7" s="59">
        <v>84307000</v>
      </c>
      <c r="F7" s="60">
        <v>84307000</v>
      </c>
      <c r="G7" s="60">
        <v>36762450</v>
      </c>
      <c r="H7" s="60">
        <v>2244000</v>
      </c>
      <c r="I7" s="60">
        <v>2294100</v>
      </c>
      <c r="J7" s="60">
        <v>41300550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41300550</v>
      </c>
      <c r="X7" s="60">
        <v>25314000</v>
      </c>
      <c r="Y7" s="60">
        <v>15986550</v>
      </c>
      <c r="Z7" s="140">
        <v>63.15</v>
      </c>
      <c r="AA7" s="62">
        <v>84307000</v>
      </c>
    </row>
    <row r="8" spans="1:27" ht="13.5">
      <c r="A8" s="249" t="s">
        <v>179</v>
      </c>
      <c r="B8" s="182"/>
      <c r="C8" s="155"/>
      <c r="D8" s="155"/>
      <c r="E8" s="59">
        <v>32537000</v>
      </c>
      <c r="F8" s="60">
        <v>32537000</v>
      </c>
      <c r="G8" s="60">
        <v>17300000</v>
      </c>
      <c r="H8" s="60">
        <v>11365000</v>
      </c>
      <c r="I8" s="60">
        <v>1500000</v>
      </c>
      <c r="J8" s="60">
        <v>30165000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30165000</v>
      </c>
      <c r="X8" s="60">
        <v>10845667</v>
      </c>
      <c r="Y8" s="60">
        <v>19319333</v>
      </c>
      <c r="Z8" s="140">
        <v>178.13</v>
      </c>
      <c r="AA8" s="62">
        <v>32537000</v>
      </c>
    </row>
    <row r="9" spans="1:27" ht="13.5">
      <c r="A9" s="249" t="s">
        <v>180</v>
      </c>
      <c r="B9" s="182"/>
      <c r="C9" s="155">
        <v>3592363</v>
      </c>
      <c r="D9" s="155"/>
      <c r="E9" s="59">
        <v>2000000</v>
      </c>
      <c r="F9" s="60">
        <v>2000000</v>
      </c>
      <c r="G9" s="60">
        <v>149615</v>
      </c>
      <c r="H9" s="60">
        <v>136965</v>
      </c>
      <c r="I9" s="60"/>
      <c r="J9" s="60">
        <v>286580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286580</v>
      </c>
      <c r="X9" s="60">
        <v>480000</v>
      </c>
      <c r="Y9" s="60">
        <v>-193420</v>
      </c>
      <c r="Z9" s="140">
        <v>-40.3</v>
      </c>
      <c r="AA9" s="62">
        <v>2000000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-60544600</v>
      </c>
      <c r="D12" s="155"/>
      <c r="E12" s="59">
        <v>-89025300</v>
      </c>
      <c r="F12" s="60">
        <v>-89025300</v>
      </c>
      <c r="G12" s="60">
        <v>-49358472</v>
      </c>
      <c r="H12" s="60">
        <v>-9391820</v>
      </c>
      <c r="I12" s="60">
        <v>-9611875</v>
      </c>
      <c r="J12" s="60">
        <v>-68362167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-68362167</v>
      </c>
      <c r="X12" s="60">
        <v>-20228147</v>
      </c>
      <c r="Y12" s="60">
        <v>-48134020</v>
      </c>
      <c r="Z12" s="140">
        <v>237.96</v>
      </c>
      <c r="AA12" s="62">
        <v>-89025300</v>
      </c>
    </row>
    <row r="13" spans="1:27" ht="13.5">
      <c r="A13" s="249" t="s">
        <v>40</v>
      </c>
      <c r="B13" s="182"/>
      <c r="C13" s="155">
        <v>-1116523</v>
      </c>
      <c r="D13" s="155"/>
      <c r="E13" s="59">
        <v>-2297929</v>
      </c>
      <c r="F13" s="60">
        <v>-2297929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-1179750</v>
      </c>
      <c r="Y13" s="60">
        <v>1179750</v>
      </c>
      <c r="Z13" s="140">
        <v>-100</v>
      </c>
      <c r="AA13" s="62">
        <v>-2297929</v>
      </c>
    </row>
    <row r="14" spans="1:27" ht="13.5">
      <c r="A14" s="249" t="s">
        <v>42</v>
      </c>
      <c r="B14" s="182"/>
      <c r="C14" s="155"/>
      <c r="D14" s="155"/>
      <c r="E14" s="59">
        <v>-2124000</v>
      </c>
      <c r="F14" s="60">
        <v>-2124000</v>
      </c>
      <c r="G14" s="60">
        <v>-183315</v>
      </c>
      <c r="H14" s="60">
        <v>-67198</v>
      </c>
      <c r="I14" s="60">
        <v>-571963</v>
      </c>
      <c r="J14" s="60">
        <v>-822476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-822476</v>
      </c>
      <c r="X14" s="60">
        <v>-531000</v>
      </c>
      <c r="Y14" s="60">
        <v>-291476</v>
      </c>
      <c r="Z14" s="140">
        <v>54.89</v>
      </c>
      <c r="AA14" s="62">
        <v>-2124000</v>
      </c>
    </row>
    <row r="15" spans="1:27" ht="13.5">
      <c r="A15" s="250" t="s">
        <v>184</v>
      </c>
      <c r="B15" s="251"/>
      <c r="C15" s="168">
        <f aca="true" t="shared" si="0" ref="C15:Y15">SUM(C6:C14)</f>
        <v>46038270</v>
      </c>
      <c r="D15" s="168">
        <f>SUM(D6:D14)</f>
        <v>0</v>
      </c>
      <c r="E15" s="72">
        <f t="shared" si="0"/>
        <v>45039933</v>
      </c>
      <c r="F15" s="73">
        <f t="shared" si="0"/>
        <v>45039933</v>
      </c>
      <c r="G15" s="73">
        <f t="shared" si="0"/>
        <v>10996002</v>
      </c>
      <c r="H15" s="73">
        <f t="shared" si="0"/>
        <v>8657234</v>
      </c>
      <c r="I15" s="73">
        <f t="shared" si="0"/>
        <v>-4624844</v>
      </c>
      <c r="J15" s="73">
        <f t="shared" si="0"/>
        <v>15028392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15028392</v>
      </c>
      <c r="X15" s="73">
        <f t="shared" si="0"/>
        <v>19508467</v>
      </c>
      <c r="Y15" s="73">
        <f t="shared" si="0"/>
        <v>-4480075</v>
      </c>
      <c r="Z15" s="170">
        <f>+IF(X15&lt;&gt;0,+(Y15/X15)*100,0)</f>
        <v>-22.964772167900225</v>
      </c>
      <c r="AA15" s="74">
        <f>SUM(AA6:AA14)</f>
        <v>45039933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15862352</v>
      </c>
      <c r="F21" s="60">
        <v>15862352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15862352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24815335</v>
      </c>
      <c r="H22" s="60"/>
      <c r="I22" s="60"/>
      <c r="J22" s="60">
        <v>24815335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24815335</v>
      </c>
      <c r="X22" s="60"/>
      <c r="Y22" s="60">
        <v>24815335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-88067799</v>
      </c>
      <c r="D24" s="155"/>
      <c r="E24" s="59">
        <v>-48412352</v>
      </c>
      <c r="F24" s="60">
        <v>-48412352</v>
      </c>
      <c r="G24" s="60">
        <v>-3551844</v>
      </c>
      <c r="H24" s="60">
        <v>-10075503</v>
      </c>
      <c r="I24" s="60">
        <v>-7198268</v>
      </c>
      <c r="J24" s="60">
        <v>-20825615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-20825615</v>
      </c>
      <c r="X24" s="60">
        <v>-5643300</v>
      </c>
      <c r="Y24" s="60">
        <v>-15182315</v>
      </c>
      <c r="Z24" s="140">
        <v>269.03</v>
      </c>
      <c r="AA24" s="62">
        <v>-48412352</v>
      </c>
    </row>
    <row r="25" spans="1:27" ht="13.5">
      <c r="A25" s="250" t="s">
        <v>191</v>
      </c>
      <c r="B25" s="251"/>
      <c r="C25" s="168">
        <f aca="true" t="shared" si="1" ref="C25:Y25">SUM(C19:C24)</f>
        <v>-88067799</v>
      </c>
      <c r="D25" s="168">
        <f>SUM(D19:D24)</f>
        <v>0</v>
      </c>
      <c r="E25" s="72">
        <f t="shared" si="1"/>
        <v>-32550000</v>
      </c>
      <c r="F25" s="73">
        <f t="shared" si="1"/>
        <v>-32550000</v>
      </c>
      <c r="G25" s="73">
        <f t="shared" si="1"/>
        <v>21263491</v>
      </c>
      <c r="H25" s="73">
        <f t="shared" si="1"/>
        <v>-10075503</v>
      </c>
      <c r="I25" s="73">
        <f t="shared" si="1"/>
        <v>-7198268</v>
      </c>
      <c r="J25" s="73">
        <f t="shared" si="1"/>
        <v>3989720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3989720</v>
      </c>
      <c r="X25" s="73">
        <f t="shared" si="1"/>
        <v>-5643300</v>
      </c>
      <c r="Y25" s="73">
        <f t="shared" si="1"/>
        <v>9633020</v>
      </c>
      <c r="Z25" s="170">
        <f>+IF(X25&lt;&gt;0,+(Y25/X25)*100,0)</f>
        <v>-170.69835025605587</v>
      </c>
      <c r="AA25" s="74">
        <f>SUM(AA19:AA24)</f>
        <v>-32550000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5998817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-4300000</v>
      </c>
      <c r="F33" s="60">
        <v>-4300000</v>
      </c>
      <c r="G33" s="60">
        <v>-1892957</v>
      </c>
      <c r="H33" s="60"/>
      <c r="I33" s="60"/>
      <c r="J33" s="60">
        <v>-1892957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-1892957</v>
      </c>
      <c r="X33" s="60"/>
      <c r="Y33" s="60">
        <v>-1892957</v>
      </c>
      <c r="Z33" s="140"/>
      <c r="AA33" s="62">
        <v>-4300000</v>
      </c>
    </row>
    <row r="34" spans="1:27" ht="13.5">
      <c r="A34" s="250" t="s">
        <v>197</v>
      </c>
      <c r="B34" s="251"/>
      <c r="C34" s="168">
        <f aca="true" t="shared" si="2" ref="C34:Y34">SUM(C29:C33)</f>
        <v>5998817</v>
      </c>
      <c r="D34" s="168">
        <f>SUM(D29:D33)</f>
        <v>0</v>
      </c>
      <c r="E34" s="72">
        <f t="shared" si="2"/>
        <v>-4300000</v>
      </c>
      <c r="F34" s="73">
        <f t="shared" si="2"/>
        <v>-4300000</v>
      </c>
      <c r="G34" s="73">
        <f t="shared" si="2"/>
        <v>-1892957</v>
      </c>
      <c r="H34" s="73">
        <f t="shared" si="2"/>
        <v>0</v>
      </c>
      <c r="I34" s="73">
        <f t="shared" si="2"/>
        <v>0</v>
      </c>
      <c r="J34" s="73">
        <f t="shared" si="2"/>
        <v>-1892957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-1892957</v>
      </c>
      <c r="X34" s="73">
        <f t="shared" si="2"/>
        <v>0</v>
      </c>
      <c r="Y34" s="73">
        <f t="shared" si="2"/>
        <v>-1892957</v>
      </c>
      <c r="Z34" s="170">
        <f>+IF(X34&lt;&gt;0,+(Y34/X34)*100,0)</f>
        <v>0</v>
      </c>
      <c r="AA34" s="74">
        <f>SUM(AA29:AA33)</f>
        <v>-4300000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-36030712</v>
      </c>
      <c r="D36" s="153">
        <f>+D15+D25+D34</f>
        <v>0</v>
      </c>
      <c r="E36" s="99">
        <f t="shared" si="3"/>
        <v>8189933</v>
      </c>
      <c r="F36" s="100">
        <f t="shared" si="3"/>
        <v>8189933</v>
      </c>
      <c r="G36" s="100">
        <f t="shared" si="3"/>
        <v>30366536</v>
      </c>
      <c r="H36" s="100">
        <f t="shared" si="3"/>
        <v>-1418269</v>
      </c>
      <c r="I36" s="100">
        <f t="shared" si="3"/>
        <v>-11823112</v>
      </c>
      <c r="J36" s="100">
        <f t="shared" si="3"/>
        <v>17125155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17125155</v>
      </c>
      <c r="X36" s="100">
        <f t="shared" si="3"/>
        <v>13865167</v>
      </c>
      <c r="Y36" s="100">
        <f t="shared" si="3"/>
        <v>3259988</v>
      </c>
      <c r="Z36" s="137">
        <f>+IF(X36&lt;&gt;0,+(Y36/X36)*100,0)</f>
        <v>23.512071654095475</v>
      </c>
      <c r="AA36" s="102">
        <f>+AA15+AA25+AA34</f>
        <v>8189933</v>
      </c>
    </row>
    <row r="37" spans="1:27" ht="13.5">
      <c r="A37" s="249" t="s">
        <v>199</v>
      </c>
      <c r="B37" s="182"/>
      <c r="C37" s="153">
        <v>78828900</v>
      </c>
      <c r="D37" s="153"/>
      <c r="E37" s="99">
        <v>65388297</v>
      </c>
      <c r="F37" s="100">
        <v>65388297</v>
      </c>
      <c r="G37" s="100">
        <v>53063601</v>
      </c>
      <c r="H37" s="100">
        <v>83430137</v>
      </c>
      <c r="I37" s="100">
        <v>82011868</v>
      </c>
      <c r="J37" s="100">
        <v>53063601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53063601</v>
      </c>
      <c r="X37" s="100">
        <v>65388297</v>
      </c>
      <c r="Y37" s="100">
        <v>-12324696</v>
      </c>
      <c r="Z37" s="137">
        <v>-18.85</v>
      </c>
      <c r="AA37" s="102">
        <v>65388297</v>
      </c>
    </row>
    <row r="38" spans="1:27" ht="13.5">
      <c r="A38" s="269" t="s">
        <v>200</v>
      </c>
      <c r="B38" s="256"/>
      <c r="C38" s="257">
        <v>42798188</v>
      </c>
      <c r="D38" s="257"/>
      <c r="E38" s="258">
        <v>73578230</v>
      </c>
      <c r="F38" s="259">
        <v>73578230</v>
      </c>
      <c r="G38" s="259">
        <v>83430137</v>
      </c>
      <c r="H38" s="259">
        <v>82011868</v>
      </c>
      <c r="I38" s="259">
        <v>70188756</v>
      </c>
      <c r="J38" s="259">
        <v>70188756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70188756</v>
      </c>
      <c r="X38" s="259">
        <v>79253464</v>
      </c>
      <c r="Y38" s="259">
        <v>-9064708</v>
      </c>
      <c r="Z38" s="260">
        <v>-11.44</v>
      </c>
      <c r="AA38" s="261">
        <v>73578230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175531038</v>
      </c>
      <c r="D5" s="200">
        <f t="shared" si="0"/>
        <v>0</v>
      </c>
      <c r="E5" s="106">
        <f t="shared" si="0"/>
        <v>48412352</v>
      </c>
      <c r="F5" s="106">
        <f t="shared" si="0"/>
        <v>48412352</v>
      </c>
      <c r="G5" s="106">
        <f t="shared" si="0"/>
        <v>9413348</v>
      </c>
      <c r="H5" s="106">
        <f t="shared" si="0"/>
        <v>3693552</v>
      </c>
      <c r="I5" s="106">
        <f t="shared" si="0"/>
        <v>4449891</v>
      </c>
      <c r="J5" s="106">
        <f t="shared" si="0"/>
        <v>17556791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17556791</v>
      </c>
      <c r="X5" s="106">
        <f t="shared" si="0"/>
        <v>12103088</v>
      </c>
      <c r="Y5" s="106">
        <f t="shared" si="0"/>
        <v>5453703</v>
      </c>
      <c r="Z5" s="201">
        <f>+IF(X5&lt;&gt;0,+(Y5/X5)*100,0)</f>
        <v>45.06042590122455</v>
      </c>
      <c r="AA5" s="199">
        <f>SUM(AA11:AA18)</f>
        <v>48412352</v>
      </c>
    </row>
    <row r="6" spans="1:27" ht="13.5">
      <c r="A6" s="291" t="s">
        <v>204</v>
      </c>
      <c r="B6" s="142"/>
      <c r="C6" s="62">
        <v>54931010</v>
      </c>
      <c r="D6" s="156"/>
      <c r="E6" s="60">
        <v>20407044</v>
      </c>
      <c r="F6" s="60">
        <v>20407044</v>
      </c>
      <c r="G6" s="60">
        <v>402561</v>
      </c>
      <c r="H6" s="60">
        <v>1219722</v>
      </c>
      <c r="I6" s="60">
        <v>2502533</v>
      </c>
      <c r="J6" s="60">
        <v>4124816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4124816</v>
      </c>
      <c r="X6" s="60">
        <v>5101761</v>
      </c>
      <c r="Y6" s="60">
        <v>-976945</v>
      </c>
      <c r="Z6" s="140">
        <v>-19.15</v>
      </c>
      <c r="AA6" s="155">
        <v>20407044</v>
      </c>
    </row>
    <row r="7" spans="1:27" ht="13.5">
      <c r="A7" s="291" t="s">
        <v>205</v>
      </c>
      <c r="B7" s="142"/>
      <c r="C7" s="62"/>
      <c r="D7" s="156"/>
      <c r="E7" s="60">
        <v>6200000</v>
      </c>
      <c r="F7" s="60">
        <v>6200000</v>
      </c>
      <c r="G7" s="60">
        <v>32085</v>
      </c>
      <c r="H7" s="60">
        <v>1694659</v>
      </c>
      <c r="I7" s="60">
        <v>1261795</v>
      </c>
      <c r="J7" s="60">
        <v>2988539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2988539</v>
      </c>
      <c r="X7" s="60">
        <v>1550000</v>
      </c>
      <c r="Y7" s="60">
        <v>1438539</v>
      </c>
      <c r="Z7" s="140">
        <v>92.81</v>
      </c>
      <c r="AA7" s="155">
        <v>6200000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54931010</v>
      </c>
      <c r="D11" s="294">
        <f t="shared" si="1"/>
        <v>0</v>
      </c>
      <c r="E11" s="295">
        <f t="shared" si="1"/>
        <v>26607044</v>
      </c>
      <c r="F11" s="295">
        <f t="shared" si="1"/>
        <v>26607044</v>
      </c>
      <c r="G11" s="295">
        <f t="shared" si="1"/>
        <v>434646</v>
      </c>
      <c r="H11" s="295">
        <f t="shared" si="1"/>
        <v>2914381</v>
      </c>
      <c r="I11" s="295">
        <f t="shared" si="1"/>
        <v>3764328</v>
      </c>
      <c r="J11" s="295">
        <f t="shared" si="1"/>
        <v>7113355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7113355</v>
      </c>
      <c r="X11" s="295">
        <f t="shared" si="1"/>
        <v>6651761</v>
      </c>
      <c r="Y11" s="295">
        <f t="shared" si="1"/>
        <v>461594</v>
      </c>
      <c r="Z11" s="296">
        <f>+IF(X11&lt;&gt;0,+(Y11/X11)*100,0)</f>
        <v>6.939425514536676</v>
      </c>
      <c r="AA11" s="297">
        <f>SUM(AA6:AA10)</f>
        <v>26607044</v>
      </c>
    </row>
    <row r="12" spans="1:27" ht="13.5">
      <c r="A12" s="298" t="s">
        <v>210</v>
      </c>
      <c r="B12" s="136"/>
      <c r="C12" s="62">
        <v>200000</v>
      </c>
      <c r="D12" s="156"/>
      <c r="E12" s="60">
        <v>13405308</v>
      </c>
      <c r="F12" s="60">
        <v>13405308</v>
      </c>
      <c r="G12" s="60">
        <v>1473303</v>
      </c>
      <c r="H12" s="60">
        <v>779171</v>
      </c>
      <c r="I12" s="60">
        <v>685563</v>
      </c>
      <c r="J12" s="60">
        <v>2938037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2938037</v>
      </c>
      <c r="X12" s="60">
        <v>3351327</v>
      </c>
      <c r="Y12" s="60">
        <v>-413290</v>
      </c>
      <c r="Z12" s="140">
        <v>-12.33</v>
      </c>
      <c r="AA12" s="155">
        <v>13405308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120400028</v>
      </c>
      <c r="D15" s="156"/>
      <c r="E15" s="60">
        <v>8000000</v>
      </c>
      <c r="F15" s="60">
        <v>8000000</v>
      </c>
      <c r="G15" s="60">
        <v>7505399</v>
      </c>
      <c r="H15" s="60"/>
      <c r="I15" s="60"/>
      <c r="J15" s="60">
        <v>7505399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7505399</v>
      </c>
      <c r="X15" s="60">
        <v>2000000</v>
      </c>
      <c r="Y15" s="60">
        <v>5505399</v>
      </c>
      <c r="Z15" s="140">
        <v>275.27</v>
      </c>
      <c r="AA15" s="155">
        <v>8000000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400000</v>
      </c>
      <c r="F18" s="82">
        <v>400000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</v>
      </c>
      <c r="Y18" s="82">
        <v>-100000</v>
      </c>
      <c r="Z18" s="270">
        <v>-100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54931010</v>
      </c>
      <c r="D36" s="156">
        <f t="shared" si="4"/>
        <v>0</v>
      </c>
      <c r="E36" s="60">
        <f t="shared" si="4"/>
        <v>20407044</v>
      </c>
      <c r="F36" s="60">
        <f t="shared" si="4"/>
        <v>20407044</v>
      </c>
      <c r="G36" s="60">
        <f t="shared" si="4"/>
        <v>402561</v>
      </c>
      <c r="H36" s="60">
        <f t="shared" si="4"/>
        <v>1219722</v>
      </c>
      <c r="I36" s="60">
        <f t="shared" si="4"/>
        <v>2502533</v>
      </c>
      <c r="J36" s="60">
        <f t="shared" si="4"/>
        <v>4124816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4124816</v>
      </c>
      <c r="X36" s="60">
        <f t="shared" si="4"/>
        <v>5101761</v>
      </c>
      <c r="Y36" s="60">
        <f t="shared" si="4"/>
        <v>-976945</v>
      </c>
      <c r="Z36" s="140">
        <f aca="true" t="shared" si="5" ref="Z36:Z49">+IF(X36&lt;&gt;0,+(Y36/X36)*100,0)</f>
        <v>-19.14917221720108</v>
      </c>
      <c r="AA36" s="155">
        <f>AA6+AA21</f>
        <v>20407044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6200000</v>
      </c>
      <c r="F37" s="60">
        <f t="shared" si="4"/>
        <v>6200000</v>
      </c>
      <c r="G37" s="60">
        <f t="shared" si="4"/>
        <v>32085</v>
      </c>
      <c r="H37" s="60">
        <f t="shared" si="4"/>
        <v>1694659</v>
      </c>
      <c r="I37" s="60">
        <f t="shared" si="4"/>
        <v>1261795</v>
      </c>
      <c r="J37" s="60">
        <f t="shared" si="4"/>
        <v>2988539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2988539</v>
      </c>
      <c r="X37" s="60">
        <f t="shared" si="4"/>
        <v>1550000</v>
      </c>
      <c r="Y37" s="60">
        <f t="shared" si="4"/>
        <v>1438539</v>
      </c>
      <c r="Z37" s="140">
        <f t="shared" si="5"/>
        <v>92.80896774193549</v>
      </c>
      <c r="AA37" s="155">
        <f>AA7+AA22</f>
        <v>6200000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54931010</v>
      </c>
      <c r="D41" s="294">
        <f t="shared" si="6"/>
        <v>0</v>
      </c>
      <c r="E41" s="295">
        <f t="shared" si="6"/>
        <v>26607044</v>
      </c>
      <c r="F41" s="295">
        <f t="shared" si="6"/>
        <v>26607044</v>
      </c>
      <c r="G41" s="295">
        <f t="shared" si="6"/>
        <v>434646</v>
      </c>
      <c r="H41" s="295">
        <f t="shared" si="6"/>
        <v>2914381</v>
      </c>
      <c r="I41" s="295">
        <f t="shared" si="6"/>
        <v>3764328</v>
      </c>
      <c r="J41" s="295">
        <f t="shared" si="6"/>
        <v>7113355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7113355</v>
      </c>
      <c r="X41" s="295">
        <f t="shared" si="6"/>
        <v>6651761</v>
      </c>
      <c r="Y41" s="295">
        <f t="shared" si="6"/>
        <v>461594</v>
      </c>
      <c r="Z41" s="296">
        <f t="shared" si="5"/>
        <v>6.939425514536676</v>
      </c>
      <c r="AA41" s="297">
        <f>SUM(AA36:AA40)</f>
        <v>26607044</v>
      </c>
    </row>
    <row r="42" spans="1:27" ht="13.5">
      <c r="A42" s="298" t="s">
        <v>210</v>
      </c>
      <c r="B42" s="136"/>
      <c r="C42" s="95">
        <f aca="true" t="shared" si="7" ref="C42:Y48">C12+C27</f>
        <v>200000</v>
      </c>
      <c r="D42" s="129">
        <f t="shared" si="7"/>
        <v>0</v>
      </c>
      <c r="E42" s="54">
        <f t="shared" si="7"/>
        <v>13405308</v>
      </c>
      <c r="F42" s="54">
        <f t="shared" si="7"/>
        <v>13405308</v>
      </c>
      <c r="G42" s="54">
        <f t="shared" si="7"/>
        <v>1473303</v>
      </c>
      <c r="H42" s="54">
        <f t="shared" si="7"/>
        <v>779171</v>
      </c>
      <c r="I42" s="54">
        <f t="shared" si="7"/>
        <v>685563</v>
      </c>
      <c r="J42" s="54">
        <f t="shared" si="7"/>
        <v>2938037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2938037</v>
      </c>
      <c r="X42" s="54">
        <f t="shared" si="7"/>
        <v>3351327</v>
      </c>
      <c r="Y42" s="54">
        <f t="shared" si="7"/>
        <v>-413290</v>
      </c>
      <c r="Z42" s="184">
        <f t="shared" si="5"/>
        <v>-12.332129929427955</v>
      </c>
      <c r="AA42" s="130">
        <f aca="true" t="shared" si="8" ref="AA42:AA48">AA12+AA27</f>
        <v>13405308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120400028</v>
      </c>
      <c r="D45" s="129">
        <f t="shared" si="7"/>
        <v>0</v>
      </c>
      <c r="E45" s="54">
        <f t="shared" si="7"/>
        <v>8000000</v>
      </c>
      <c r="F45" s="54">
        <f t="shared" si="7"/>
        <v>8000000</v>
      </c>
      <c r="G45" s="54">
        <f t="shared" si="7"/>
        <v>7505399</v>
      </c>
      <c r="H45" s="54">
        <f t="shared" si="7"/>
        <v>0</v>
      </c>
      <c r="I45" s="54">
        <f t="shared" si="7"/>
        <v>0</v>
      </c>
      <c r="J45" s="54">
        <f t="shared" si="7"/>
        <v>7505399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7505399</v>
      </c>
      <c r="X45" s="54">
        <f t="shared" si="7"/>
        <v>2000000</v>
      </c>
      <c r="Y45" s="54">
        <f t="shared" si="7"/>
        <v>5505399</v>
      </c>
      <c r="Z45" s="184">
        <f t="shared" si="5"/>
        <v>275.26995</v>
      </c>
      <c r="AA45" s="130">
        <f t="shared" si="8"/>
        <v>8000000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400000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</v>
      </c>
      <c r="Y48" s="54">
        <f t="shared" si="7"/>
        <v>-100000</v>
      </c>
      <c r="Z48" s="184">
        <f t="shared" si="5"/>
        <v>-100</v>
      </c>
      <c r="AA48" s="130">
        <f t="shared" si="8"/>
        <v>400000</v>
      </c>
    </row>
    <row r="49" spans="1:27" ht="13.5">
      <c r="A49" s="308" t="s">
        <v>219</v>
      </c>
      <c r="B49" s="149"/>
      <c r="C49" s="239">
        <f aca="true" t="shared" si="9" ref="C49:Y49">SUM(C41:C48)</f>
        <v>175531038</v>
      </c>
      <c r="D49" s="218">
        <f t="shared" si="9"/>
        <v>0</v>
      </c>
      <c r="E49" s="220">
        <f t="shared" si="9"/>
        <v>48412352</v>
      </c>
      <c r="F49" s="220">
        <f t="shared" si="9"/>
        <v>48412352</v>
      </c>
      <c r="G49" s="220">
        <f t="shared" si="9"/>
        <v>9413348</v>
      </c>
      <c r="H49" s="220">
        <f t="shared" si="9"/>
        <v>3693552</v>
      </c>
      <c r="I49" s="220">
        <f t="shared" si="9"/>
        <v>4449891</v>
      </c>
      <c r="J49" s="220">
        <f t="shared" si="9"/>
        <v>17556791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17556791</v>
      </c>
      <c r="X49" s="220">
        <f t="shared" si="9"/>
        <v>12103088</v>
      </c>
      <c r="Y49" s="220">
        <f t="shared" si="9"/>
        <v>5453703</v>
      </c>
      <c r="Z49" s="221">
        <f t="shared" si="5"/>
        <v>45.06042590122455</v>
      </c>
      <c r="AA49" s="222">
        <f>SUM(AA41:AA48)</f>
        <v>48412352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10236289</v>
      </c>
      <c r="F51" s="54">
        <f t="shared" si="10"/>
        <v>10236289</v>
      </c>
      <c r="G51" s="54">
        <f t="shared" si="10"/>
        <v>0</v>
      </c>
      <c r="H51" s="54">
        <f t="shared" si="10"/>
        <v>0</v>
      </c>
      <c r="I51" s="54">
        <f t="shared" si="10"/>
        <v>1648785</v>
      </c>
      <c r="J51" s="54">
        <f t="shared" si="10"/>
        <v>1648785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1648785</v>
      </c>
      <c r="X51" s="54">
        <f t="shared" si="10"/>
        <v>2559072</v>
      </c>
      <c r="Y51" s="54">
        <f t="shared" si="10"/>
        <v>-910287</v>
      </c>
      <c r="Z51" s="184">
        <f>+IF(X51&lt;&gt;0,+(Y51/X51)*100,0)</f>
        <v>-35.57098041790149</v>
      </c>
      <c r="AA51" s="130">
        <f>SUM(AA57:AA61)</f>
        <v>10236289</v>
      </c>
    </row>
    <row r="52" spans="1:27" ht="13.5">
      <c r="A52" s="310" t="s">
        <v>204</v>
      </c>
      <c r="B52" s="142"/>
      <c r="C52" s="62"/>
      <c r="D52" s="156"/>
      <c r="E52" s="60">
        <v>6000000</v>
      </c>
      <c r="F52" s="60">
        <v>6000000</v>
      </c>
      <c r="G52" s="60"/>
      <c r="H52" s="60"/>
      <c r="I52" s="60">
        <v>933674</v>
      </c>
      <c r="J52" s="60">
        <v>933674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933674</v>
      </c>
      <c r="X52" s="60">
        <v>1500000</v>
      </c>
      <c r="Y52" s="60">
        <v>-566326</v>
      </c>
      <c r="Z52" s="140">
        <v>-37.76</v>
      </c>
      <c r="AA52" s="155">
        <v>6000000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6000000</v>
      </c>
      <c r="F57" s="295">
        <f t="shared" si="11"/>
        <v>6000000</v>
      </c>
      <c r="G57" s="295">
        <f t="shared" si="11"/>
        <v>0</v>
      </c>
      <c r="H57" s="295">
        <f t="shared" si="11"/>
        <v>0</v>
      </c>
      <c r="I57" s="295">
        <f t="shared" si="11"/>
        <v>933674</v>
      </c>
      <c r="J57" s="295">
        <f t="shared" si="11"/>
        <v>933674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933674</v>
      </c>
      <c r="X57" s="295">
        <f t="shared" si="11"/>
        <v>1500000</v>
      </c>
      <c r="Y57" s="295">
        <f t="shared" si="11"/>
        <v>-566326</v>
      </c>
      <c r="Z57" s="296">
        <f>+IF(X57&lt;&gt;0,+(Y57/X57)*100,0)</f>
        <v>-37.755066666666664</v>
      </c>
      <c r="AA57" s="297">
        <f>SUM(AA52:AA56)</f>
        <v>6000000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4236289</v>
      </c>
      <c r="F61" s="60">
        <v>4236289</v>
      </c>
      <c r="G61" s="60"/>
      <c r="H61" s="60"/>
      <c r="I61" s="60">
        <v>715111</v>
      </c>
      <c r="J61" s="60">
        <v>715111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715111</v>
      </c>
      <c r="X61" s="60">
        <v>1059072</v>
      </c>
      <c r="Y61" s="60">
        <v>-343961</v>
      </c>
      <c r="Z61" s="140">
        <v>-32.48</v>
      </c>
      <c r="AA61" s="155">
        <v>4236289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10236289</v>
      </c>
      <c r="F68" s="60"/>
      <c r="G68" s="60">
        <v>249412</v>
      </c>
      <c r="H68" s="60">
        <v>641142</v>
      </c>
      <c r="I68" s="60">
        <v>2289910</v>
      </c>
      <c r="J68" s="60">
        <v>3180464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3180464</v>
      </c>
      <c r="X68" s="60"/>
      <c r="Y68" s="60">
        <v>3180464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10236289</v>
      </c>
      <c r="F69" s="220">
        <f t="shared" si="12"/>
        <v>0</v>
      </c>
      <c r="G69" s="220">
        <f t="shared" si="12"/>
        <v>249412</v>
      </c>
      <c r="H69" s="220">
        <f t="shared" si="12"/>
        <v>641142</v>
      </c>
      <c r="I69" s="220">
        <f t="shared" si="12"/>
        <v>2289910</v>
      </c>
      <c r="J69" s="220">
        <f t="shared" si="12"/>
        <v>3180464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3180464</v>
      </c>
      <c r="X69" s="220">
        <f t="shared" si="12"/>
        <v>0</v>
      </c>
      <c r="Y69" s="220">
        <f t="shared" si="12"/>
        <v>3180464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54931010</v>
      </c>
      <c r="D5" s="357">
        <f t="shared" si="0"/>
        <v>0</v>
      </c>
      <c r="E5" s="356">
        <f t="shared" si="0"/>
        <v>26607044</v>
      </c>
      <c r="F5" s="358">
        <f t="shared" si="0"/>
        <v>26607044</v>
      </c>
      <c r="G5" s="358">
        <f t="shared" si="0"/>
        <v>434646</v>
      </c>
      <c r="H5" s="356">
        <f t="shared" si="0"/>
        <v>2914381</v>
      </c>
      <c r="I5" s="356">
        <f t="shared" si="0"/>
        <v>3764328</v>
      </c>
      <c r="J5" s="358">
        <f t="shared" si="0"/>
        <v>7113355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7113355</v>
      </c>
      <c r="X5" s="356">
        <f t="shared" si="0"/>
        <v>6651761</v>
      </c>
      <c r="Y5" s="358">
        <f t="shared" si="0"/>
        <v>461594</v>
      </c>
      <c r="Z5" s="359">
        <f>+IF(X5&lt;&gt;0,+(Y5/X5)*100,0)</f>
        <v>6.939425514536676</v>
      </c>
      <c r="AA5" s="360">
        <f>+AA6+AA8+AA11+AA13+AA15</f>
        <v>26607044</v>
      </c>
    </row>
    <row r="6" spans="1:27" ht="13.5">
      <c r="A6" s="361" t="s">
        <v>204</v>
      </c>
      <c r="B6" s="142"/>
      <c r="C6" s="60">
        <f>+C7</f>
        <v>54931010</v>
      </c>
      <c r="D6" s="340">
        <f aca="true" t="shared" si="1" ref="D6:AA6">+D7</f>
        <v>0</v>
      </c>
      <c r="E6" s="60">
        <f t="shared" si="1"/>
        <v>20407044</v>
      </c>
      <c r="F6" s="59">
        <f t="shared" si="1"/>
        <v>20407044</v>
      </c>
      <c r="G6" s="59">
        <f t="shared" si="1"/>
        <v>402561</v>
      </c>
      <c r="H6" s="60">
        <f t="shared" si="1"/>
        <v>1219722</v>
      </c>
      <c r="I6" s="60">
        <f t="shared" si="1"/>
        <v>2502533</v>
      </c>
      <c r="J6" s="59">
        <f t="shared" si="1"/>
        <v>4124816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4124816</v>
      </c>
      <c r="X6" s="60">
        <f t="shared" si="1"/>
        <v>5101761</v>
      </c>
      <c r="Y6" s="59">
        <f t="shared" si="1"/>
        <v>-976945</v>
      </c>
      <c r="Z6" s="61">
        <f>+IF(X6&lt;&gt;0,+(Y6/X6)*100,0)</f>
        <v>-19.14917221720108</v>
      </c>
      <c r="AA6" s="62">
        <f t="shared" si="1"/>
        <v>20407044</v>
      </c>
    </row>
    <row r="7" spans="1:27" ht="13.5">
      <c r="A7" s="291" t="s">
        <v>228</v>
      </c>
      <c r="B7" s="142"/>
      <c r="C7" s="60">
        <v>54931010</v>
      </c>
      <c r="D7" s="340"/>
      <c r="E7" s="60">
        <v>20407044</v>
      </c>
      <c r="F7" s="59">
        <v>20407044</v>
      </c>
      <c r="G7" s="59">
        <v>402561</v>
      </c>
      <c r="H7" s="60">
        <v>1219722</v>
      </c>
      <c r="I7" s="60">
        <v>2502533</v>
      </c>
      <c r="J7" s="59">
        <v>4124816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4124816</v>
      </c>
      <c r="X7" s="60">
        <v>5101761</v>
      </c>
      <c r="Y7" s="59">
        <v>-976945</v>
      </c>
      <c r="Z7" s="61">
        <v>-19.15</v>
      </c>
      <c r="AA7" s="62">
        <v>20407044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6200000</v>
      </c>
      <c r="F8" s="59">
        <f t="shared" si="2"/>
        <v>6200000</v>
      </c>
      <c r="G8" s="59">
        <f t="shared" si="2"/>
        <v>32085</v>
      </c>
      <c r="H8" s="60">
        <f t="shared" si="2"/>
        <v>1694659</v>
      </c>
      <c r="I8" s="60">
        <f t="shared" si="2"/>
        <v>1261795</v>
      </c>
      <c r="J8" s="59">
        <f t="shared" si="2"/>
        <v>2988539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2988539</v>
      </c>
      <c r="X8" s="60">
        <f t="shared" si="2"/>
        <v>1550000</v>
      </c>
      <c r="Y8" s="59">
        <f t="shared" si="2"/>
        <v>1438539</v>
      </c>
      <c r="Z8" s="61">
        <f>+IF(X8&lt;&gt;0,+(Y8/X8)*100,0)</f>
        <v>92.80896774193549</v>
      </c>
      <c r="AA8" s="62">
        <f>SUM(AA9:AA10)</f>
        <v>6200000</v>
      </c>
    </row>
    <row r="9" spans="1:27" ht="13.5">
      <c r="A9" s="291" t="s">
        <v>229</v>
      </c>
      <c r="B9" s="142"/>
      <c r="C9" s="60"/>
      <c r="D9" s="340"/>
      <c r="E9" s="60">
        <v>6200000</v>
      </c>
      <c r="F9" s="59">
        <v>6200000</v>
      </c>
      <c r="G9" s="59">
        <v>32085</v>
      </c>
      <c r="H9" s="60">
        <v>1694659</v>
      </c>
      <c r="I9" s="60">
        <v>1261795</v>
      </c>
      <c r="J9" s="59">
        <v>2988539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2988539</v>
      </c>
      <c r="X9" s="60">
        <v>1550000</v>
      </c>
      <c r="Y9" s="59">
        <v>1438539</v>
      </c>
      <c r="Z9" s="61">
        <v>92.81</v>
      </c>
      <c r="AA9" s="62">
        <v>6200000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200000</v>
      </c>
      <c r="D22" s="344">
        <f t="shared" si="6"/>
        <v>0</v>
      </c>
      <c r="E22" s="343">
        <f t="shared" si="6"/>
        <v>13405308</v>
      </c>
      <c r="F22" s="345">
        <f t="shared" si="6"/>
        <v>13405308</v>
      </c>
      <c r="G22" s="345">
        <f t="shared" si="6"/>
        <v>1473303</v>
      </c>
      <c r="H22" s="343">
        <f t="shared" si="6"/>
        <v>779171</v>
      </c>
      <c r="I22" s="343">
        <f t="shared" si="6"/>
        <v>685563</v>
      </c>
      <c r="J22" s="345">
        <f t="shared" si="6"/>
        <v>2938037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2938037</v>
      </c>
      <c r="X22" s="343">
        <f t="shared" si="6"/>
        <v>3351327</v>
      </c>
      <c r="Y22" s="345">
        <f t="shared" si="6"/>
        <v>-413290</v>
      </c>
      <c r="Z22" s="336">
        <f>+IF(X22&lt;&gt;0,+(Y22/X22)*100,0)</f>
        <v>-12.332129929427955</v>
      </c>
      <c r="AA22" s="350">
        <f>SUM(AA23:AA32)</f>
        <v>13405308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7905308</v>
      </c>
      <c r="F25" s="59">
        <v>7905308</v>
      </c>
      <c r="G25" s="59">
        <v>315011</v>
      </c>
      <c r="H25" s="60">
        <v>115065</v>
      </c>
      <c r="I25" s="60">
        <v>550622</v>
      </c>
      <c r="J25" s="59">
        <v>980698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980698</v>
      </c>
      <c r="X25" s="60">
        <v>1976327</v>
      </c>
      <c r="Y25" s="59">
        <v>-995629</v>
      </c>
      <c r="Z25" s="61">
        <v>-50.38</v>
      </c>
      <c r="AA25" s="62">
        <v>7905308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1000000</v>
      </c>
      <c r="F27" s="59">
        <v>1000000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250000</v>
      </c>
      <c r="Y27" s="59">
        <v>-250000</v>
      </c>
      <c r="Z27" s="61">
        <v>-100</v>
      </c>
      <c r="AA27" s="62">
        <v>1000000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200000</v>
      </c>
      <c r="D32" s="340"/>
      <c r="E32" s="60">
        <v>4500000</v>
      </c>
      <c r="F32" s="59">
        <v>4500000</v>
      </c>
      <c r="G32" s="59">
        <v>1158292</v>
      </c>
      <c r="H32" s="60">
        <v>664106</v>
      </c>
      <c r="I32" s="60">
        <v>134941</v>
      </c>
      <c r="J32" s="59">
        <v>1957339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1957339</v>
      </c>
      <c r="X32" s="60">
        <v>1125000</v>
      </c>
      <c r="Y32" s="59">
        <v>832339</v>
      </c>
      <c r="Z32" s="61">
        <v>73.99</v>
      </c>
      <c r="AA32" s="62">
        <v>4500000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120400028</v>
      </c>
      <c r="D40" s="344">
        <f t="shared" si="9"/>
        <v>0</v>
      </c>
      <c r="E40" s="343">
        <f t="shared" si="9"/>
        <v>8000000</v>
      </c>
      <c r="F40" s="345">
        <f t="shared" si="9"/>
        <v>8000000</v>
      </c>
      <c r="G40" s="345">
        <f t="shared" si="9"/>
        <v>7505399</v>
      </c>
      <c r="H40" s="343">
        <f t="shared" si="9"/>
        <v>0</v>
      </c>
      <c r="I40" s="343">
        <f t="shared" si="9"/>
        <v>0</v>
      </c>
      <c r="J40" s="345">
        <f t="shared" si="9"/>
        <v>7505399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7505399</v>
      </c>
      <c r="X40" s="343">
        <f t="shared" si="9"/>
        <v>2000000</v>
      </c>
      <c r="Y40" s="345">
        <f t="shared" si="9"/>
        <v>5505399</v>
      </c>
      <c r="Z40" s="336">
        <f>+IF(X40&lt;&gt;0,+(Y40/X40)*100,0)</f>
        <v>275.26995</v>
      </c>
      <c r="AA40" s="350">
        <f>SUM(AA41:AA49)</f>
        <v>8000000</v>
      </c>
    </row>
    <row r="41" spans="1:27" ht="13.5">
      <c r="A41" s="361" t="s">
        <v>247</v>
      </c>
      <c r="B41" s="142"/>
      <c r="C41" s="362">
        <v>6875328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</v>
      </c>
      <c r="Y41" s="364">
        <v>-125000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464820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2045718</v>
      </c>
      <c r="D44" s="368"/>
      <c r="E44" s="54"/>
      <c r="F44" s="53"/>
      <c r="G44" s="53">
        <v>5399</v>
      </c>
      <c r="H44" s="54"/>
      <c r="I44" s="54"/>
      <c r="J44" s="53">
        <v>5399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5399</v>
      </c>
      <c r="X44" s="54"/>
      <c r="Y44" s="53">
        <v>5399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91960086</v>
      </c>
      <c r="D47" s="368"/>
      <c r="E47" s="54">
        <v>7500000</v>
      </c>
      <c r="F47" s="53">
        <v>7500000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1875000</v>
      </c>
      <c r="Y47" s="53">
        <v>-1875000</v>
      </c>
      <c r="Z47" s="94">
        <v>-100</v>
      </c>
      <c r="AA47" s="95">
        <v>7500000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7500000</v>
      </c>
      <c r="H48" s="54"/>
      <c r="I48" s="54"/>
      <c r="J48" s="53">
        <v>7500000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7500000</v>
      </c>
      <c r="X48" s="54"/>
      <c r="Y48" s="53">
        <v>7500000</v>
      </c>
      <c r="Z48" s="94"/>
      <c r="AA48" s="95"/>
    </row>
    <row r="49" spans="1:27" ht="13.5">
      <c r="A49" s="361" t="s">
        <v>93</v>
      </c>
      <c r="B49" s="136"/>
      <c r="C49" s="54">
        <v>19054076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400000</v>
      </c>
      <c r="F57" s="345">
        <f t="shared" si="13"/>
        <v>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</v>
      </c>
      <c r="Y57" s="345">
        <f t="shared" si="13"/>
        <v>-100000</v>
      </c>
      <c r="Z57" s="336">
        <f>+IF(X57&lt;&gt;0,+(Y57/X57)*100,0)</f>
        <v>-100</v>
      </c>
      <c r="AA57" s="350">
        <f t="shared" si="13"/>
        <v>400000</v>
      </c>
    </row>
    <row r="58" spans="1:27" ht="13.5">
      <c r="A58" s="361" t="s">
        <v>216</v>
      </c>
      <c r="B58" s="136"/>
      <c r="C58" s="60"/>
      <c r="D58" s="340"/>
      <c r="E58" s="60">
        <v>400000</v>
      </c>
      <c r="F58" s="59">
        <v>400000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</v>
      </c>
      <c r="Y58" s="59">
        <v>-100000</v>
      </c>
      <c r="Z58" s="61">
        <v>-100</v>
      </c>
      <c r="AA58" s="62">
        <v>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175531038</v>
      </c>
      <c r="D60" s="346">
        <f t="shared" si="14"/>
        <v>0</v>
      </c>
      <c r="E60" s="219">
        <f t="shared" si="14"/>
        <v>48412352</v>
      </c>
      <c r="F60" s="264">
        <f t="shared" si="14"/>
        <v>48412352</v>
      </c>
      <c r="G60" s="264">
        <f t="shared" si="14"/>
        <v>9413348</v>
      </c>
      <c r="H60" s="219">
        <f t="shared" si="14"/>
        <v>3693552</v>
      </c>
      <c r="I60" s="219">
        <f t="shared" si="14"/>
        <v>4449891</v>
      </c>
      <c r="J60" s="264">
        <f t="shared" si="14"/>
        <v>17556791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17556791</v>
      </c>
      <c r="X60" s="219">
        <f t="shared" si="14"/>
        <v>12103088</v>
      </c>
      <c r="Y60" s="264">
        <f t="shared" si="14"/>
        <v>5453703</v>
      </c>
      <c r="Z60" s="337">
        <f>+IF(X60&lt;&gt;0,+(Y60/X60)*100,0)</f>
        <v>45.06042590122455</v>
      </c>
      <c r="AA60" s="232">
        <f>+AA57+AA54+AA51+AA40+AA37+AA34+AA22+AA5</f>
        <v>48412352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2014-11-17T09:17:11Z</dcterms:created>
  <dcterms:modified xsi:type="dcterms:W3CDTF">2014-11-17T09:17:16Z</dcterms:modified>
  <cp:category/>
  <cp:version/>
  <cp:contentType/>
  <cp:contentStatus/>
</cp:coreProperties>
</file>