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<sst xmlns="http://schemas.openxmlformats.org/spreadsheetml/2006/main" count="855" uniqueCount="302">
  <si>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Endumeni(KZN241)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</si>
  <si>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</si>
  <si>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</si>
  <si>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</si>
  <si>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</si>
  <si>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</si>
  <si>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</si>
  <si>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</si>
  <si>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</si>
  <si>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</si>
  <si>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</si>
  <si>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</si>
  <si>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</si>
  <si>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</si>
  <si>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</si>
  <si>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</si>
  <si>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</si>
  <si>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</si>
  <si>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</si>
  <si>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</si>
  <si>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</si>
  <si>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</si>
  <si>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</si>
  <si>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</si>
  <si>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</si>
  <si>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</si>
  <si>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</si>
  <si>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</si>
  <si>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</si>
  <si>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</si>
  <si>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</si>
  <si>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</si>
  <si>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</si>
  <si>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</si>
  <si>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</si>
  <si>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</si>
  <si>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</si>
  <si>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</si>
  <si>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</si>
  <si>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</si>
  <si>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</si>
  <si>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</si>
  <si>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</si>
  <si>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</si>
  <si>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</si>
  <si>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</si>
  <si>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</si>
  <si>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</si>
  <si>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</si>
  <si>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</si>
  <si>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</si>
  <si>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</si>
  <si>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</si>
  <si>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</si>
  <si>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</si>
  <si>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</si>
  <si>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</si>
  <si>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</si>
  <si>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</si>
  <si>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</si>
  <si>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</si>
  <si>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</si>
  <si>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</si>
  <si>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</si>
  <si>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</si>
  <si>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</si>
  <si>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</si>
  <si>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</si>
  <si>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</si>
  <si>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</si>
  <si>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Endumeni(KZN241)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</si>
  <si>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</si>
  <si>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</si>
  <si>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</si>
  <si>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</si>
  <si>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</si>
  <si>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</si>
  <si>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</si>
  <si>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</si>
  <si>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</si>
  <si>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</si>
  <si>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</si>
  <si>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</si>
  <si>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</si>
  <si>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</si>
  <si>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</si>
  <si>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</si>
  <si>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</si>
  <si>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</si>
  <si>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</si>
  <si>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</si>
  <si>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</si>
  <si>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</si>
  <si>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</si>
  <si>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</si>
  <si>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</si>
  <si>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</si>
  <si>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</si>
  <si>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</si>
  <si>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</si>
  <si>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Endumeni(KZN241)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</si>
  <si>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</si>
  <si>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</si>
  <si>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</si>
  <si>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</si>
  <si>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</si>
  <si>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</si>
  <si>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</si>
  <si>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</si>
  <si>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</si>
  <si>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</si>
  <si>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</si>
  <si>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</si>
  <si>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</si>
  <si>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</si>
  <si>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</si>
  <si>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</si>
  <si>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</si>
  <si>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</si>
  <si>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</si>
  <si>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</si>
  <si>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</si>
  <si>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</si>
  <si>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</si>
  <si>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</si>
  <si>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</si>
  <si>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</si>
  <si>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</si>
  <si>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</si>
  <si>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Endumeni(KZN241)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</si>
  <si>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</si>
  <si>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</si>
  <si>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</si>
  <si>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</si>
  <si>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</si>
  <si>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</si>
  <si>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</si>
  <si>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</si>
  <si>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</si>
  <si>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</si>
  <si>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Endumeni(KZN241)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</si>
  <si>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</si>
  <si>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</si>
  <si>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</si>
  <si>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</si>
  <si>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</si>
  <si>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</si>
  <si>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</si>
  <si>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</si>
  <si>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</si>
  <si>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</si>
  <si>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</si>
  <si>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</si>
  <si>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</si>
  <si>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</si>
  <si>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</si>
  <si>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</si>
  <si>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</si>
  <si>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</si>
  <si>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</si>
  <si>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</si>
  <si>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</si>
  <si>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</si>
  <si>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</si>
  <si>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</si>
  <si>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</si>
  <si>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</si>
  <si>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</si>
  <si>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</si>
  <si>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</si>
  <si>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</si>
  <si>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</si>
  <si>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</si>
  <si>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</si>
  <si>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Endumeni(KZN241)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</si>
  <si>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</si>
  <si>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</si>
  <si>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</si>
  <si>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</si>
  <si>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</si>
  <si>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</si>
  <si>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</si>
  <si>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</si>
  <si>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</si>
  <si>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</si>
  <si>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</si>
  <si>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</si>
  <si>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</si>
  <si>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</si>
  <si>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</si>
  <si>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</si>
  <si>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</si>
  <si>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</si>
  <si>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</si>
  <si>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</si>
  <si>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</si>
  <si>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</si>
  <si>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</si>
  <si>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</si>
  <si>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</si>
  <si>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</si>
  <si>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Endumeni(KZN241)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</si>
  <si>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</si>
  <si>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</si>
  <si>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</si>
  <si>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</si>
  <si>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</si>
  <si>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</si>
  <si>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</si>
  <si>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</si>
  <si>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</si>
  <si>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</si>
  <si>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</si>
  <si>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</si>
  <si>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</si>
  <si>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</si>
  <si>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</si>
  <si>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</si>
  <si>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</si>
  <si>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</si>
  <si>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</si>
  <si>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</si>
  <si>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</si>
  <si>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</si>
  <si>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</si>
  <si>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</si>
  <si>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Endumeni(KZN241)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</si>
  <si>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</si>
  <si>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</si>
  <si>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</si>
  <si>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</si>
  <si>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</si>
  <si>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</si>
  <si>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</si>
  <si>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</si>
  <si>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</si>
  <si>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</si>
  <si>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</si>
  <si>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</si>
  <si>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</si>
  <si>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</si>
  <si>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</si>
  <si>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</si>
  <si>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</si>
  <si>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</si>
  <si>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</si>
  <si>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</si>
  <si>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</si>
  <si>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</si>
  <si>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</si>
  <si>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</si>
  <si>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</si>
  <si>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</si>
  <si>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</si>
  <si>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</si>
  <si>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</si>
  <si>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</si>
  <si>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</si>
  <si>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</si>
  <si>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</si>
  <si>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</si>
  <si>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</si>
  <si>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Endumeni(KZN241)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</si>
  <si>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</si>
  <si>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</si>
  <si>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Kwazulu-Natal: Endumeni(KZN241)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</si>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</sst>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54828472</v>
      </c>
      <c r="C5" s="19">
        <v>0</v>
      </c>
      <c r="D5" s="59">
        <v>52689900</v>
      </c>
      <c r="E5" s="60">
        <v>52689900</v>
      </c>
      <c r="F5" s="60">
        <v>14291422</v>
      </c>
      <c r="G5" s="60">
        <v>2576525</v>
      </c>
      <c r="H5" s="60">
        <v>4108108</v>
      </c>
      <c r="I5" s="60">
        <v>20976055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20976055</v>
      </c>
      <c r="W5" s="60">
        <v>13172475</v>
      </c>
      <c r="X5" s="60">
        <v>7803580</v>
      </c>
      <c r="Y5" s="61">
        <v>59.24</v>
      </c>
      <c r="Z5" s="62">
        <v>52689900</v>
      </c>
    </row>
    <row r="6" spans="1:26" ht="13.5">
      <c r="A6" s="58" t="s">
        <v>32</v>
      </c>
      <c r="B6" s="19">
        <v>100532794</v>
      </c>
      <c r="C6" s="19">
        <v>0</v>
      </c>
      <c r="D6" s="59">
        <v>113800117</v>
      </c>
      <c r="E6" s="60">
        <v>113800117</v>
      </c>
      <c r="F6" s="60">
        <v>9868678</v>
      </c>
      <c r="G6" s="60">
        <v>9579704</v>
      </c>
      <c r="H6" s="60">
        <v>9656780</v>
      </c>
      <c r="I6" s="60">
        <v>29105162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29105162</v>
      </c>
      <c r="W6" s="60">
        <v>28450029</v>
      </c>
      <c r="X6" s="60">
        <v>655133</v>
      </c>
      <c r="Y6" s="61">
        <v>2.3</v>
      </c>
      <c r="Z6" s="62">
        <v>113800117</v>
      </c>
    </row>
    <row r="7" spans="1:26" ht="13.5">
      <c r="A7" s="58" t="s">
        <v>33</v>
      </c>
      <c r="B7" s="19">
        <v>1952413</v>
      </c>
      <c r="C7" s="19">
        <v>0</v>
      </c>
      <c r="D7" s="59">
        <v>1920000</v>
      </c>
      <c r="E7" s="60">
        <v>1920000</v>
      </c>
      <c r="F7" s="60">
        <v>152627</v>
      </c>
      <c r="G7" s="60">
        <v>175954</v>
      </c>
      <c r="H7" s="60">
        <v>195805</v>
      </c>
      <c r="I7" s="60">
        <v>524386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524386</v>
      </c>
      <c r="W7" s="60">
        <v>480000</v>
      </c>
      <c r="X7" s="60">
        <v>44386</v>
      </c>
      <c r="Y7" s="61">
        <v>9.25</v>
      </c>
      <c r="Z7" s="62">
        <v>1920000</v>
      </c>
    </row>
    <row r="8" spans="1:26" ht="13.5">
      <c r="A8" s="58" t="s">
        <v>34</v>
      </c>
      <c r="B8" s="19">
        <v>44994914</v>
      </c>
      <c r="C8" s="19">
        <v>0</v>
      </c>
      <c r="D8" s="59">
        <v>52036000</v>
      </c>
      <c r="E8" s="60">
        <v>52036000</v>
      </c>
      <c r="F8" s="60">
        <v>14663000</v>
      </c>
      <c r="G8" s="60">
        <v>57594</v>
      </c>
      <c r="H8" s="60">
        <v>84701</v>
      </c>
      <c r="I8" s="60">
        <v>14805295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14805295</v>
      </c>
      <c r="W8" s="60">
        <v>12990519</v>
      </c>
      <c r="X8" s="60">
        <v>1814776</v>
      </c>
      <c r="Y8" s="61">
        <v>13.97</v>
      </c>
      <c r="Z8" s="62">
        <v>52036000</v>
      </c>
    </row>
    <row r="9" spans="1:26" ht="13.5">
      <c r="A9" s="58" t="s">
        <v>35</v>
      </c>
      <c r="B9" s="19">
        <v>7594249</v>
      </c>
      <c r="C9" s="19">
        <v>0</v>
      </c>
      <c r="D9" s="59">
        <v>11973344</v>
      </c>
      <c r="E9" s="60">
        <v>11973344</v>
      </c>
      <c r="F9" s="60">
        <v>627271</v>
      </c>
      <c r="G9" s="60">
        <v>652688</v>
      </c>
      <c r="H9" s="60">
        <v>596383</v>
      </c>
      <c r="I9" s="60">
        <v>1876342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1876342</v>
      </c>
      <c r="W9" s="60">
        <v>3046817</v>
      </c>
      <c r="X9" s="60">
        <v>-1170475</v>
      </c>
      <c r="Y9" s="61">
        <v>-38.42</v>
      </c>
      <c r="Z9" s="62">
        <v>11973344</v>
      </c>
    </row>
    <row r="10" spans="1:26" ht="25.5">
      <c r="A10" s="63" t="s">
        <v>277</v>
      </c>
      <c r="B10" s="64">
        <f>SUM(B5:B9)</f>
        <v>209902842</v>
      </c>
      <c r="C10" s="64">
        <f>SUM(C5:C9)</f>
        <v>0</v>
      </c>
      <c r="D10" s="65">
        <f aca="true" t="shared" si="0" ref="D10:Z10">SUM(D5:D9)</f>
        <v>232419361</v>
      </c>
      <c r="E10" s="66">
        <f t="shared" si="0"/>
        <v>232419361</v>
      </c>
      <c r="F10" s="66">
        <f t="shared" si="0"/>
        <v>39602998</v>
      </c>
      <c r="G10" s="66">
        <f t="shared" si="0"/>
        <v>13042465</v>
      </c>
      <c r="H10" s="66">
        <f t="shared" si="0"/>
        <v>14641777</v>
      </c>
      <c r="I10" s="66">
        <f t="shared" si="0"/>
        <v>67287240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67287240</v>
      </c>
      <c r="W10" s="66">
        <f t="shared" si="0"/>
        <v>58139840</v>
      </c>
      <c r="X10" s="66">
        <f t="shared" si="0"/>
        <v>9147400</v>
      </c>
      <c r="Y10" s="67">
        <f>+IF(W10&lt;&gt;0,(X10/W10)*100,0)</f>
        <v>15.73344543087838</v>
      </c>
      <c r="Z10" s="68">
        <f t="shared" si="0"/>
        <v>232419361</v>
      </c>
    </row>
    <row r="11" spans="1:26" ht="13.5">
      <c r="A11" s="58" t="s">
        <v>37</v>
      </c>
      <c r="B11" s="19">
        <v>66406993</v>
      </c>
      <c r="C11" s="19">
        <v>0</v>
      </c>
      <c r="D11" s="59">
        <v>83530175</v>
      </c>
      <c r="E11" s="60">
        <v>83530175</v>
      </c>
      <c r="F11" s="60">
        <v>5592397</v>
      </c>
      <c r="G11" s="60">
        <v>5739249</v>
      </c>
      <c r="H11" s="60">
        <v>5648119</v>
      </c>
      <c r="I11" s="60">
        <v>16979765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16979765</v>
      </c>
      <c r="W11" s="60">
        <v>21660322</v>
      </c>
      <c r="X11" s="60">
        <v>-4680557</v>
      </c>
      <c r="Y11" s="61">
        <v>-21.61</v>
      </c>
      <c r="Z11" s="62">
        <v>83530175</v>
      </c>
    </row>
    <row r="12" spans="1:26" ht="13.5">
      <c r="A12" s="58" t="s">
        <v>38</v>
      </c>
      <c r="B12" s="19">
        <v>3074248</v>
      </c>
      <c r="C12" s="19">
        <v>0</v>
      </c>
      <c r="D12" s="59">
        <v>3406571</v>
      </c>
      <c r="E12" s="60">
        <v>3406571</v>
      </c>
      <c r="F12" s="60">
        <v>264104</v>
      </c>
      <c r="G12" s="60">
        <v>265309</v>
      </c>
      <c r="H12" s="60">
        <v>207294</v>
      </c>
      <c r="I12" s="60">
        <v>736707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736707</v>
      </c>
      <c r="W12" s="60">
        <v>851643</v>
      </c>
      <c r="X12" s="60">
        <v>-114936</v>
      </c>
      <c r="Y12" s="61">
        <v>-13.5</v>
      </c>
      <c r="Z12" s="62">
        <v>3406571</v>
      </c>
    </row>
    <row r="13" spans="1:26" ht="13.5">
      <c r="A13" s="58" t="s">
        <v>278</v>
      </c>
      <c r="B13" s="19">
        <v>8633503</v>
      </c>
      <c r="C13" s="19">
        <v>0</v>
      </c>
      <c r="D13" s="59">
        <v>10539195</v>
      </c>
      <c r="E13" s="60">
        <v>10539195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2634798</v>
      </c>
      <c r="X13" s="60">
        <v>-2634798</v>
      </c>
      <c r="Y13" s="61">
        <v>-100</v>
      </c>
      <c r="Z13" s="62">
        <v>10539195</v>
      </c>
    </row>
    <row r="14" spans="1:26" ht="13.5">
      <c r="A14" s="58" t="s">
        <v>40</v>
      </c>
      <c r="B14" s="19">
        <v>1251918</v>
      </c>
      <c r="C14" s="19">
        <v>0</v>
      </c>
      <c r="D14" s="59">
        <v>1028262</v>
      </c>
      <c r="E14" s="60">
        <v>1028262</v>
      </c>
      <c r="F14" s="60">
        <v>0</v>
      </c>
      <c r="G14" s="60">
        <v>0</v>
      </c>
      <c r="H14" s="60">
        <v>573790</v>
      </c>
      <c r="I14" s="60">
        <v>573790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573790</v>
      </c>
      <c r="W14" s="60">
        <v>257067</v>
      </c>
      <c r="X14" s="60">
        <v>316723</v>
      </c>
      <c r="Y14" s="61">
        <v>123.21</v>
      </c>
      <c r="Z14" s="62">
        <v>1028262</v>
      </c>
    </row>
    <row r="15" spans="1:26" ht="13.5">
      <c r="A15" s="58" t="s">
        <v>41</v>
      </c>
      <c r="B15" s="19">
        <v>69750105</v>
      </c>
      <c r="C15" s="19">
        <v>0</v>
      </c>
      <c r="D15" s="59">
        <v>74150847</v>
      </c>
      <c r="E15" s="60">
        <v>74150847</v>
      </c>
      <c r="F15" s="60">
        <v>16623</v>
      </c>
      <c r="G15" s="60">
        <v>10976378</v>
      </c>
      <c r="H15" s="60">
        <v>9374770</v>
      </c>
      <c r="I15" s="60">
        <v>20367771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20367771</v>
      </c>
      <c r="W15" s="60">
        <v>18538461</v>
      </c>
      <c r="X15" s="60">
        <v>1829310</v>
      </c>
      <c r="Y15" s="61">
        <v>9.87</v>
      </c>
      <c r="Z15" s="62">
        <v>74150847</v>
      </c>
    </row>
    <row r="16" spans="1:26" ht="13.5">
      <c r="A16" s="69" t="s">
        <v>42</v>
      </c>
      <c r="B16" s="19">
        <v>1297030</v>
      </c>
      <c r="C16" s="19">
        <v>0</v>
      </c>
      <c r="D16" s="59">
        <v>4256194</v>
      </c>
      <c r="E16" s="60">
        <v>4256194</v>
      </c>
      <c r="F16" s="60">
        <v>50009</v>
      </c>
      <c r="G16" s="60">
        <v>109325</v>
      </c>
      <c r="H16" s="60">
        <v>112862</v>
      </c>
      <c r="I16" s="60">
        <v>272196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272196</v>
      </c>
      <c r="W16" s="60">
        <v>1064049</v>
      </c>
      <c r="X16" s="60">
        <v>-791853</v>
      </c>
      <c r="Y16" s="61">
        <v>-74.42</v>
      </c>
      <c r="Z16" s="62">
        <v>4256194</v>
      </c>
    </row>
    <row r="17" spans="1:26" ht="13.5">
      <c r="A17" s="58" t="s">
        <v>43</v>
      </c>
      <c r="B17" s="19">
        <v>72943805</v>
      </c>
      <c r="C17" s="19">
        <v>0</v>
      </c>
      <c r="D17" s="59">
        <v>51103952</v>
      </c>
      <c r="E17" s="60">
        <v>51103952</v>
      </c>
      <c r="F17" s="60">
        <v>3690747</v>
      </c>
      <c r="G17" s="60">
        <v>3699631</v>
      </c>
      <c r="H17" s="60">
        <v>4597019</v>
      </c>
      <c r="I17" s="60">
        <v>11987397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11987397</v>
      </c>
      <c r="W17" s="60">
        <v>14273913</v>
      </c>
      <c r="X17" s="60">
        <v>-2286516</v>
      </c>
      <c r="Y17" s="61">
        <v>-16.02</v>
      </c>
      <c r="Z17" s="62">
        <v>51103952</v>
      </c>
    </row>
    <row r="18" spans="1:26" ht="13.5">
      <c r="A18" s="70" t="s">
        <v>44</v>
      </c>
      <c r="B18" s="71">
        <f>SUM(B11:B17)</f>
        <v>223357602</v>
      </c>
      <c r="C18" s="71">
        <f>SUM(C11:C17)</f>
        <v>0</v>
      </c>
      <c r="D18" s="72">
        <f aca="true" t="shared" si="1" ref="D18:Z18">SUM(D11:D17)</f>
        <v>228015196</v>
      </c>
      <c r="E18" s="73">
        <f t="shared" si="1"/>
        <v>228015196</v>
      </c>
      <c r="F18" s="73">
        <f t="shared" si="1"/>
        <v>9613880</v>
      </c>
      <c r="G18" s="73">
        <f t="shared" si="1"/>
        <v>20789892</v>
      </c>
      <c r="H18" s="73">
        <f t="shared" si="1"/>
        <v>20513854</v>
      </c>
      <c r="I18" s="73">
        <f t="shared" si="1"/>
        <v>50917626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50917626</v>
      </c>
      <c r="W18" s="73">
        <f t="shared" si="1"/>
        <v>59280253</v>
      </c>
      <c r="X18" s="73">
        <f t="shared" si="1"/>
        <v>-8362627</v>
      </c>
      <c r="Y18" s="67">
        <f>+IF(W18&lt;&gt;0,(X18/W18)*100,0)</f>
        <v>-14.106935407310086</v>
      </c>
      <c r="Z18" s="74">
        <f t="shared" si="1"/>
        <v>228015196</v>
      </c>
    </row>
    <row r="19" spans="1:26" ht="13.5">
      <c r="A19" s="70" t="s">
        <v>45</v>
      </c>
      <c r="B19" s="75">
        <f>+B10-B18</f>
        <v>-13454760</v>
      </c>
      <c r="C19" s="75">
        <f>+C10-C18</f>
        <v>0</v>
      </c>
      <c r="D19" s="76">
        <f aca="true" t="shared" si="2" ref="D19:Z19">+D10-D18</f>
        <v>4404165</v>
      </c>
      <c r="E19" s="77">
        <f t="shared" si="2"/>
        <v>4404165</v>
      </c>
      <c r="F19" s="77">
        <f t="shared" si="2"/>
        <v>29989118</v>
      </c>
      <c r="G19" s="77">
        <f t="shared" si="2"/>
        <v>-7747427</v>
      </c>
      <c r="H19" s="77">
        <f t="shared" si="2"/>
        <v>-5872077</v>
      </c>
      <c r="I19" s="77">
        <f t="shared" si="2"/>
        <v>16369614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16369614</v>
      </c>
      <c r="W19" s="77">
        <f>IF(E10=E18,0,W10-W18)</f>
        <v>-1140413</v>
      </c>
      <c r="X19" s="77">
        <f t="shared" si="2"/>
        <v>17510027</v>
      </c>
      <c r="Y19" s="78">
        <f>+IF(W19&lt;&gt;0,(X19/W19)*100,0)</f>
        <v>-1535.4110309159926</v>
      </c>
      <c r="Z19" s="79">
        <f t="shared" si="2"/>
        <v>4404165</v>
      </c>
    </row>
    <row r="20" spans="1:26" ht="13.5">
      <c r="A20" s="58" t="s">
        <v>46</v>
      </c>
      <c r="B20" s="19">
        <v>13311000</v>
      </c>
      <c r="C20" s="19">
        <v>0</v>
      </c>
      <c r="D20" s="59">
        <v>14383000</v>
      </c>
      <c r="E20" s="60">
        <v>14383000</v>
      </c>
      <c r="F20" s="60">
        <v>1606249</v>
      </c>
      <c r="G20" s="60">
        <v>0</v>
      </c>
      <c r="H20" s="60">
        <v>611524</v>
      </c>
      <c r="I20" s="60">
        <v>2217773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2217773</v>
      </c>
      <c r="W20" s="60">
        <v>0</v>
      </c>
      <c r="X20" s="60">
        <v>2217773</v>
      </c>
      <c r="Y20" s="61">
        <v>0</v>
      </c>
      <c r="Z20" s="62">
        <v>14383000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-143760</v>
      </c>
      <c r="C22" s="86">
        <f>SUM(C19:C21)</f>
        <v>0</v>
      </c>
      <c r="D22" s="87">
        <f aca="true" t="shared" si="3" ref="D22:Z22">SUM(D19:D21)</f>
        <v>18787165</v>
      </c>
      <c r="E22" s="88">
        <f t="shared" si="3"/>
        <v>18787165</v>
      </c>
      <c r="F22" s="88">
        <f t="shared" si="3"/>
        <v>31595367</v>
      </c>
      <c r="G22" s="88">
        <f t="shared" si="3"/>
        <v>-7747427</v>
      </c>
      <c r="H22" s="88">
        <f t="shared" si="3"/>
        <v>-5260553</v>
      </c>
      <c r="I22" s="88">
        <f t="shared" si="3"/>
        <v>18587387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18587387</v>
      </c>
      <c r="W22" s="88">
        <f t="shared" si="3"/>
        <v>-1140413</v>
      </c>
      <c r="X22" s="88">
        <f t="shared" si="3"/>
        <v>19727800</v>
      </c>
      <c r="Y22" s="89">
        <f>+IF(W22&lt;&gt;0,(X22/W22)*100,0)</f>
        <v>-1729.8820690399004</v>
      </c>
      <c r="Z22" s="90">
        <f t="shared" si="3"/>
        <v>18787165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-143760</v>
      </c>
      <c r="C24" s="75">
        <f>SUM(C22:C23)</f>
        <v>0</v>
      </c>
      <c r="D24" s="76">
        <f aca="true" t="shared" si="4" ref="D24:Z24">SUM(D22:D23)</f>
        <v>18787165</v>
      </c>
      <c r="E24" s="77">
        <f t="shared" si="4"/>
        <v>18787165</v>
      </c>
      <c r="F24" s="77">
        <f t="shared" si="4"/>
        <v>31595367</v>
      </c>
      <c r="G24" s="77">
        <f t="shared" si="4"/>
        <v>-7747427</v>
      </c>
      <c r="H24" s="77">
        <f t="shared" si="4"/>
        <v>-5260553</v>
      </c>
      <c r="I24" s="77">
        <f t="shared" si="4"/>
        <v>18587387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18587387</v>
      </c>
      <c r="W24" s="77">
        <f t="shared" si="4"/>
        <v>-1140413</v>
      </c>
      <c r="X24" s="77">
        <f t="shared" si="4"/>
        <v>19727800</v>
      </c>
      <c r="Y24" s="78">
        <f>+IF(W24&lt;&gt;0,(X24/W24)*100,0)</f>
        <v>-1729.8820690399004</v>
      </c>
      <c r="Z24" s="79">
        <f t="shared" si="4"/>
        <v>18787165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17916024</v>
      </c>
      <c r="C27" s="22">
        <v>0</v>
      </c>
      <c r="D27" s="99">
        <v>36162826</v>
      </c>
      <c r="E27" s="100">
        <v>36162826</v>
      </c>
      <c r="F27" s="100">
        <v>2494699</v>
      </c>
      <c r="G27" s="100">
        <v>2018781</v>
      </c>
      <c r="H27" s="100">
        <v>745817</v>
      </c>
      <c r="I27" s="100">
        <v>5259297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5259297</v>
      </c>
      <c r="W27" s="100">
        <v>7938718</v>
      </c>
      <c r="X27" s="100">
        <v>-2679421</v>
      </c>
      <c r="Y27" s="101">
        <v>-33.75</v>
      </c>
      <c r="Z27" s="102">
        <v>36162826</v>
      </c>
    </row>
    <row r="28" spans="1:26" ht="13.5">
      <c r="A28" s="103" t="s">
        <v>46</v>
      </c>
      <c r="B28" s="19">
        <v>13311000</v>
      </c>
      <c r="C28" s="19">
        <v>0</v>
      </c>
      <c r="D28" s="59">
        <v>26534385</v>
      </c>
      <c r="E28" s="60">
        <v>26534385</v>
      </c>
      <c r="F28" s="60">
        <v>1606249</v>
      </c>
      <c r="G28" s="60">
        <v>0</v>
      </c>
      <c r="H28" s="60">
        <v>611524</v>
      </c>
      <c r="I28" s="60">
        <v>2217773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2217773</v>
      </c>
      <c r="W28" s="60">
        <v>0</v>
      </c>
      <c r="X28" s="60">
        <v>2217773</v>
      </c>
      <c r="Y28" s="61">
        <v>0</v>
      </c>
      <c r="Z28" s="62">
        <v>26534385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4605024</v>
      </c>
      <c r="C31" s="19">
        <v>0</v>
      </c>
      <c r="D31" s="59">
        <v>9628441</v>
      </c>
      <c r="E31" s="60">
        <v>9628441</v>
      </c>
      <c r="F31" s="60">
        <v>888450</v>
      </c>
      <c r="G31" s="60">
        <v>2018781</v>
      </c>
      <c r="H31" s="60">
        <v>134293</v>
      </c>
      <c r="I31" s="60">
        <v>3041524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3041524</v>
      </c>
      <c r="W31" s="60">
        <v>0</v>
      </c>
      <c r="X31" s="60">
        <v>3041524</v>
      </c>
      <c r="Y31" s="61">
        <v>0</v>
      </c>
      <c r="Z31" s="62">
        <v>9628441</v>
      </c>
    </row>
    <row r="32" spans="1:26" ht="13.5">
      <c r="A32" s="70" t="s">
        <v>54</v>
      </c>
      <c r="B32" s="22">
        <f>SUM(B28:B31)</f>
        <v>17916024</v>
      </c>
      <c r="C32" s="22">
        <f>SUM(C28:C31)</f>
        <v>0</v>
      </c>
      <c r="D32" s="99">
        <f aca="true" t="shared" si="5" ref="D32:Z32">SUM(D28:D31)</f>
        <v>36162826</v>
      </c>
      <c r="E32" s="100">
        <f t="shared" si="5"/>
        <v>36162826</v>
      </c>
      <c r="F32" s="100">
        <f t="shared" si="5"/>
        <v>2494699</v>
      </c>
      <c r="G32" s="100">
        <f t="shared" si="5"/>
        <v>2018781</v>
      </c>
      <c r="H32" s="100">
        <f t="shared" si="5"/>
        <v>745817</v>
      </c>
      <c r="I32" s="100">
        <f t="shared" si="5"/>
        <v>5259297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5259297</v>
      </c>
      <c r="W32" s="100">
        <f t="shared" si="5"/>
        <v>0</v>
      </c>
      <c r="X32" s="100">
        <f t="shared" si="5"/>
        <v>5259297</v>
      </c>
      <c r="Y32" s="101">
        <f>+IF(W32&lt;&gt;0,(X32/W32)*100,0)</f>
        <v>0</v>
      </c>
      <c r="Z32" s="102">
        <f t="shared" si="5"/>
        <v>36162826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57357495</v>
      </c>
      <c r="C35" s="19">
        <v>0</v>
      </c>
      <c r="D35" s="59">
        <v>50994075</v>
      </c>
      <c r="E35" s="60">
        <v>50994075</v>
      </c>
      <c r="F35" s="60">
        <v>86232571</v>
      </c>
      <c r="G35" s="60">
        <v>61329037</v>
      </c>
      <c r="H35" s="60">
        <v>52646083</v>
      </c>
      <c r="I35" s="60">
        <v>52646083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52646083</v>
      </c>
      <c r="W35" s="60">
        <v>12748519</v>
      </c>
      <c r="X35" s="60">
        <v>39897564</v>
      </c>
      <c r="Y35" s="61">
        <v>312.96</v>
      </c>
      <c r="Z35" s="62">
        <v>50994075</v>
      </c>
    </row>
    <row r="36" spans="1:26" ht="13.5">
      <c r="A36" s="58" t="s">
        <v>57</v>
      </c>
      <c r="B36" s="19">
        <v>204266063</v>
      </c>
      <c r="C36" s="19">
        <v>0</v>
      </c>
      <c r="D36" s="59">
        <v>213043336</v>
      </c>
      <c r="E36" s="60">
        <v>213043336</v>
      </c>
      <c r="F36" s="60">
        <v>208348053</v>
      </c>
      <c r="G36" s="60">
        <v>207062524</v>
      </c>
      <c r="H36" s="60">
        <v>207204458</v>
      </c>
      <c r="I36" s="60">
        <v>207204458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207204458</v>
      </c>
      <c r="W36" s="60">
        <v>53260834</v>
      </c>
      <c r="X36" s="60">
        <v>153943624</v>
      </c>
      <c r="Y36" s="61">
        <v>289.04</v>
      </c>
      <c r="Z36" s="62">
        <v>213043336</v>
      </c>
    </row>
    <row r="37" spans="1:26" ht="13.5">
      <c r="A37" s="58" t="s">
        <v>58</v>
      </c>
      <c r="B37" s="19">
        <v>39045079</v>
      </c>
      <c r="C37" s="19">
        <v>0</v>
      </c>
      <c r="D37" s="59">
        <v>45595918</v>
      </c>
      <c r="E37" s="60">
        <v>45595918</v>
      </c>
      <c r="F37" s="60">
        <v>30059850</v>
      </c>
      <c r="G37" s="60">
        <v>26644601</v>
      </c>
      <c r="H37" s="60">
        <v>25782400</v>
      </c>
      <c r="I37" s="60">
        <v>25782400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25782400</v>
      </c>
      <c r="W37" s="60">
        <v>11398980</v>
      </c>
      <c r="X37" s="60">
        <v>14383420</v>
      </c>
      <c r="Y37" s="61">
        <v>126.18</v>
      </c>
      <c r="Z37" s="62">
        <v>45595918</v>
      </c>
    </row>
    <row r="38" spans="1:26" ht="13.5">
      <c r="A38" s="58" t="s">
        <v>59</v>
      </c>
      <c r="B38" s="19">
        <v>65489274</v>
      </c>
      <c r="C38" s="19">
        <v>0</v>
      </c>
      <c r="D38" s="59">
        <v>69608328</v>
      </c>
      <c r="E38" s="60">
        <v>69608328</v>
      </c>
      <c r="F38" s="60">
        <v>58047578</v>
      </c>
      <c r="G38" s="60">
        <v>65489274</v>
      </c>
      <c r="H38" s="60">
        <v>64680554</v>
      </c>
      <c r="I38" s="60">
        <v>64680554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64680554</v>
      </c>
      <c r="W38" s="60">
        <v>17402082</v>
      </c>
      <c r="X38" s="60">
        <v>47278472</v>
      </c>
      <c r="Y38" s="61">
        <v>271.68</v>
      </c>
      <c r="Z38" s="62">
        <v>69608328</v>
      </c>
    </row>
    <row r="39" spans="1:26" ht="13.5">
      <c r="A39" s="58" t="s">
        <v>60</v>
      </c>
      <c r="B39" s="19">
        <v>157089205</v>
      </c>
      <c r="C39" s="19">
        <v>0</v>
      </c>
      <c r="D39" s="59">
        <v>148833165</v>
      </c>
      <c r="E39" s="60">
        <v>148833165</v>
      </c>
      <c r="F39" s="60">
        <v>206473196</v>
      </c>
      <c r="G39" s="60">
        <v>176257686</v>
      </c>
      <c r="H39" s="60">
        <v>169387587</v>
      </c>
      <c r="I39" s="60">
        <v>169387587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169387587</v>
      </c>
      <c r="W39" s="60">
        <v>37208291</v>
      </c>
      <c r="X39" s="60">
        <v>132179296</v>
      </c>
      <c r="Y39" s="61">
        <v>355.24</v>
      </c>
      <c r="Z39" s="62">
        <v>148833165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15770944</v>
      </c>
      <c r="C42" s="19">
        <v>0</v>
      </c>
      <c r="D42" s="59">
        <v>19298797</v>
      </c>
      <c r="E42" s="60">
        <v>19298797</v>
      </c>
      <c r="F42" s="60">
        <v>2359940</v>
      </c>
      <c r="G42" s="60">
        <v>-3099662</v>
      </c>
      <c r="H42" s="60">
        <v>3104652</v>
      </c>
      <c r="I42" s="60">
        <v>2364930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2364930</v>
      </c>
      <c r="W42" s="60">
        <v>6920804</v>
      </c>
      <c r="X42" s="60">
        <v>-4555874</v>
      </c>
      <c r="Y42" s="61">
        <v>-65.83</v>
      </c>
      <c r="Z42" s="62">
        <v>19298797</v>
      </c>
    </row>
    <row r="43" spans="1:26" ht="13.5">
      <c r="A43" s="58" t="s">
        <v>63</v>
      </c>
      <c r="B43" s="19">
        <v>-17903291</v>
      </c>
      <c r="C43" s="19">
        <v>0</v>
      </c>
      <c r="D43" s="59">
        <v>-31926823</v>
      </c>
      <c r="E43" s="60">
        <v>-31926823</v>
      </c>
      <c r="F43" s="60">
        <v>-779343</v>
      </c>
      <c r="G43" s="60">
        <v>-2018781</v>
      </c>
      <c r="H43" s="60">
        <v>-134293</v>
      </c>
      <c r="I43" s="60">
        <v>-2932417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-2932417</v>
      </c>
      <c r="W43" s="60">
        <v>-6443403</v>
      </c>
      <c r="X43" s="60">
        <v>3510986</v>
      </c>
      <c r="Y43" s="61">
        <v>-54.49</v>
      </c>
      <c r="Z43" s="62">
        <v>-31926823</v>
      </c>
    </row>
    <row r="44" spans="1:26" ht="13.5">
      <c r="A44" s="58" t="s">
        <v>64</v>
      </c>
      <c r="B44" s="19">
        <v>-1510986</v>
      </c>
      <c r="C44" s="19">
        <v>0</v>
      </c>
      <c r="D44" s="59">
        <v>-2342978</v>
      </c>
      <c r="E44" s="60">
        <v>-2342978</v>
      </c>
      <c r="F44" s="60">
        <v>230007</v>
      </c>
      <c r="G44" s="60">
        <v>-148265</v>
      </c>
      <c r="H44" s="60">
        <v>-776119</v>
      </c>
      <c r="I44" s="60">
        <v>-694377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-694377</v>
      </c>
      <c r="W44" s="60">
        <v>-1444989</v>
      </c>
      <c r="X44" s="60">
        <v>750612</v>
      </c>
      <c r="Y44" s="61">
        <v>-51.95</v>
      </c>
      <c r="Z44" s="62">
        <v>-2342978</v>
      </c>
    </row>
    <row r="45" spans="1:26" ht="13.5">
      <c r="A45" s="70" t="s">
        <v>65</v>
      </c>
      <c r="B45" s="22">
        <v>38431464</v>
      </c>
      <c r="C45" s="22">
        <v>0</v>
      </c>
      <c r="D45" s="99">
        <v>26561839</v>
      </c>
      <c r="E45" s="100">
        <v>26561839</v>
      </c>
      <c r="F45" s="100">
        <v>3775957</v>
      </c>
      <c r="G45" s="100">
        <v>-1490751</v>
      </c>
      <c r="H45" s="100">
        <v>703489</v>
      </c>
      <c r="I45" s="100">
        <v>703489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703489</v>
      </c>
      <c r="W45" s="100">
        <v>40565255</v>
      </c>
      <c r="X45" s="100">
        <v>-39861766</v>
      </c>
      <c r="Y45" s="101">
        <v>-98.27</v>
      </c>
      <c r="Z45" s="102">
        <v>26561839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10630165</v>
      </c>
      <c r="C49" s="52">
        <v>0</v>
      </c>
      <c r="D49" s="129">
        <v>6496</v>
      </c>
      <c r="E49" s="54">
        <v>3302286</v>
      </c>
      <c r="F49" s="54">
        <v>0</v>
      </c>
      <c r="G49" s="54">
        <v>0</v>
      </c>
      <c r="H49" s="54">
        <v>0</v>
      </c>
      <c r="I49" s="54">
        <v>1287318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1259094</v>
      </c>
      <c r="W49" s="54">
        <v>61781085</v>
      </c>
      <c r="X49" s="54">
        <v>0</v>
      </c>
      <c r="Y49" s="54">
        <v>0</v>
      </c>
      <c r="Z49" s="130">
        <v>78266444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25309394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25309394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89.341563745582</v>
      </c>
      <c r="E58" s="7">
        <f t="shared" si="6"/>
        <v>89.341563745582</v>
      </c>
      <c r="F58" s="7">
        <f t="shared" si="6"/>
        <v>97.52366930757809</v>
      </c>
      <c r="G58" s="7">
        <f t="shared" si="6"/>
        <v>126.53657464055796</v>
      </c>
      <c r="H58" s="7">
        <f t="shared" si="6"/>
        <v>100.18454686408154</v>
      </c>
      <c r="I58" s="7">
        <f t="shared" si="6"/>
        <v>105.25827319939786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105.25827319939786</v>
      </c>
      <c r="W58" s="7">
        <f t="shared" si="6"/>
        <v>88.5703294751921</v>
      </c>
      <c r="X58" s="7">
        <f t="shared" si="6"/>
        <v>0</v>
      </c>
      <c r="Y58" s="7">
        <f t="shared" si="6"/>
        <v>0</v>
      </c>
      <c r="Z58" s="8">
        <f t="shared" si="6"/>
        <v>89.341563745582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92.20232344370342</v>
      </c>
      <c r="E59" s="10">
        <f t="shared" si="7"/>
        <v>92.20232344370342</v>
      </c>
      <c r="F59" s="10">
        <f t="shared" si="7"/>
        <v>78.15214440230861</v>
      </c>
      <c r="G59" s="10">
        <f t="shared" si="7"/>
        <v>239.9466693513768</v>
      </c>
      <c r="H59" s="10">
        <f t="shared" si="7"/>
        <v>100.13007543147636</v>
      </c>
      <c r="I59" s="10">
        <f t="shared" si="7"/>
        <v>100.07031169028726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100.07031169028726</v>
      </c>
      <c r="W59" s="10">
        <f t="shared" si="7"/>
        <v>89.52384180938287</v>
      </c>
      <c r="X59" s="10">
        <f t="shared" si="7"/>
        <v>0</v>
      </c>
      <c r="Y59" s="10">
        <f t="shared" si="7"/>
        <v>0</v>
      </c>
      <c r="Z59" s="11">
        <f t="shared" si="7"/>
        <v>92.20232344370342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88.184598263638</v>
      </c>
      <c r="E60" s="13">
        <f t="shared" si="7"/>
        <v>88.184598263638</v>
      </c>
      <c r="F60" s="13">
        <f t="shared" si="7"/>
        <v>124.41918765613794</v>
      </c>
      <c r="G60" s="13">
        <f t="shared" si="7"/>
        <v>101.13710193968414</v>
      </c>
      <c r="H60" s="13">
        <f t="shared" si="7"/>
        <v>100.20476804897697</v>
      </c>
      <c r="I60" s="13">
        <f t="shared" si="7"/>
        <v>108.72201295426565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108.72201295426565</v>
      </c>
      <c r="W60" s="13">
        <f t="shared" si="7"/>
        <v>88.18459593891465</v>
      </c>
      <c r="X60" s="13">
        <f t="shared" si="7"/>
        <v>0</v>
      </c>
      <c r="Y60" s="13">
        <f t="shared" si="7"/>
        <v>0</v>
      </c>
      <c r="Z60" s="14">
        <f t="shared" si="7"/>
        <v>88.184598263638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88.18459321924807</v>
      </c>
      <c r="E61" s="13">
        <f t="shared" si="7"/>
        <v>88.18459321924807</v>
      </c>
      <c r="F61" s="13">
        <f t="shared" si="7"/>
        <v>107.04014045788857</v>
      </c>
      <c r="G61" s="13">
        <f t="shared" si="7"/>
        <v>101.30279116840842</v>
      </c>
      <c r="H61" s="13">
        <f t="shared" si="7"/>
        <v>100.25203564710247</v>
      </c>
      <c r="I61" s="13">
        <f t="shared" si="7"/>
        <v>102.89730530273367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102.89730530273367</v>
      </c>
      <c r="W61" s="13">
        <f t="shared" si="7"/>
        <v>88.18459141566153</v>
      </c>
      <c r="X61" s="13">
        <f t="shared" si="7"/>
        <v>0</v>
      </c>
      <c r="Y61" s="13">
        <f t="shared" si="7"/>
        <v>0</v>
      </c>
      <c r="Z61" s="14">
        <f t="shared" si="7"/>
        <v>88.18459321924807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88.18462907043387</v>
      </c>
      <c r="E64" s="13">
        <f t="shared" si="7"/>
        <v>88.18462907043387</v>
      </c>
      <c r="F64" s="13">
        <f t="shared" si="7"/>
        <v>230.82220551023914</v>
      </c>
      <c r="G64" s="13">
        <f t="shared" si="7"/>
        <v>100.11672003257999</v>
      </c>
      <c r="H64" s="13">
        <f t="shared" si="7"/>
        <v>99.91112166696915</v>
      </c>
      <c r="I64" s="13">
        <f t="shared" si="7"/>
        <v>144.6252756773787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144.6252756773787</v>
      </c>
      <c r="W64" s="13">
        <f t="shared" si="7"/>
        <v>88.18464559257761</v>
      </c>
      <c r="X64" s="13">
        <f t="shared" si="7"/>
        <v>0</v>
      </c>
      <c r="Y64" s="13">
        <f t="shared" si="7"/>
        <v>0</v>
      </c>
      <c r="Z64" s="14">
        <f t="shared" si="7"/>
        <v>88.18462907043387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99.75</v>
      </c>
      <c r="E66" s="16">
        <f t="shared" si="7"/>
        <v>99.75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99.75</v>
      </c>
    </row>
    <row r="67" spans="1:26" ht="13.5" hidden="1">
      <c r="A67" s="41" t="s">
        <v>285</v>
      </c>
      <c r="B67" s="24">
        <v>148549697</v>
      </c>
      <c r="C67" s="24"/>
      <c r="D67" s="25">
        <v>159819617</v>
      </c>
      <c r="E67" s="26">
        <v>159819617</v>
      </c>
      <c r="F67" s="26">
        <v>23570398</v>
      </c>
      <c r="G67" s="26">
        <v>11725187</v>
      </c>
      <c r="H67" s="26">
        <v>13241623</v>
      </c>
      <c r="I67" s="26">
        <v>48537208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48537208</v>
      </c>
      <c r="W67" s="26">
        <v>39954905</v>
      </c>
      <c r="X67" s="26"/>
      <c r="Y67" s="25"/>
      <c r="Z67" s="27">
        <v>159819617</v>
      </c>
    </row>
    <row r="68" spans="1:26" ht="13.5" hidden="1">
      <c r="A68" s="37" t="s">
        <v>31</v>
      </c>
      <c r="B68" s="19">
        <v>48013500</v>
      </c>
      <c r="C68" s="19"/>
      <c r="D68" s="20">
        <v>46017900</v>
      </c>
      <c r="E68" s="21">
        <v>46017900</v>
      </c>
      <c r="F68" s="21">
        <v>13701720</v>
      </c>
      <c r="G68" s="21">
        <v>2145483</v>
      </c>
      <c r="H68" s="21">
        <v>3584843</v>
      </c>
      <c r="I68" s="21">
        <v>19432046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19432046</v>
      </c>
      <c r="W68" s="21">
        <v>11504475</v>
      </c>
      <c r="X68" s="21"/>
      <c r="Y68" s="20"/>
      <c r="Z68" s="23">
        <v>46017900</v>
      </c>
    </row>
    <row r="69" spans="1:26" ht="13.5" hidden="1">
      <c r="A69" s="38" t="s">
        <v>32</v>
      </c>
      <c r="B69" s="19">
        <v>100532794</v>
      </c>
      <c r="C69" s="19"/>
      <c r="D69" s="20">
        <v>113800117</v>
      </c>
      <c r="E69" s="21">
        <v>113800117</v>
      </c>
      <c r="F69" s="21">
        <v>9868678</v>
      </c>
      <c r="G69" s="21">
        <v>9579704</v>
      </c>
      <c r="H69" s="21">
        <v>9656780</v>
      </c>
      <c r="I69" s="21">
        <v>29105162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29105162</v>
      </c>
      <c r="W69" s="21">
        <v>28450030</v>
      </c>
      <c r="X69" s="21"/>
      <c r="Y69" s="20"/>
      <c r="Z69" s="23">
        <v>113800117</v>
      </c>
    </row>
    <row r="70" spans="1:26" ht="13.5" hidden="1">
      <c r="A70" s="39" t="s">
        <v>103</v>
      </c>
      <c r="B70" s="19">
        <v>86121465</v>
      </c>
      <c r="C70" s="19"/>
      <c r="D70" s="20">
        <v>97788034</v>
      </c>
      <c r="E70" s="21">
        <v>97788034</v>
      </c>
      <c r="F70" s="21">
        <v>8483112</v>
      </c>
      <c r="G70" s="21">
        <v>8241459</v>
      </c>
      <c r="H70" s="21">
        <v>8317871</v>
      </c>
      <c r="I70" s="21">
        <v>25042442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25042442</v>
      </c>
      <c r="W70" s="21">
        <v>24447009</v>
      </c>
      <c r="X70" s="21"/>
      <c r="Y70" s="20"/>
      <c r="Z70" s="23">
        <v>97788034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14411329</v>
      </c>
      <c r="C73" s="19"/>
      <c r="D73" s="20">
        <v>16012083</v>
      </c>
      <c r="E73" s="21">
        <v>16012083</v>
      </c>
      <c r="F73" s="21">
        <v>1385566</v>
      </c>
      <c r="G73" s="21">
        <v>1338245</v>
      </c>
      <c r="H73" s="21">
        <v>1338909</v>
      </c>
      <c r="I73" s="21">
        <v>4062720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4062720</v>
      </c>
      <c r="W73" s="21">
        <v>4003020</v>
      </c>
      <c r="X73" s="21"/>
      <c r="Y73" s="20"/>
      <c r="Z73" s="23">
        <v>16012083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3403</v>
      </c>
      <c r="C75" s="28"/>
      <c r="D75" s="29">
        <v>1600</v>
      </c>
      <c r="E75" s="30">
        <v>1600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399</v>
      </c>
      <c r="X75" s="30"/>
      <c r="Y75" s="29"/>
      <c r="Z75" s="31">
        <v>1600</v>
      </c>
    </row>
    <row r="76" spans="1:26" ht="13.5" hidden="1">
      <c r="A76" s="42" t="s">
        <v>286</v>
      </c>
      <c r="B76" s="32"/>
      <c r="C76" s="32"/>
      <c r="D76" s="33">
        <v>142785345</v>
      </c>
      <c r="E76" s="34">
        <v>142785345</v>
      </c>
      <c r="F76" s="34">
        <v>22986717</v>
      </c>
      <c r="G76" s="34">
        <v>14836650</v>
      </c>
      <c r="H76" s="34">
        <v>13266060</v>
      </c>
      <c r="I76" s="34">
        <v>51089427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51089427</v>
      </c>
      <c r="W76" s="34">
        <v>35388191</v>
      </c>
      <c r="X76" s="34"/>
      <c r="Y76" s="33"/>
      <c r="Z76" s="35">
        <v>142785345</v>
      </c>
    </row>
    <row r="77" spans="1:26" ht="13.5" hidden="1">
      <c r="A77" s="37" t="s">
        <v>31</v>
      </c>
      <c r="B77" s="19"/>
      <c r="C77" s="19"/>
      <c r="D77" s="20">
        <v>42429573</v>
      </c>
      <c r="E77" s="21">
        <v>42429573</v>
      </c>
      <c r="F77" s="21">
        <v>10708188</v>
      </c>
      <c r="G77" s="21">
        <v>5148015</v>
      </c>
      <c r="H77" s="21">
        <v>3589506</v>
      </c>
      <c r="I77" s="21">
        <v>19445709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19445709</v>
      </c>
      <c r="W77" s="21">
        <v>10299248</v>
      </c>
      <c r="X77" s="21"/>
      <c r="Y77" s="20"/>
      <c r="Z77" s="23">
        <v>42429573</v>
      </c>
    </row>
    <row r="78" spans="1:26" ht="13.5" hidden="1">
      <c r="A78" s="38" t="s">
        <v>32</v>
      </c>
      <c r="B78" s="19"/>
      <c r="C78" s="19"/>
      <c r="D78" s="20">
        <v>100354176</v>
      </c>
      <c r="E78" s="21">
        <v>100354176</v>
      </c>
      <c r="F78" s="21">
        <v>12278529</v>
      </c>
      <c r="G78" s="21">
        <v>9688635</v>
      </c>
      <c r="H78" s="21">
        <v>9676554</v>
      </c>
      <c r="I78" s="21">
        <v>31643718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31643718</v>
      </c>
      <c r="W78" s="21">
        <v>25088544</v>
      </c>
      <c r="X78" s="21"/>
      <c r="Y78" s="20"/>
      <c r="Z78" s="23">
        <v>100354176</v>
      </c>
    </row>
    <row r="79" spans="1:26" ht="13.5" hidden="1">
      <c r="A79" s="39" t="s">
        <v>103</v>
      </c>
      <c r="B79" s="19"/>
      <c r="C79" s="19"/>
      <c r="D79" s="20">
        <v>86233980</v>
      </c>
      <c r="E79" s="21">
        <v>86233980</v>
      </c>
      <c r="F79" s="21">
        <v>9080335</v>
      </c>
      <c r="G79" s="21">
        <v>8348828</v>
      </c>
      <c r="H79" s="21">
        <v>8338835</v>
      </c>
      <c r="I79" s="21">
        <v>25767998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25767998</v>
      </c>
      <c r="W79" s="21">
        <v>21558495</v>
      </c>
      <c r="X79" s="21"/>
      <c r="Y79" s="20"/>
      <c r="Z79" s="23">
        <v>86233980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14120196</v>
      </c>
      <c r="E82" s="21">
        <v>14120196</v>
      </c>
      <c r="F82" s="21">
        <v>3198194</v>
      </c>
      <c r="G82" s="21">
        <v>1339807</v>
      </c>
      <c r="H82" s="21">
        <v>1337719</v>
      </c>
      <c r="I82" s="21">
        <v>5875720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5875720</v>
      </c>
      <c r="W82" s="21">
        <v>3530049</v>
      </c>
      <c r="X82" s="21"/>
      <c r="Y82" s="20"/>
      <c r="Z82" s="23">
        <v>14120196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1596</v>
      </c>
      <c r="E84" s="30">
        <v>1596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399</v>
      </c>
      <c r="X84" s="30"/>
      <c r="Y84" s="29"/>
      <c r="Z84" s="31">
        <v>1596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4032870</v>
      </c>
      <c r="F5" s="358">
        <f t="shared" si="0"/>
        <v>4032870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1008218</v>
      </c>
      <c r="Y5" s="358">
        <f t="shared" si="0"/>
        <v>-1008218</v>
      </c>
      <c r="Z5" s="359">
        <f>+IF(X5&lt;&gt;0,+(Y5/X5)*100,0)</f>
        <v>-100</v>
      </c>
      <c r="AA5" s="360">
        <f>+AA6+AA8+AA11+AA13+AA15</f>
        <v>4032870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699150</v>
      </c>
      <c r="F6" s="59">
        <f t="shared" si="1"/>
        <v>699150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174788</v>
      </c>
      <c r="Y6" s="59">
        <f t="shared" si="1"/>
        <v>-174788</v>
      </c>
      <c r="Z6" s="61">
        <f>+IF(X6&lt;&gt;0,+(Y6/X6)*100,0)</f>
        <v>-100</v>
      </c>
      <c r="AA6" s="62">
        <f t="shared" si="1"/>
        <v>699150</v>
      </c>
    </row>
    <row r="7" spans="1:27" ht="13.5">
      <c r="A7" s="291" t="s">
        <v>228</v>
      </c>
      <c r="B7" s="142"/>
      <c r="C7" s="60"/>
      <c r="D7" s="340"/>
      <c r="E7" s="60">
        <v>699150</v>
      </c>
      <c r="F7" s="59">
        <v>699150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174788</v>
      </c>
      <c r="Y7" s="59">
        <v>-174788</v>
      </c>
      <c r="Z7" s="61">
        <v>-100</v>
      </c>
      <c r="AA7" s="62">
        <v>699150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1053000</v>
      </c>
      <c r="F8" s="59">
        <f t="shared" si="2"/>
        <v>1053000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263250</v>
      </c>
      <c r="Y8" s="59">
        <f t="shared" si="2"/>
        <v>-263250</v>
      </c>
      <c r="Z8" s="61">
        <f>+IF(X8&lt;&gt;0,+(Y8/X8)*100,0)</f>
        <v>-100</v>
      </c>
      <c r="AA8" s="62">
        <f>SUM(AA9:AA10)</f>
        <v>1053000</v>
      </c>
    </row>
    <row r="9" spans="1:27" ht="13.5">
      <c r="A9" s="291" t="s">
        <v>229</v>
      </c>
      <c r="B9" s="142"/>
      <c r="C9" s="60"/>
      <c r="D9" s="340"/>
      <c r="E9" s="60">
        <v>1053000</v>
      </c>
      <c r="F9" s="59">
        <v>1053000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263250</v>
      </c>
      <c r="Y9" s="59">
        <v>-263250</v>
      </c>
      <c r="Z9" s="61">
        <v>-100</v>
      </c>
      <c r="AA9" s="62">
        <v>1053000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2280720</v>
      </c>
      <c r="F15" s="59">
        <f t="shared" si="5"/>
        <v>2280720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570180</v>
      </c>
      <c r="Y15" s="59">
        <f t="shared" si="5"/>
        <v>-570180</v>
      </c>
      <c r="Z15" s="61">
        <f>+IF(X15&lt;&gt;0,+(Y15/X15)*100,0)</f>
        <v>-100</v>
      </c>
      <c r="AA15" s="62">
        <f>SUM(AA16:AA20)</f>
        <v>2280720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2280720</v>
      </c>
      <c r="F20" s="59">
        <v>2280720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570180</v>
      </c>
      <c r="Y20" s="59">
        <v>-570180</v>
      </c>
      <c r="Z20" s="61">
        <v>-100</v>
      </c>
      <c r="AA20" s="62">
        <v>2280720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307153</v>
      </c>
      <c r="F22" s="345">
        <f t="shared" si="6"/>
        <v>307153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76788</v>
      </c>
      <c r="Y22" s="345">
        <f t="shared" si="6"/>
        <v>-76788</v>
      </c>
      <c r="Z22" s="336">
        <f>+IF(X22&lt;&gt;0,+(Y22/X22)*100,0)</f>
        <v>-100</v>
      </c>
      <c r="AA22" s="350">
        <f>SUM(AA23:AA32)</f>
        <v>307153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307153</v>
      </c>
      <c r="F32" s="59">
        <v>307153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76788</v>
      </c>
      <c r="Y32" s="59">
        <v>-76788</v>
      </c>
      <c r="Z32" s="61">
        <v>-100</v>
      </c>
      <c r="AA32" s="62">
        <v>307153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1193000</v>
      </c>
      <c r="F40" s="345">
        <f t="shared" si="9"/>
        <v>1193000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298250</v>
      </c>
      <c r="Y40" s="345">
        <f t="shared" si="9"/>
        <v>-298250</v>
      </c>
      <c r="Z40" s="336">
        <f>+IF(X40&lt;&gt;0,+(Y40/X40)*100,0)</f>
        <v>-100</v>
      </c>
      <c r="AA40" s="350">
        <f>SUM(AA41:AA49)</f>
        <v>1193000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1193000</v>
      </c>
      <c r="F49" s="53">
        <v>1193000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298250</v>
      </c>
      <c r="Y49" s="53">
        <v>-298250</v>
      </c>
      <c r="Z49" s="94">
        <v>-100</v>
      </c>
      <c r="AA49" s="95">
        <v>1193000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5533023</v>
      </c>
      <c r="F60" s="264">
        <f t="shared" si="14"/>
        <v>5533023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1383256</v>
      </c>
      <c r="Y60" s="264">
        <f t="shared" si="14"/>
        <v>-1383256</v>
      </c>
      <c r="Z60" s="337">
        <f>+IF(X60&lt;&gt;0,+(Y60/X60)*100,0)</f>
        <v>-100</v>
      </c>
      <c r="AA60" s="232">
        <f>+AA57+AA54+AA51+AA40+AA37+AA34+AA22+AA5</f>
        <v>5533023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85049801</v>
      </c>
      <c r="D5" s="153">
        <f>SUM(D6:D8)</f>
        <v>0</v>
      </c>
      <c r="E5" s="154">
        <f t="shared" si="0"/>
        <v>93944754</v>
      </c>
      <c r="F5" s="100">
        <f t="shared" si="0"/>
        <v>93944754</v>
      </c>
      <c r="G5" s="100">
        <f t="shared" si="0"/>
        <v>26830207</v>
      </c>
      <c r="H5" s="100">
        <f t="shared" si="0"/>
        <v>2888640</v>
      </c>
      <c r="I5" s="100">
        <f t="shared" si="0"/>
        <v>4475745</v>
      </c>
      <c r="J5" s="100">
        <f t="shared" si="0"/>
        <v>34194592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34194592</v>
      </c>
      <c r="X5" s="100">
        <f t="shared" si="0"/>
        <v>23521187</v>
      </c>
      <c r="Y5" s="100">
        <f t="shared" si="0"/>
        <v>10673405</v>
      </c>
      <c r="Z5" s="137">
        <f>+IF(X5&lt;&gt;0,+(Y5/X5)*100,0)</f>
        <v>45.37783318503441</v>
      </c>
      <c r="AA5" s="153">
        <f>SUM(AA6:AA8)</f>
        <v>93944754</v>
      </c>
    </row>
    <row r="6" spans="1:27" ht="13.5">
      <c r="A6" s="138" t="s">
        <v>75</v>
      </c>
      <c r="B6" s="136"/>
      <c r="C6" s="155">
        <v>25734849</v>
      </c>
      <c r="D6" s="155"/>
      <c r="E6" s="156">
        <v>36283188</v>
      </c>
      <c r="F6" s="60">
        <v>36283188</v>
      </c>
      <c r="G6" s="60">
        <v>12308045</v>
      </c>
      <c r="H6" s="60">
        <v>23400</v>
      </c>
      <c r="I6" s="60">
        <v>5000</v>
      </c>
      <c r="J6" s="60">
        <v>12336445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12336445</v>
      </c>
      <c r="X6" s="60">
        <v>9070797</v>
      </c>
      <c r="Y6" s="60">
        <v>3265648</v>
      </c>
      <c r="Z6" s="140">
        <v>36</v>
      </c>
      <c r="AA6" s="155">
        <v>36283188</v>
      </c>
    </row>
    <row r="7" spans="1:27" ht="13.5">
      <c r="A7" s="138" t="s">
        <v>76</v>
      </c>
      <c r="B7" s="136"/>
      <c r="C7" s="157">
        <v>59297907</v>
      </c>
      <c r="D7" s="157"/>
      <c r="E7" s="158">
        <v>57645376</v>
      </c>
      <c r="F7" s="159">
        <v>57645376</v>
      </c>
      <c r="G7" s="159">
        <v>14521007</v>
      </c>
      <c r="H7" s="159">
        <v>2864025</v>
      </c>
      <c r="I7" s="159">
        <v>4469095</v>
      </c>
      <c r="J7" s="159">
        <v>21854127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21854127</v>
      </c>
      <c r="X7" s="159">
        <v>14446343</v>
      </c>
      <c r="Y7" s="159">
        <v>7407784</v>
      </c>
      <c r="Z7" s="141">
        <v>51.28</v>
      </c>
      <c r="AA7" s="157">
        <v>57645376</v>
      </c>
    </row>
    <row r="8" spans="1:27" ht="13.5">
      <c r="A8" s="138" t="s">
        <v>77</v>
      </c>
      <c r="B8" s="136"/>
      <c r="C8" s="155">
        <v>17045</v>
      </c>
      <c r="D8" s="155"/>
      <c r="E8" s="156">
        <v>16190</v>
      </c>
      <c r="F8" s="60">
        <v>16190</v>
      </c>
      <c r="G8" s="60">
        <v>1155</v>
      </c>
      <c r="H8" s="60">
        <v>1215</v>
      </c>
      <c r="I8" s="60">
        <v>1650</v>
      </c>
      <c r="J8" s="60">
        <v>4020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4020</v>
      </c>
      <c r="X8" s="60">
        <v>4047</v>
      </c>
      <c r="Y8" s="60">
        <v>-27</v>
      </c>
      <c r="Z8" s="140">
        <v>-0.67</v>
      </c>
      <c r="AA8" s="155">
        <v>16190</v>
      </c>
    </row>
    <row r="9" spans="1:27" ht="13.5">
      <c r="A9" s="135" t="s">
        <v>78</v>
      </c>
      <c r="B9" s="136"/>
      <c r="C9" s="153">
        <f aca="true" t="shared" si="1" ref="C9:Y9">SUM(C10:C14)</f>
        <v>6010406</v>
      </c>
      <c r="D9" s="153">
        <f>SUM(D10:D14)</f>
        <v>0</v>
      </c>
      <c r="E9" s="154">
        <f t="shared" si="1"/>
        <v>4772713</v>
      </c>
      <c r="F9" s="100">
        <f t="shared" si="1"/>
        <v>4772713</v>
      </c>
      <c r="G9" s="100">
        <f t="shared" si="1"/>
        <v>124251</v>
      </c>
      <c r="H9" s="100">
        <f t="shared" si="1"/>
        <v>109513</v>
      </c>
      <c r="I9" s="100">
        <f t="shared" si="1"/>
        <v>106762</v>
      </c>
      <c r="J9" s="100">
        <f t="shared" si="1"/>
        <v>340526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340526</v>
      </c>
      <c r="X9" s="100">
        <f t="shared" si="1"/>
        <v>1193181</v>
      </c>
      <c r="Y9" s="100">
        <f t="shared" si="1"/>
        <v>-852655</v>
      </c>
      <c r="Z9" s="137">
        <f>+IF(X9&lt;&gt;0,+(Y9/X9)*100,0)</f>
        <v>-71.46065852540394</v>
      </c>
      <c r="AA9" s="153">
        <f>SUM(AA10:AA14)</f>
        <v>4772713</v>
      </c>
    </row>
    <row r="10" spans="1:27" ht="13.5">
      <c r="A10" s="138" t="s">
        <v>79</v>
      </c>
      <c r="B10" s="136"/>
      <c r="C10" s="155">
        <v>4541617</v>
      </c>
      <c r="D10" s="155"/>
      <c r="E10" s="156">
        <v>3984778</v>
      </c>
      <c r="F10" s="60">
        <v>3984778</v>
      </c>
      <c r="G10" s="60">
        <v>33792</v>
      </c>
      <c r="H10" s="60">
        <v>31539</v>
      </c>
      <c r="I10" s="60">
        <v>39760</v>
      </c>
      <c r="J10" s="60">
        <v>105091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105091</v>
      </c>
      <c r="X10" s="60">
        <v>996195</v>
      </c>
      <c r="Y10" s="60">
        <v>-891104</v>
      </c>
      <c r="Z10" s="140">
        <v>-89.45</v>
      </c>
      <c r="AA10" s="155">
        <v>3984778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1038159</v>
      </c>
      <c r="D12" s="155"/>
      <c r="E12" s="156">
        <v>339500</v>
      </c>
      <c r="F12" s="60">
        <v>339500</v>
      </c>
      <c r="G12" s="60">
        <v>18377</v>
      </c>
      <c r="H12" s="60">
        <v>41793</v>
      </c>
      <c r="I12" s="60">
        <v>30821</v>
      </c>
      <c r="J12" s="60">
        <v>90991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90991</v>
      </c>
      <c r="X12" s="60">
        <v>84876</v>
      </c>
      <c r="Y12" s="60">
        <v>6115</v>
      </c>
      <c r="Z12" s="140">
        <v>7.2</v>
      </c>
      <c r="AA12" s="155">
        <v>339500</v>
      </c>
    </row>
    <row r="13" spans="1:27" ht="13.5">
      <c r="A13" s="138" t="s">
        <v>82</v>
      </c>
      <c r="B13" s="136"/>
      <c r="C13" s="155">
        <v>430630</v>
      </c>
      <c r="D13" s="155"/>
      <c r="E13" s="156">
        <v>448435</v>
      </c>
      <c r="F13" s="60">
        <v>448435</v>
      </c>
      <c r="G13" s="60">
        <v>72082</v>
      </c>
      <c r="H13" s="60">
        <v>36181</v>
      </c>
      <c r="I13" s="60">
        <v>36181</v>
      </c>
      <c r="J13" s="60">
        <v>144444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144444</v>
      </c>
      <c r="X13" s="60">
        <v>112110</v>
      </c>
      <c r="Y13" s="60">
        <v>32334</v>
      </c>
      <c r="Z13" s="140">
        <v>28.84</v>
      </c>
      <c r="AA13" s="155">
        <v>448435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18228118</v>
      </c>
      <c r="D15" s="153">
        <f>SUM(D16:D18)</f>
        <v>0</v>
      </c>
      <c r="E15" s="154">
        <f t="shared" si="2"/>
        <v>20097350</v>
      </c>
      <c r="F15" s="100">
        <f t="shared" si="2"/>
        <v>20097350</v>
      </c>
      <c r="G15" s="100">
        <f t="shared" si="2"/>
        <v>1976038</v>
      </c>
      <c r="H15" s="100">
        <f t="shared" si="2"/>
        <v>355455</v>
      </c>
      <c r="I15" s="100">
        <f t="shared" si="2"/>
        <v>994019</v>
      </c>
      <c r="J15" s="100">
        <f t="shared" si="2"/>
        <v>3325512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3325512</v>
      </c>
      <c r="X15" s="100">
        <f t="shared" si="2"/>
        <v>5024337</v>
      </c>
      <c r="Y15" s="100">
        <f t="shared" si="2"/>
        <v>-1698825</v>
      </c>
      <c r="Z15" s="137">
        <f>+IF(X15&lt;&gt;0,+(Y15/X15)*100,0)</f>
        <v>-33.811923841891975</v>
      </c>
      <c r="AA15" s="153">
        <f>SUM(AA16:AA18)</f>
        <v>20097350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18228118</v>
      </c>
      <c r="D17" s="155"/>
      <c r="E17" s="156">
        <v>20097350</v>
      </c>
      <c r="F17" s="60">
        <v>20097350</v>
      </c>
      <c r="G17" s="60">
        <v>1976038</v>
      </c>
      <c r="H17" s="60">
        <v>355455</v>
      </c>
      <c r="I17" s="60">
        <v>994019</v>
      </c>
      <c r="J17" s="60">
        <v>3325512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3325512</v>
      </c>
      <c r="X17" s="60">
        <v>5024337</v>
      </c>
      <c r="Y17" s="60">
        <v>-1698825</v>
      </c>
      <c r="Z17" s="140">
        <v>-33.81</v>
      </c>
      <c r="AA17" s="155">
        <v>20097350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113922462</v>
      </c>
      <c r="D19" s="153">
        <f>SUM(D20:D23)</f>
        <v>0</v>
      </c>
      <c r="E19" s="154">
        <f t="shared" si="3"/>
        <v>127984484</v>
      </c>
      <c r="F19" s="100">
        <f t="shared" si="3"/>
        <v>127984484</v>
      </c>
      <c r="G19" s="100">
        <f t="shared" si="3"/>
        <v>12278529</v>
      </c>
      <c r="H19" s="100">
        <f t="shared" si="3"/>
        <v>9688635</v>
      </c>
      <c r="I19" s="100">
        <f t="shared" si="3"/>
        <v>9676553</v>
      </c>
      <c r="J19" s="100">
        <f t="shared" si="3"/>
        <v>31643717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31643717</v>
      </c>
      <c r="X19" s="100">
        <f t="shared" si="3"/>
        <v>31996122</v>
      </c>
      <c r="Y19" s="100">
        <f t="shared" si="3"/>
        <v>-352405</v>
      </c>
      <c r="Z19" s="137">
        <f>+IF(X19&lt;&gt;0,+(Y19/X19)*100,0)</f>
        <v>-1.1013991008035287</v>
      </c>
      <c r="AA19" s="153">
        <f>SUM(AA20:AA23)</f>
        <v>127984484</v>
      </c>
    </row>
    <row r="20" spans="1:27" ht="13.5">
      <c r="A20" s="138" t="s">
        <v>89</v>
      </c>
      <c r="B20" s="136"/>
      <c r="C20" s="155">
        <v>95561101</v>
      </c>
      <c r="D20" s="155"/>
      <c r="E20" s="156">
        <v>107391488</v>
      </c>
      <c r="F20" s="60">
        <v>107391488</v>
      </c>
      <c r="G20" s="60">
        <v>9080335</v>
      </c>
      <c r="H20" s="60">
        <v>8348828</v>
      </c>
      <c r="I20" s="60">
        <v>8338834</v>
      </c>
      <c r="J20" s="60">
        <v>25767997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25767997</v>
      </c>
      <c r="X20" s="60">
        <v>26847873</v>
      </c>
      <c r="Y20" s="60">
        <v>-1079876</v>
      </c>
      <c r="Z20" s="140">
        <v>-4.02</v>
      </c>
      <c r="AA20" s="155">
        <v>107391488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18361361</v>
      </c>
      <c r="D23" s="155"/>
      <c r="E23" s="156">
        <v>20592996</v>
      </c>
      <c r="F23" s="60">
        <v>20592996</v>
      </c>
      <c r="G23" s="60">
        <v>3198194</v>
      </c>
      <c r="H23" s="60">
        <v>1339807</v>
      </c>
      <c r="I23" s="60">
        <v>1337719</v>
      </c>
      <c r="J23" s="60">
        <v>5875720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5875720</v>
      </c>
      <c r="X23" s="60">
        <v>5148249</v>
      </c>
      <c r="Y23" s="60">
        <v>727471</v>
      </c>
      <c r="Z23" s="140">
        <v>14.13</v>
      </c>
      <c r="AA23" s="155">
        <v>20592996</v>
      </c>
    </row>
    <row r="24" spans="1:27" ht="13.5">
      <c r="A24" s="135" t="s">
        <v>93</v>
      </c>
      <c r="B24" s="142" t="s">
        <v>94</v>
      </c>
      <c r="C24" s="153">
        <v>3055</v>
      </c>
      <c r="D24" s="153"/>
      <c r="E24" s="154">
        <v>3060</v>
      </c>
      <c r="F24" s="100">
        <v>3060</v>
      </c>
      <c r="G24" s="100">
        <v>222</v>
      </c>
      <c r="H24" s="100">
        <v>222</v>
      </c>
      <c r="I24" s="100">
        <v>222</v>
      </c>
      <c r="J24" s="100">
        <v>666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666</v>
      </c>
      <c r="X24" s="100">
        <v>765</v>
      </c>
      <c r="Y24" s="100">
        <v>-99</v>
      </c>
      <c r="Z24" s="137">
        <v>-12.94</v>
      </c>
      <c r="AA24" s="153">
        <v>3060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223213842</v>
      </c>
      <c r="D25" s="168">
        <f>+D5+D9+D15+D19+D24</f>
        <v>0</v>
      </c>
      <c r="E25" s="169">
        <f t="shared" si="4"/>
        <v>246802361</v>
      </c>
      <c r="F25" s="73">
        <f t="shared" si="4"/>
        <v>246802361</v>
      </c>
      <c r="G25" s="73">
        <f t="shared" si="4"/>
        <v>41209247</v>
      </c>
      <c r="H25" s="73">
        <f t="shared" si="4"/>
        <v>13042465</v>
      </c>
      <c r="I25" s="73">
        <f t="shared" si="4"/>
        <v>15253301</v>
      </c>
      <c r="J25" s="73">
        <f t="shared" si="4"/>
        <v>69505013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69505013</v>
      </c>
      <c r="X25" s="73">
        <f t="shared" si="4"/>
        <v>61735592</v>
      </c>
      <c r="Y25" s="73">
        <f t="shared" si="4"/>
        <v>7769421</v>
      </c>
      <c r="Z25" s="170">
        <f>+IF(X25&lt;&gt;0,+(Y25/X25)*100,0)</f>
        <v>12.584994730430383</v>
      </c>
      <c r="AA25" s="168">
        <f>+AA5+AA9+AA15+AA19+AA24</f>
        <v>246802361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50497608</v>
      </c>
      <c r="D28" s="153">
        <f>SUM(D29:D31)</f>
        <v>0</v>
      </c>
      <c r="E28" s="154">
        <f t="shared" si="5"/>
        <v>44238877</v>
      </c>
      <c r="F28" s="100">
        <f t="shared" si="5"/>
        <v>44238877</v>
      </c>
      <c r="G28" s="100">
        <f t="shared" si="5"/>
        <v>3177054</v>
      </c>
      <c r="H28" s="100">
        <f t="shared" si="5"/>
        <v>2519915</v>
      </c>
      <c r="I28" s="100">
        <f t="shared" si="5"/>
        <v>3310746</v>
      </c>
      <c r="J28" s="100">
        <f t="shared" si="5"/>
        <v>9007715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9007715</v>
      </c>
      <c r="X28" s="100">
        <f t="shared" si="5"/>
        <v>11779259</v>
      </c>
      <c r="Y28" s="100">
        <f t="shared" si="5"/>
        <v>-2771544</v>
      </c>
      <c r="Z28" s="137">
        <f>+IF(X28&lt;&gt;0,+(Y28/X28)*100,0)</f>
        <v>-23.529018251487635</v>
      </c>
      <c r="AA28" s="153">
        <f>SUM(AA29:AA31)</f>
        <v>44238877</v>
      </c>
    </row>
    <row r="29" spans="1:27" ht="13.5">
      <c r="A29" s="138" t="s">
        <v>75</v>
      </c>
      <c r="B29" s="136"/>
      <c r="C29" s="155">
        <v>13947417</v>
      </c>
      <c r="D29" s="155"/>
      <c r="E29" s="156">
        <v>20124185</v>
      </c>
      <c r="F29" s="60">
        <v>20124185</v>
      </c>
      <c r="G29" s="60">
        <v>1457581</v>
      </c>
      <c r="H29" s="60">
        <v>945400</v>
      </c>
      <c r="I29" s="60">
        <v>1395941</v>
      </c>
      <c r="J29" s="60">
        <v>3798922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3798922</v>
      </c>
      <c r="X29" s="60">
        <v>5521197</v>
      </c>
      <c r="Y29" s="60">
        <v>-1722275</v>
      </c>
      <c r="Z29" s="140">
        <v>-31.19</v>
      </c>
      <c r="AA29" s="155">
        <v>20124185</v>
      </c>
    </row>
    <row r="30" spans="1:27" ht="13.5">
      <c r="A30" s="138" t="s">
        <v>76</v>
      </c>
      <c r="B30" s="136"/>
      <c r="C30" s="157">
        <v>30965561</v>
      </c>
      <c r="D30" s="157"/>
      <c r="E30" s="158">
        <v>15925668</v>
      </c>
      <c r="F30" s="159">
        <v>15925668</v>
      </c>
      <c r="G30" s="159">
        <v>1348079</v>
      </c>
      <c r="H30" s="159">
        <v>1217297</v>
      </c>
      <c r="I30" s="159">
        <v>1634052</v>
      </c>
      <c r="J30" s="159">
        <v>4199428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4199428</v>
      </c>
      <c r="X30" s="159">
        <v>4122133</v>
      </c>
      <c r="Y30" s="159">
        <v>77295</v>
      </c>
      <c r="Z30" s="141">
        <v>1.88</v>
      </c>
      <c r="AA30" s="157">
        <v>15925668</v>
      </c>
    </row>
    <row r="31" spans="1:27" ht="13.5">
      <c r="A31" s="138" t="s">
        <v>77</v>
      </c>
      <c r="B31" s="136"/>
      <c r="C31" s="155">
        <v>5584630</v>
      </c>
      <c r="D31" s="155"/>
      <c r="E31" s="156">
        <v>8189024</v>
      </c>
      <c r="F31" s="60">
        <v>8189024</v>
      </c>
      <c r="G31" s="60">
        <v>371394</v>
      </c>
      <c r="H31" s="60">
        <v>357218</v>
      </c>
      <c r="I31" s="60">
        <v>280753</v>
      </c>
      <c r="J31" s="60">
        <v>1009365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1009365</v>
      </c>
      <c r="X31" s="60">
        <v>2135929</v>
      </c>
      <c r="Y31" s="60">
        <v>-1126564</v>
      </c>
      <c r="Z31" s="140">
        <v>-52.74</v>
      </c>
      <c r="AA31" s="155">
        <v>8189024</v>
      </c>
    </row>
    <row r="32" spans="1:27" ht="13.5">
      <c r="A32" s="135" t="s">
        <v>78</v>
      </c>
      <c r="B32" s="136"/>
      <c r="C32" s="153">
        <f aca="true" t="shared" si="6" ref="C32:Y32">SUM(C33:C37)</f>
        <v>36710721</v>
      </c>
      <c r="D32" s="153">
        <f>SUM(D33:D37)</f>
        <v>0</v>
      </c>
      <c r="E32" s="154">
        <f t="shared" si="6"/>
        <v>39018355</v>
      </c>
      <c r="F32" s="100">
        <f t="shared" si="6"/>
        <v>39018355</v>
      </c>
      <c r="G32" s="100">
        <f t="shared" si="6"/>
        <v>2743357</v>
      </c>
      <c r="H32" s="100">
        <f t="shared" si="6"/>
        <v>2871987</v>
      </c>
      <c r="I32" s="100">
        <f t="shared" si="6"/>
        <v>2635483</v>
      </c>
      <c r="J32" s="100">
        <f t="shared" si="6"/>
        <v>8250827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8250827</v>
      </c>
      <c r="X32" s="100">
        <f t="shared" si="6"/>
        <v>9906378</v>
      </c>
      <c r="Y32" s="100">
        <f t="shared" si="6"/>
        <v>-1655551</v>
      </c>
      <c r="Z32" s="137">
        <f>+IF(X32&lt;&gt;0,+(Y32/X32)*100,0)</f>
        <v>-16.71197081314684</v>
      </c>
      <c r="AA32" s="153">
        <f>SUM(AA33:AA37)</f>
        <v>39018355</v>
      </c>
    </row>
    <row r="33" spans="1:27" ht="13.5">
      <c r="A33" s="138" t="s">
        <v>79</v>
      </c>
      <c r="B33" s="136"/>
      <c r="C33" s="155">
        <v>25504227</v>
      </c>
      <c r="D33" s="155"/>
      <c r="E33" s="156">
        <v>26535866</v>
      </c>
      <c r="F33" s="60">
        <v>26535866</v>
      </c>
      <c r="G33" s="60">
        <v>1868253</v>
      </c>
      <c r="H33" s="60">
        <v>1882661</v>
      </c>
      <c r="I33" s="60">
        <v>1780919</v>
      </c>
      <c r="J33" s="60">
        <v>5531833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5531833</v>
      </c>
      <c r="X33" s="60">
        <v>6771254</v>
      </c>
      <c r="Y33" s="60">
        <v>-1239421</v>
      </c>
      <c r="Z33" s="140">
        <v>-18.3</v>
      </c>
      <c r="AA33" s="155">
        <v>26535866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10938864</v>
      </c>
      <c r="D35" s="155"/>
      <c r="E35" s="156">
        <v>12151015</v>
      </c>
      <c r="F35" s="60">
        <v>12151015</v>
      </c>
      <c r="G35" s="60">
        <v>877091</v>
      </c>
      <c r="H35" s="60">
        <v>991314</v>
      </c>
      <c r="I35" s="60">
        <v>855799</v>
      </c>
      <c r="J35" s="60">
        <v>2724204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2724204</v>
      </c>
      <c r="X35" s="60">
        <v>3052255</v>
      </c>
      <c r="Y35" s="60">
        <v>-328051</v>
      </c>
      <c r="Z35" s="140">
        <v>-10.75</v>
      </c>
      <c r="AA35" s="155">
        <v>12151015</v>
      </c>
    </row>
    <row r="36" spans="1:27" ht="13.5">
      <c r="A36" s="138" t="s">
        <v>82</v>
      </c>
      <c r="B36" s="136"/>
      <c r="C36" s="155">
        <v>267630</v>
      </c>
      <c r="D36" s="155"/>
      <c r="E36" s="156">
        <v>331474</v>
      </c>
      <c r="F36" s="60">
        <v>331474</v>
      </c>
      <c r="G36" s="60">
        <v>-1987</v>
      </c>
      <c r="H36" s="60">
        <v>-1988</v>
      </c>
      <c r="I36" s="60">
        <v>-1235</v>
      </c>
      <c r="J36" s="60">
        <v>-5210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-5210</v>
      </c>
      <c r="X36" s="60">
        <v>82869</v>
      </c>
      <c r="Y36" s="60">
        <v>-88079</v>
      </c>
      <c r="Z36" s="140">
        <v>-106.29</v>
      </c>
      <c r="AA36" s="155">
        <v>331474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19935158</v>
      </c>
      <c r="D38" s="153">
        <f>SUM(D39:D41)</f>
        <v>0</v>
      </c>
      <c r="E38" s="154">
        <f t="shared" si="7"/>
        <v>26753645</v>
      </c>
      <c r="F38" s="100">
        <f t="shared" si="7"/>
        <v>26753645</v>
      </c>
      <c r="G38" s="100">
        <f t="shared" si="7"/>
        <v>1185618</v>
      </c>
      <c r="H38" s="100">
        <f t="shared" si="7"/>
        <v>1260941</v>
      </c>
      <c r="I38" s="100">
        <f t="shared" si="7"/>
        <v>1564475</v>
      </c>
      <c r="J38" s="100">
        <f t="shared" si="7"/>
        <v>4011034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4011034</v>
      </c>
      <c r="X38" s="100">
        <f t="shared" si="7"/>
        <v>6698742</v>
      </c>
      <c r="Y38" s="100">
        <f t="shared" si="7"/>
        <v>-2687708</v>
      </c>
      <c r="Z38" s="137">
        <f>+IF(X38&lt;&gt;0,+(Y38/X38)*100,0)</f>
        <v>-40.12257823931718</v>
      </c>
      <c r="AA38" s="153">
        <f>SUM(AA39:AA41)</f>
        <v>26753645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19935158</v>
      </c>
      <c r="D40" s="155"/>
      <c r="E40" s="156">
        <v>26753645</v>
      </c>
      <c r="F40" s="60">
        <v>26753645</v>
      </c>
      <c r="G40" s="60">
        <v>1185618</v>
      </c>
      <c r="H40" s="60">
        <v>1260941</v>
      </c>
      <c r="I40" s="60">
        <v>1564475</v>
      </c>
      <c r="J40" s="60">
        <v>4011034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4011034</v>
      </c>
      <c r="X40" s="60">
        <v>6698742</v>
      </c>
      <c r="Y40" s="60">
        <v>-2687708</v>
      </c>
      <c r="Z40" s="140">
        <v>-40.12</v>
      </c>
      <c r="AA40" s="155">
        <v>26753645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115950152</v>
      </c>
      <c r="D42" s="153">
        <f>SUM(D43:D46)</f>
        <v>0</v>
      </c>
      <c r="E42" s="154">
        <f t="shared" si="8"/>
        <v>117703923</v>
      </c>
      <c r="F42" s="100">
        <f t="shared" si="8"/>
        <v>117703923</v>
      </c>
      <c r="G42" s="100">
        <f t="shared" si="8"/>
        <v>2493896</v>
      </c>
      <c r="H42" s="100">
        <f t="shared" si="8"/>
        <v>14114122</v>
      </c>
      <c r="I42" s="100">
        <f t="shared" si="8"/>
        <v>12996363</v>
      </c>
      <c r="J42" s="100">
        <f t="shared" si="8"/>
        <v>29604381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29604381</v>
      </c>
      <c r="X42" s="100">
        <f t="shared" si="8"/>
        <v>30837440</v>
      </c>
      <c r="Y42" s="100">
        <f t="shared" si="8"/>
        <v>-1233059</v>
      </c>
      <c r="Z42" s="137">
        <f>+IF(X42&lt;&gt;0,+(Y42/X42)*100,0)</f>
        <v>-3.998577702948105</v>
      </c>
      <c r="AA42" s="153">
        <f>SUM(AA43:AA46)</f>
        <v>117703923</v>
      </c>
    </row>
    <row r="43" spans="1:27" ht="13.5">
      <c r="A43" s="138" t="s">
        <v>89</v>
      </c>
      <c r="B43" s="136"/>
      <c r="C43" s="155">
        <v>96000230</v>
      </c>
      <c r="D43" s="155"/>
      <c r="E43" s="156">
        <v>96831027</v>
      </c>
      <c r="F43" s="60">
        <v>96831027</v>
      </c>
      <c r="G43" s="60">
        <v>1455953</v>
      </c>
      <c r="H43" s="60">
        <v>12782906</v>
      </c>
      <c r="I43" s="60">
        <v>11678431</v>
      </c>
      <c r="J43" s="60">
        <v>25917290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25917290</v>
      </c>
      <c r="X43" s="60">
        <v>25584514</v>
      </c>
      <c r="Y43" s="60">
        <v>332776</v>
      </c>
      <c r="Z43" s="140">
        <v>1.3</v>
      </c>
      <c r="AA43" s="155">
        <v>96831027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839087</v>
      </c>
      <c r="D45" s="157"/>
      <c r="E45" s="158">
        <v>1108430</v>
      </c>
      <c r="F45" s="159">
        <v>1108430</v>
      </c>
      <c r="G45" s="159">
        <v>64190</v>
      </c>
      <c r="H45" s="159">
        <v>82936</v>
      </c>
      <c r="I45" s="159">
        <v>85444</v>
      </c>
      <c r="J45" s="159">
        <v>232570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232570</v>
      </c>
      <c r="X45" s="159">
        <v>277107</v>
      </c>
      <c r="Y45" s="159">
        <v>-44537</v>
      </c>
      <c r="Z45" s="141">
        <v>-16.07</v>
      </c>
      <c r="AA45" s="157">
        <v>1108430</v>
      </c>
    </row>
    <row r="46" spans="1:27" ht="13.5">
      <c r="A46" s="138" t="s">
        <v>92</v>
      </c>
      <c r="B46" s="136"/>
      <c r="C46" s="155">
        <v>19110835</v>
      </c>
      <c r="D46" s="155"/>
      <c r="E46" s="156">
        <v>19764466</v>
      </c>
      <c r="F46" s="60">
        <v>19764466</v>
      </c>
      <c r="G46" s="60">
        <v>973753</v>
      </c>
      <c r="H46" s="60">
        <v>1248280</v>
      </c>
      <c r="I46" s="60">
        <v>1232488</v>
      </c>
      <c r="J46" s="60">
        <v>3454521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3454521</v>
      </c>
      <c r="X46" s="60">
        <v>4975819</v>
      </c>
      <c r="Y46" s="60">
        <v>-1521298</v>
      </c>
      <c r="Z46" s="140">
        <v>-30.57</v>
      </c>
      <c r="AA46" s="155">
        <v>19764466</v>
      </c>
    </row>
    <row r="47" spans="1:27" ht="13.5">
      <c r="A47" s="135" t="s">
        <v>93</v>
      </c>
      <c r="B47" s="142" t="s">
        <v>94</v>
      </c>
      <c r="C47" s="153">
        <v>263963</v>
      </c>
      <c r="D47" s="153"/>
      <c r="E47" s="154">
        <v>300396</v>
      </c>
      <c r="F47" s="100">
        <v>300396</v>
      </c>
      <c r="G47" s="100">
        <v>13955</v>
      </c>
      <c r="H47" s="100">
        <v>22927</v>
      </c>
      <c r="I47" s="100">
        <v>6787</v>
      </c>
      <c r="J47" s="100">
        <v>43669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43669</v>
      </c>
      <c r="X47" s="100">
        <v>75933</v>
      </c>
      <c r="Y47" s="100">
        <v>-32264</v>
      </c>
      <c r="Z47" s="137">
        <v>-42.49</v>
      </c>
      <c r="AA47" s="153">
        <v>300396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223357602</v>
      </c>
      <c r="D48" s="168">
        <f>+D28+D32+D38+D42+D47</f>
        <v>0</v>
      </c>
      <c r="E48" s="169">
        <f t="shared" si="9"/>
        <v>228015196</v>
      </c>
      <c r="F48" s="73">
        <f t="shared" si="9"/>
        <v>228015196</v>
      </c>
      <c r="G48" s="73">
        <f t="shared" si="9"/>
        <v>9613880</v>
      </c>
      <c r="H48" s="73">
        <f t="shared" si="9"/>
        <v>20789892</v>
      </c>
      <c r="I48" s="73">
        <f t="shared" si="9"/>
        <v>20513854</v>
      </c>
      <c r="J48" s="73">
        <f t="shared" si="9"/>
        <v>50917626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50917626</v>
      </c>
      <c r="X48" s="73">
        <f t="shared" si="9"/>
        <v>59297752</v>
      </c>
      <c r="Y48" s="73">
        <f t="shared" si="9"/>
        <v>-8380126</v>
      </c>
      <c r="Z48" s="170">
        <f>+IF(X48&lt;&gt;0,+(Y48/X48)*100,0)</f>
        <v>-14.132282788730338</v>
      </c>
      <c r="AA48" s="168">
        <f>+AA28+AA32+AA38+AA42+AA47</f>
        <v>228015196</v>
      </c>
    </row>
    <row r="49" spans="1:27" ht="13.5">
      <c r="A49" s="148" t="s">
        <v>49</v>
      </c>
      <c r="B49" s="149"/>
      <c r="C49" s="171">
        <f aca="true" t="shared" si="10" ref="C49:Y49">+C25-C48</f>
        <v>-143760</v>
      </c>
      <c r="D49" s="171">
        <f>+D25-D48</f>
        <v>0</v>
      </c>
      <c r="E49" s="172">
        <f t="shared" si="10"/>
        <v>18787165</v>
      </c>
      <c r="F49" s="173">
        <f t="shared" si="10"/>
        <v>18787165</v>
      </c>
      <c r="G49" s="173">
        <f t="shared" si="10"/>
        <v>31595367</v>
      </c>
      <c r="H49" s="173">
        <f t="shared" si="10"/>
        <v>-7747427</v>
      </c>
      <c r="I49" s="173">
        <f t="shared" si="10"/>
        <v>-5260553</v>
      </c>
      <c r="J49" s="173">
        <f t="shared" si="10"/>
        <v>18587387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18587387</v>
      </c>
      <c r="X49" s="173">
        <f>IF(F25=F48,0,X25-X48)</f>
        <v>2437840</v>
      </c>
      <c r="Y49" s="173">
        <f t="shared" si="10"/>
        <v>16149547</v>
      </c>
      <c r="Z49" s="174">
        <f>+IF(X49&lt;&gt;0,+(Y49/X49)*100,0)</f>
        <v>662.4531142322712</v>
      </c>
      <c r="AA49" s="171">
        <f>+AA25-AA48</f>
        <v>18787165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48013500</v>
      </c>
      <c r="D5" s="155">
        <v>0</v>
      </c>
      <c r="E5" s="156">
        <v>46017900</v>
      </c>
      <c r="F5" s="60">
        <v>46017900</v>
      </c>
      <c r="G5" s="60">
        <v>13701720</v>
      </c>
      <c r="H5" s="60">
        <v>2145483</v>
      </c>
      <c r="I5" s="60">
        <v>3584843</v>
      </c>
      <c r="J5" s="60">
        <v>19432046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19432046</v>
      </c>
      <c r="X5" s="60">
        <v>11504475</v>
      </c>
      <c r="Y5" s="60">
        <v>7927571</v>
      </c>
      <c r="Z5" s="140">
        <v>68.91</v>
      </c>
      <c r="AA5" s="155">
        <v>46017900</v>
      </c>
    </row>
    <row r="6" spans="1:27" ht="13.5">
      <c r="A6" s="181" t="s">
        <v>102</v>
      </c>
      <c r="B6" s="182"/>
      <c r="C6" s="155">
        <v>6814972</v>
      </c>
      <c r="D6" s="155">
        <v>0</v>
      </c>
      <c r="E6" s="156">
        <v>6672000</v>
      </c>
      <c r="F6" s="60">
        <v>6672000</v>
      </c>
      <c r="G6" s="60">
        <v>589702</v>
      </c>
      <c r="H6" s="60">
        <v>431042</v>
      </c>
      <c r="I6" s="60">
        <v>523265</v>
      </c>
      <c r="J6" s="60">
        <v>1544009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1544009</v>
      </c>
      <c r="X6" s="60">
        <v>1668000</v>
      </c>
      <c r="Y6" s="60">
        <v>-123991</v>
      </c>
      <c r="Z6" s="140">
        <v>-7.43</v>
      </c>
      <c r="AA6" s="155">
        <v>6672000</v>
      </c>
    </row>
    <row r="7" spans="1:27" ht="13.5">
      <c r="A7" s="183" t="s">
        <v>103</v>
      </c>
      <c r="B7" s="182"/>
      <c r="C7" s="155">
        <v>86121465</v>
      </c>
      <c r="D7" s="155">
        <v>0</v>
      </c>
      <c r="E7" s="156">
        <v>97788034</v>
      </c>
      <c r="F7" s="60">
        <v>97788034</v>
      </c>
      <c r="G7" s="60">
        <v>8483112</v>
      </c>
      <c r="H7" s="60">
        <v>8241459</v>
      </c>
      <c r="I7" s="60">
        <v>8317871</v>
      </c>
      <c r="J7" s="60">
        <v>25042442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25042442</v>
      </c>
      <c r="X7" s="60">
        <v>24447009</v>
      </c>
      <c r="Y7" s="60">
        <v>595433</v>
      </c>
      <c r="Z7" s="140">
        <v>2.44</v>
      </c>
      <c r="AA7" s="155">
        <v>97788034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14411329</v>
      </c>
      <c r="D10" s="155">
        <v>0</v>
      </c>
      <c r="E10" s="156">
        <v>16012083</v>
      </c>
      <c r="F10" s="54">
        <v>16012083</v>
      </c>
      <c r="G10" s="54">
        <v>1385566</v>
      </c>
      <c r="H10" s="54">
        <v>1338245</v>
      </c>
      <c r="I10" s="54">
        <v>1338909</v>
      </c>
      <c r="J10" s="54">
        <v>4062720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4062720</v>
      </c>
      <c r="X10" s="54">
        <v>4003020</v>
      </c>
      <c r="Y10" s="54">
        <v>59700</v>
      </c>
      <c r="Z10" s="184">
        <v>1.49</v>
      </c>
      <c r="AA10" s="130">
        <v>16012083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1357421</v>
      </c>
      <c r="D12" s="155">
        <v>0</v>
      </c>
      <c r="E12" s="156">
        <v>1974143</v>
      </c>
      <c r="F12" s="60">
        <v>1974143</v>
      </c>
      <c r="G12" s="60">
        <v>163702</v>
      </c>
      <c r="H12" s="60">
        <v>111970</v>
      </c>
      <c r="I12" s="60">
        <v>123170</v>
      </c>
      <c r="J12" s="60">
        <v>398842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398842</v>
      </c>
      <c r="X12" s="60">
        <v>493536</v>
      </c>
      <c r="Y12" s="60">
        <v>-94694</v>
      </c>
      <c r="Z12" s="140">
        <v>-19.19</v>
      </c>
      <c r="AA12" s="155">
        <v>1974143</v>
      </c>
    </row>
    <row r="13" spans="1:27" ht="13.5">
      <c r="A13" s="181" t="s">
        <v>109</v>
      </c>
      <c r="B13" s="185"/>
      <c r="C13" s="155">
        <v>1952413</v>
      </c>
      <c r="D13" s="155">
        <v>0</v>
      </c>
      <c r="E13" s="156">
        <v>1920000</v>
      </c>
      <c r="F13" s="60">
        <v>1920000</v>
      </c>
      <c r="G13" s="60">
        <v>152627</v>
      </c>
      <c r="H13" s="60">
        <v>175954</v>
      </c>
      <c r="I13" s="60">
        <v>195805</v>
      </c>
      <c r="J13" s="60">
        <v>524386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524386</v>
      </c>
      <c r="X13" s="60">
        <v>480000</v>
      </c>
      <c r="Y13" s="60">
        <v>44386</v>
      </c>
      <c r="Z13" s="140">
        <v>9.25</v>
      </c>
      <c r="AA13" s="155">
        <v>1920000</v>
      </c>
    </row>
    <row r="14" spans="1:27" ht="13.5">
      <c r="A14" s="181" t="s">
        <v>110</v>
      </c>
      <c r="B14" s="185"/>
      <c r="C14" s="155">
        <v>3403</v>
      </c>
      <c r="D14" s="155">
        <v>0</v>
      </c>
      <c r="E14" s="156">
        <v>1600</v>
      </c>
      <c r="F14" s="60">
        <v>1600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399</v>
      </c>
      <c r="Y14" s="60">
        <v>-399</v>
      </c>
      <c r="Z14" s="140">
        <v>-100</v>
      </c>
      <c r="AA14" s="155">
        <v>1600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1086364</v>
      </c>
      <c r="D16" s="155">
        <v>0</v>
      </c>
      <c r="E16" s="156">
        <v>495495</v>
      </c>
      <c r="F16" s="60">
        <v>495495</v>
      </c>
      <c r="G16" s="60">
        <v>59909</v>
      </c>
      <c r="H16" s="60">
        <v>148638</v>
      </c>
      <c r="I16" s="60">
        <v>51265</v>
      </c>
      <c r="J16" s="60">
        <v>259812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259812</v>
      </c>
      <c r="X16" s="60">
        <v>142353</v>
      </c>
      <c r="Y16" s="60">
        <v>117459</v>
      </c>
      <c r="Z16" s="140">
        <v>82.51</v>
      </c>
      <c r="AA16" s="155">
        <v>495495</v>
      </c>
    </row>
    <row r="17" spans="1:27" ht="13.5">
      <c r="A17" s="181" t="s">
        <v>113</v>
      </c>
      <c r="B17" s="185"/>
      <c r="C17" s="155">
        <v>4397462</v>
      </c>
      <c r="D17" s="155">
        <v>0</v>
      </c>
      <c r="E17" s="156">
        <v>4503750</v>
      </c>
      <c r="F17" s="60">
        <v>4503750</v>
      </c>
      <c r="G17" s="60">
        <v>355042</v>
      </c>
      <c r="H17" s="60">
        <v>307748</v>
      </c>
      <c r="I17" s="60">
        <v>366228</v>
      </c>
      <c r="J17" s="60">
        <v>1029018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1029018</v>
      </c>
      <c r="X17" s="60">
        <v>1125939</v>
      </c>
      <c r="Y17" s="60">
        <v>-96921</v>
      </c>
      <c r="Z17" s="140">
        <v>-8.61</v>
      </c>
      <c r="AA17" s="155">
        <v>4503750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44994914</v>
      </c>
      <c r="D19" s="155">
        <v>0</v>
      </c>
      <c r="E19" s="156">
        <v>52036000</v>
      </c>
      <c r="F19" s="60">
        <v>52036000</v>
      </c>
      <c r="G19" s="60">
        <v>14663000</v>
      </c>
      <c r="H19" s="60">
        <v>57594</v>
      </c>
      <c r="I19" s="60">
        <v>84701</v>
      </c>
      <c r="J19" s="60">
        <v>14805295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14805295</v>
      </c>
      <c r="X19" s="60">
        <v>12990519</v>
      </c>
      <c r="Y19" s="60">
        <v>1814776</v>
      </c>
      <c r="Z19" s="140">
        <v>13.97</v>
      </c>
      <c r="AA19" s="155">
        <v>52036000</v>
      </c>
    </row>
    <row r="20" spans="1:27" ht="13.5">
      <c r="A20" s="181" t="s">
        <v>35</v>
      </c>
      <c r="B20" s="185"/>
      <c r="C20" s="155">
        <v>749599</v>
      </c>
      <c r="D20" s="155">
        <v>0</v>
      </c>
      <c r="E20" s="156">
        <v>958356</v>
      </c>
      <c r="F20" s="54">
        <v>958356</v>
      </c>
      <c r="G20" s="54">
        <v>48618</v>
      </c>
      <c r="H20" s="54">
        <v>84332</v>
      </c>
      <c r="I20" s="54">
        <v>55720</v>
      </c>
      <c r="J20" s="54">
        <v>188670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188670</v>
      </c>
      <c r="X20" s="54">
        <v>239589</v>
      </c>
      <c r="Y20" s="54">
        <v>-50919</v>
      </c>
      <c r="Z20" s="184">
        <v>-21.25</v>
      </c>
      <c r="AA20" s="130">
        <v>958356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4040000</v>
      </c>
      <c r="F21" s="60">
        <v>4040000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1045001</v>
      </c>
      <c r="Y21" s="60">
        <v>-1045001</v>
      </c>
      <c r="Z21" s="140">
        <v>-100</v>
      </c>
      <c r="AA21" s="155">
        <v>4040000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209902842</v>
      </c>
      <c r="D22" s="188">
        <f>SUM(D5:D21)</f>
        <v>0</v>
      </c>
      <c r="E22" s="189">
        <f t="shared" si="0"/>
        <v>232419361</v>
      </c>
      <c r="F22" s="190">
        <f t="shared" si="0"/>
        <v>232419361</v>
      </c>
      <c r="G22" s="190">
        <f t="shared" si="0"/>
        <v>39602998</v>
      </c>
      <c r="H22" s="190">
        <f t="shared" si="0"/>
        <v>13042465</v>
      </c>
      <c r="I22" s="190">
        <f t="shared" si="0"/>
        <v>14641777</v>
      </c>
      <c r="J22" s="190">
        <f t="shared" si="0"/>
        <v>67287240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67287240</v>
      </c>
      <c r="X22" s="190">
        <f t="shared" si="0"/>
        <v>58139840</v>
      </c>
      <c r="Y22" s="190">
        <f t="shared" si="0"/>
        <v>9147400</v>
      </c>
      <c r="Z22" s="191">
        <f>+IF(X22&lt;&gt;0,+(Y22/X22)*100,0)</f>
        <v>15.73344543087838</v>
      </c>
      <c r="AA22" s="188">
        <f>SUM(AA5:AA21)</f>
        <v>232419361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66406993</v>
      </c>
      <c r="D25" s="155">
        <v>0</v>
      </c>
      <c r="E25" s="156">
        <v>83530175</v>
      </c>
      <c r="F25" s="60">
        <v>83530175</v>
      </c>
      <c r="G25" s="60">
        <v>5592397</v>
      </c>
      <c r="H25" s="60">
        <v>5739249</v>
      </c>
      <c r="I25" s="60">
        <v>5648119</v>
      </c>
      <c r="J25" s="60">
        <v>16979765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16979765</v>
      </c>
      <c r="X25" s="60">
        <v>21660322</v>
      </c>
      <c r="Y25" s="60">
        <v>-4680557</v>
      </c>
      <c r="Z25" s="140">
        <v>-21.61</v>
      </c>
      <c r="AA25" s="155">
        <v>83530175</v>
      </c>
    </row>
    <row r="26" spans="1:27" ht="13.5">
      <c r="A26" s="183" t="s">
        <v>38</v>
      </c>
      <c r="B26" s="182"/>
      <c r="C26" s="155">
        <v>3074248</v>
      </c>
      <c r="D26" s="155">
        <v>0</v>
      </c>
      <c r="E26" s="156">
        <v>3406571</v>
      </c>
      <c r="F26" s="60">
        <v>3406571</v>
      </c>
      <c r="G26" s="60">
        <v>264104</v>
      </c>
      <c r="H26" s="60">
        <v>265309</v>
      </c>
      <c r="I26" s="60">
        <v>207294</v>
      </c>
      <c r="J26" s="60">
        <v>736707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736707</v>
      </c>
      <c r="X26" s="60">
        <v>851643</v>
      </c>
      <c r="Y26" s="60">
        <v>-114936</v>
      </c>
      <c r="Z26" s="140">
        <v>-13.5</v>
      </c>
      <c r="AA26" s="155">
        <v>3406571</v>
      </c>
    </row>
    <row r="27" spans="1:27" ht="13.5">
      <c r="A27" s="183" t="s">
        <v>118</v>
      </c>
      <c r="B27" s="182"/>
      <c r="C27" s="155">
        <v>12189518</v>
      </c>
      <c r="D27" s="155">
        <v>0</v>
      </c>
      <c r="E27" s="156">
        <v>6707026</v>
      </c>
      <c r="F27" s="60">
        <v>6707026</v>
      </c>
      <c r="G27" s="60">
        <v>434329</v>
      </c>
      <c r="H27" s="60">
        <v>434329</v>
      </c>
      <c r="I27" s="60">
        <v>434329</v>
      </c>
      <c r="J27" s="60">
        <v>1302987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1302987</v>
      </c>
      <c r="X27" s="60">
        <v>1676757</v>
      </c>
      <c r="Y27" s="60">
        <v>-373770</v>
      </c>
      <c r="Z27" s="140">
        <v>-22.29</v>
      </c>
      <c r="AA27" s="155">
        <v>6707026</v>
      </c>
    </row>
    <row r="28" spans="1:27" ht="13.5">
      <c r="A28" s="183" t="s">
        <v>39</v>
      </c>
      <c r="B28" s="182"/>
      <c r="C28" s="155">
        <v>8633503</v>
      </c>
      <c r="D28" s="155">
        <v>0</v>
      </c>
      <c r="E28" s="156">
        <v>10539195</v>
      </c>
      <c r="F28" s="60">
        <v>10539195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2634798</v>
      </c>
      <c r="Y28" s="60">
        <v>-2634798</v>
      </c>
      <c r="Z28" s="140">
        <v>-100</v>
      </c>
      <c r="AA28" s="155">
        <v>10539195</v>
      </c>
    </row>
    <row r="29" spans="1:27" ht="13.5">
      <c r="A29" s="183" t="s">
        <v>40</v>
      </c>
      <c r="B29" s="182"/>
      <c r="C29" s="155">
        <v>1251918</v>
      </c>
      <c r="D29" s="155">
        <v>0</v>
      </c>
      <c r="E29" s="156">
        <v>1028262</v>
      </c>
      <c r="F29" s="60">
        <v>1028262</v>
      </c>
      <c r="G29" s="60">
        <v>0</v>
      </c>
      <c r="H29" s="60">
        <v>0</v>
      </c>
      <c r="I29" s="60">
        <v>573790</v>
      </c>
      <c r="J29" s="60">
        <v>573790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573790</v>
      </c>
      <c r="X29" s="60">
        <v>257067</v>
      </c>
      <c r="Y29" s="60">
        <v>316723</v>
      </c>
      <c r="Z29" s="140">
        <v>123.21</v>
      </c>
      <c r="AA29" s="155">
        <v>1028262</v>
      </c>
    </row>
    <row r="30" spans="1:27" ht="13.5">
      <c r="A30" s="183" t="s">
        <v>119</v>
      </c>
      <c r="B30" s="182"/>
      <c r="C30" s="155">
        <v>68977529</v>
      </c>
      <c r="D30" s="155">
        <v>0</v>
      </c>
      <c r="E30" s="156">
        <v>73762997</v>
      </c>
      <c r="F30" s="60">
        <v>73762997</v>
      </c>
      <c r="G30" s="60">
        <v>0</v>
      </c>
      <c r="H30" s="60">
        <v>10939151</v>
      </c>
      <c r="I30" s="60">
        <v>9345210</v>
      </c>
      <c r="J30" s="60">
        <v>20284361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20284361</v>
      </c>
      <c r="X30" s="60">
        <v>18440748</v>
      </c>
      <c r="Y30" s="60">
        <v>1843613</v>
      </c>
      <c r="Z30" s="140">
        <v>10</v>
      </c>
      <c r="AA30" s="155">
        <v>73762997</v>
      </c>
    </row>
    <row r="31" spans="1:27" ht="13.5">
      <c r="A31" s="183" t="s">
        <v>120</v>
      </c>
      <c r="B31" s="182"/>
      <c r="C31" s="155">
        <v>772576</v>
      </c>
      <c r="D31" s="155">
        <v>0</v>
      </c>
      <c r="E31" s="156">
        <v>387850</v>
      </c>
      <c r="F31" s="60">
        <v>387850</v>
      </c>
      <c r="G31" s="60">
        <v>16623</v>
      </c>
      <c r="H31" s="60">
        <v>37227</v>
      </c>
      <c r="I31" s="60">
        <v>29560</v>
      </c>
      <c r="J31" s="60">
        <v>83410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83410</v>
      </c>
      <c r="X31" s="60">
        <v>97713</v>
      </c>
      <c r="Y31" s="60">
        <v>-14303</v>
      </c>
      <c r="Z31" s="140">
        <v>-14.64</v>
      </c>
      <c r="AA31" s="155">
        <v>387850</v>
      </c>
    </row>
    <row r="32" spans="1:27" ht="13.5">
      <c r="A32" s="183" t="s">
        <v>121</v>
      </c>
      <c r="B32" s="182"/>
      <c r="C32" s="155">
        <v>1387899</v>
      </c>
      <c r="D32" s="155">
        <v>0</v>
      </c>
      <c r="E32" s="156">
        <v>13527469</v>
      </c>
      <c r="F32" s="60">
        <v>13527469</v>
      </c>
      <c r="G32" s="60">
        <v>606375</v>
      </c>
      <c r="H32" s="60">
        <v>1265046</v>
      </c>
      <c r="I32" s="60">
        <v>774480</v>
      </c>
      <c r="J32" s="60">
        <v>2645901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2645901</v>
      </c>
      <c r="X32" s="60">
        <v>3565367</v>
      </c>
      <c r="Y32" s="60">
        <v>-919466</v>
      </c>
      <c r="Z32" s="140">
        <v>-25.79</v>
      </c>
      <c r="AA32" s="155">
        <v>13527469</v>
      </c>
    </row>
    <row r="33" spans="1:27" ht="13.5">
      <c r="A33" s="183" t="s">
        <v>42</v>
      </c>
      <c r="B33" s="182"/>
      <c r="C33" s="155">
        <v>1297030</v>
      </c>
      <c r="D33" s="155">
        <v>0</v>
      </c>
      <c r="E33" s="156">
        <v>4256194</v>
      </c>
      <c r="F33" s="60">
        <v>4256194</v>
      </c>
      <c r="G33" s="60">
        <v>50009</v>
      </c>
      <c r="H33" s="60">
        <v>109325</v>
      </c>
      <c r="I33" s="60">
        <v>112862</v>
      </c>
      <c r="J33" s="60">
        <v>272196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272196</v>
      </c>
      <c r="X33" s="60">
        <v>1064049</v>
      </c>
      <c r="Y33" s="60">
        <v>-791853</v>
      </c>
      <c r="Z33" s="140">
        <v>-74.42</v>
      </c>
      <c r="AA33" s="155">
        <v>4256194</v>
      </c>
    </row>
    <row r="34" spans="1:27" ht="13.5">
      <c r="A34" s="183" t="s">
        <v>43</v>
      </c>
      <c r="B34" s="182"/>
      <c r="C34" s="155">
        <v>59145137</v>
      </c>
      <c r="D34" s="155">
        <v>0</v>
      </c>
      <c r="E34" s="156">
        <v>30869457</v>
      </c>
      <c r="F34" s="60">
        <v>30869457</v>
      </c>
      <c r="G34" s="60">
        <v>2650043</v>
      </c>
      <c r="H34" s="60">
        <v>2000256</v>
      </c>
      <c r="I34" s="60">
        <v>3388210</v>
      </c>
      <c r="J34" s="60">
        <v>8038509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8038509</v>
      </c>
      <c r="X34" s="60">
        <v>9014289</v>
      </c>
      <c r="Y34" s="60">
        <v>-975780</v>
      </c>
      <c r="Z34" s="140">
        <v>-10.82</v>
      </c>
      <c r="AA34" s="155">
        <v>30869457</v>
      </c>
    </row>
    <row r="35" spans="1:27" ht="13.5">
      <c r="A35" s="181" t="s">
        <v>122</v>
      </c>
      <c r="B35" s="185"/>
      <c r="C35" s="155">
        <v>221251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17500</v>
      </c>
      <c r="Y35" s="60">
        <v>-17500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223357602</v>
      </c>
      <c r="D36" s="188">
        <f>SUM(D25:D35)</f>
        <v>0</v>
      </c>
      <c r="E36" s="189">
        <f t="shared" si="1"/>
        <v>228015196</v>
      </c>
      <c r="F36" s="190">
        <f t="shared" si="1"/>
        <v>228015196</v>
      </c>
      <c r="G36" s="190">
        <f t="shared" si="1"/>
        <v>9613880</v>
      </c>
      <c r="H36" s="190">
        <f t="shared" si="1"/>
        <v>20789892</v>
      </c>
      <c r="I36" s="190">
        <f t="shared" si="1"/>
        <v>20513854</v>
      </c>
      <c r="J36" s="190">
        <f t="shared" si="1"/>
        <v>50917626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50917626</v>
      </c>
      <c r="X36" s="190">
        <f t="shared" si="1"/>
        <v>59280253</v>
      </c>
      <c r="Y36" s="190">
        <f t="shared" si="1"/>
        <v>-8362627</v>
      </c>
      <c r="Z36" s="191">
        <f>+IF(X36&lt;&gt;0,+(Y36/X36)*100,0)</f>
        <v>-14.106935407310086</v>
      </c>
      <c r="AA36" s="188">
        <f>SUM(AA25:AA35)</f>
        <v>228015196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-13454760</v>
      </c>
      <c r="D38" s="199">
        <f>+D22-D36</f>
        <v>0</v>
      </c>
      <c r="E38" s="200">
        <f t="shared" si="2"/>
        <v>4404165</v>
      </c>
      <c r="F38" s="106">
        <f t="shared" si="2"/>
        <v>4404165</v>
      </c>
      <c r="G38" s="106">
        <f t="shared" si="2"/>
        <v>29989118</v>
      </c>
      <c r="H38" s="106">
        <f t="shared" si="2"/>
        <v>-7747427</v>
      </c>
      <c r="I38" s="106">
        <f t="shared" si="2"/>
        <v>-5872077</v>
      </c>
      <c r="J38" s="106">
        <f t="shared" si="2"/>
        <v>16369614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16369614</v>
      </c>
      <c r="X38" s="106">
        <f>IF(F22=F36,0,X22-X36)</f>
        <v>-1140413</v>
      </c>
      <c r="Y38" s="106">
        <f t="shared" si="2"/>
        <v>17510027</v>
      </c>
      <c r="Z38" s="201">
        <f>+IF(X38&lt;&gt;0,+(Y38/X38)*100,0)</f>
        <v>-1535.4110309159926</v>
      </c>
      <c r="AA38" s="199">
        <f>+AA22-AA36</f>
        <v>4404165</v>
      </c>
    </row>
    <row r="39" spans="1:27" ht="13.5">
      <c r="A39" s="181" t="s">
        <v>46</v>
      </c>
      <c r="B39" s="185"/>
      <c r="C39" s="155">
        <v>13311000</v>
      </c>
      <c r="D39" s="155">
        <v>0</v>
      </c>
      <c r="E39" s="156">
        <v>14383000</v>
      </c>
      <c r="F39" s="60">
        <v>14383000</v>
      </c>
      <c r="G39" s="60">
        <v>1606249</v>
      </c>
      <c r="H39" s="60">
        <v>0</v>
      </c>
      <c r="I39" s="60">
        <v>611524</v>
      </c>
      <c r="J39" s="60">
        <v>2217773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2217773</v>
      </c>
      <c r="X39" s="60">
        <v>0</v>
      </c>
      <c r="Y39" s="60">
        <v>2217773</v>
      </c>
      <c r="Z39" s="140">
        <v>0</v>
      </c>
      <c r="AA39" s="155">
        <v>14383000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-143760</v>
      </c>
      <c r="D42" s="206">
        <f>SUM(D38:D41)</f>
        <v>0</v>
      </c>
      <c r="E42" s="207">
        <f t="shared" si="3"/>
        <v>18787165</v>
      </c>
      <c r="F42" s="88">
        <f t="shared" si="3"/>
        <v>18787165</v>
      </c>
      <c r="G42" s="88">
        <f t="shared" si="3"/>
        <v>31595367</v>
      </c>
      <c r="H42" s="88">
        <f t="shared" si="3"/>
        <v>-7747427</v>
      </c>
      <c r="I42" s="88">
        <f t="shared" si="3"/>
        <v>-5260553</v>
      </c>
      <c r="J42" s="88">
        <f t="shared" si="3"/>
        <v>18587387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18587387</v>
      </c>
      <c r="X42" s="88">
        <f t="shared" si="3"/>
        <v>-1140413</v>
      </c>
      <c r="Y42" s="88">
        <f t="shared" si="3"/>
        <v>19727800</v>
      </c>
      <c r="Z42" s="208">
        <f>+IF(X42&lt;&gt;0,+(Y42/X42)*100,0)</f>
        <v>-1729.8820690399004</v>
      </c>
      <c r="AA42" s="206">
        <f>SUM(AA38:AA41)</f>
        <v>18787165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-143760</v>
      </c>
      <c r="D44" s="210">
        <f>+D42-D43</f>
        <v>0</v>
      </c>
      <c r="E44" s="211">
        <f t="shared" si="4"/>
        <v>18787165</v>
      </c>
      <c r="F44" s="77">
        <f t="shared" si="4"/>
        <v>18787165</v>
      </c>
      <c r="G44" s="77">
        <f t="shared" si="4"/>
        <v>31595367</v>
      </c>
      <c r="H44" s="77">
        <f t="shared" si="4"/>
        <v>-7747427</v>
      </c>
      <c r="I44" s="77">
        <f t="shared" si="4"/>
        <v>-5260553</v>
      </c>
      <c r="J44" s="77">
        <f t="shared" si="4"/>
        <v>18587387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18587387</v>
      </c>
      <c r="X44" s="77">
        <f t="shared" si="4"/>
        <v>-1140413</v>
      </c>
      <c r="Y44" s="77">
        <f t="shared" si="4"/>
        <v>19727800</v>
      </c>
      <c r="Z44" s="212">
        <f>+IF(X44&lt;&gt;0,+(Y44/X44)*100,0)</f>
        <v>-1729.8820690399004</v>
      </c>
      <c r="AA44" s="210">
        <f>+AA42-AA43</f>
        <v>18787165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-143760</v>
      </c>
      <c r="D46" s="206">
        <f>SUM(D44:D45)</f>
        <v>0</v>
      </c>
      <c r="E46" s="207">
        <f t="shared" si="5"/>
        <v>18787165</v>
      </c>
      <c r="F46" s="88">
        <f t="shared" si="5"/>
        <v>18787165</v>
      </c>
      <c r="G46" s="88">
        <f t="shared" si="5"/>
        <v>31595367</v>
      </c>
      <c r="H46" s="88">
        <f t="shared" si="5"/>
        <v>-7747427</v>
      </c>
      <c r="I46" s="88">
        <f t="shared" si="5"/>
        <v>-5260553</v>
      </c>
      <c r="J46" s="88">
        <f t="shared" si="5"/>
        <v>18587387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18587387</v>
      </c>
      <c r="X46" s="88">
        <f t="shared" si="5"/>
        <v>-1140413</v>
      </c>
      <c r="Y46" s="88">
        <f t="shared" si="5"/>
        <v>19727800</v>
      </c>
      <c r="Z46" s="208">
        <f>+IF(X46&lt;&gt;0,+(Y46/X46)*100,0)</f>
        <v>-1729.8820690399004</v>
      </c>
      <c r="AA46" s="206">
        <f>SUM(AA44:AA45)</f>
        <v>18787165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-143760</v>
      </c>
      <c r="D48" s="217">
        <f>SUM(D46:D47)</f>
        <v>0</v>
      </c>
      <c r="E48" s="218">
        <f t="shared" si="6"/>
        <v>18787165</v>
      </c>
      <c r="F48" s="219">
        <f t="shared" si="6"/>
        <v>18787165</v>
      </c>
      <c r="G48" s="219">
        <f t="shared" si="6"/>
        <v>31595367</v>
      </c>
      <c r="H48" s="220">
        <f t="shared" si="6"/>
        <v>-7747427</v>
      </c>
      <c r="I48" s="220">
        <f t="shared" si="6"/>
        <v>-5260553</v>
      </c>
      <c r="J48" s="220">
        <f t="shared" si="6"/>
        <v>18587387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18587387</v>
      </c>
      <c r="X48" s="220">
        <f t="shared" si="6"/>
        <v>-1140413</v>
      </c>
      <c r="Y48" s="220">
        <f t="shared" si="6"/>
        <v>19727800</v>
      </c>
      <c r="Z48" s="221">
        <f>+IF(X48&lt;&gt;0,+(Y48/X48)*100,0)</f>
        <v>-1729.8820690399004</v>
      </c>
      <c r="AA48" s="222">
        <f>SUM(AA46:AA47)</f>
        <v>18787165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17916024</v>
      </c>
      <c r="D5" s="153">
        <f>SUM(D6:D8)</f>
        <v>0</v>
      </c>
      <c r="E5" s="154">
        <f t="shared" si="0"/>
        <v>40500</v>
      </c>
      <c r="F5" s="100">
        <f t="shared" si="0"/>
        <v>40500</v>
      </c>
      <c r="G5" s="100">
        <f t="shared" si="0"/>
        <v>0</v>
      </c>
      <c r="H5" s="100">
        <f t="shared" si="0"/>
        <v>1080</v>
      </c>
      <c r="I5" s="100">
        <f t="shared" si="0"/>
        <v>1012</v>
      </c>
      <c r="J5" s="100">
        <f t="shared" si="0"/>
        <v>2092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2092</v>
      </c>
      <c r="X5" s="100">
        <f t="shared" si="0"/>
        <v>0</v>
      </c>
      <c r="Y5" s="100">
        <f t="shared" si="0"/>
        <v>2092</v>
      </c>
      <c r="Z5" s="137">
        <f>+IF(X5&lt;&gt;0,+(Y5/X5)*100,0)</f>
        <v>0</v>
      </c>
      <c r="AA5" s="153">
        <f>SUM(AA6:AA8)</f>
        <v>40500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17916024</v>
      </c>
      <c r="D7" s="157"/>
      <c r="E7" s="158">
        <v>40500</v>
      </c>
      <c r="F7" s="159">
        <v>40500</v>
      </c>
      <c r="G7" s="159"/>
      <c r="H7" s="159">
        <v>1080</v>
      </c>
      <c r="I7" s="159">
        <v>1012</v>
      </c>
      <c r="J7" s="159">
        <v>2092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2092</v>
      </c>
      <c r="X7" s="159"/>
      <c r="Y7" s="159">
        <v>2092</v>
      </c>
      <c r="Z7" s="141"/>
      <c r="AA7" s="225">
        <v>40500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3220150</v>
      </c>
      <c r="F9" s="100">
        <f t="shared" si="1"/>
        <v>3220150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147474</v>
      </c>
      <c r="Y9" s="100">
        <f t="shared" si="1"/>
        <v>-147474</v>
      </c>
      <c r="Z9" s="137">
        <f>+IF(X9&lt;&gt;0,+(Y9/X9)*100,0)</f>
        <v>-100</v>
      </c>
      <c r="AA9" s="102">
        <f>SUM(AA10:AA14)</f>
        <v>3220150</v>
      </c>
    </row>
    <row r="10" spans="1:27" ht="13.5">
      <c r="A10" s="138" t="s">
        <v>79</v>
      </c>
      <c r="B10" s="136"/>
      <c r="C10" s="155"/>
      <c r="D10" s="155"/>
      <c r="E10" s="156">
        <v>500000</v>
      </c>
      <c r="F10" s="60">
        <v>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500000</v>
      </c>
    </row>
    <row r="11" spans="1:27" ht="13.5">
      <c r="A11" s="138" t="s">
        <v>80</v>
      </c>
      <c r="B11" s="136"/>
      <c r="C11" s="155"/>
      <c r="D11" s="155"/>
      <c r="E11" s="156">
        <v>2155000</v>
      </c>
      <c r="F11" s="60">
        <v>2155000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>
        <v>2155000</v>
      </c>
    </row>
    <row r="12" spans="1:27" ht="13.5">
      <c r="A12" s="138" t="s">
        <v>81</v>
      </c>
      <c r="B12" s="136"/>
      <c r="C12" s="155"/>
      <c r="D12" s="155"/>
      <c r="E12" s="156">
        <v>565150</v>
      </c>
      <c r="F12" s="60">
        <v>565150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147474</v>
      </c>
      <c r="Y12" s="60">
        <v>-147474</v>
      </c>
      <c r="Z12" s="140">
        <v>-100</v>
      </c>
      <c r="AA12" s="62">
        <v>565150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24647176</v>
      </c>
      <c r="F15" s="100">
        <f t="shared" si="2"/>
        <v>24647176</v>
      </c>
      <c r="G15" s="100">
        <f t="shared" si="2"/>
        <v>2490645</v>
      </c>
      <c r="H15" s="100">
        <f t="shared" si="2"/>
        <v>2016094</v>
      </c>
      <c r="I15" s="100">
        <f t="shared" si="2"/>
        <v>740022</v>
      </c>
      <c r="J15" s="100">
        <f t="shared" si="2"/>
        <v>5246761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5246761</v>
      </c>
      <c r="X15" s="100">
        <f t="shared" si="2"/>
        <v>6224461</v>
      </c>
      <c r="Y15" s="100">
        <f t="shared" si="2"/>
        <v>-977700</v>
      </c>
      <c r="Z15" s="137">
        <f>+IF(X15&lt;&gt;0,+(Y15/X15)*100,0)</f>
        <v>-15.707384141373847</v>
      </c>
      <c r="AA15" s="102">
        <f>SUM(AA16:AA18)</f>
        <v>24647176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24647176</v>
      </c>
      <c r="F17" s="60">
        <v>24647176</v>
      </c>
      <c r="G17" s="60">
        <v>2490645</v>
      </c>
      <c r="H17" s="60">
        <v>2016094</v>
      </c>
      <c r="I17" s="60">
        <v>740022</v>
      </c>
      <c r="J17" s="60">
        <v>5246761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5246761</v>
      </c>
      <c r="X17" s="60">
        <v>6224461</v>
      </c>
      <c r="Y17" s="60">
        <v>-977700</v>
      </c>
      <c r="Z17" s="140">
        <v>-15.71</v>
      </c>
      <c r="AA17" s="62">
        <v>24647176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8255000</v>
      </c>
      <c r="F19" s="100">
        <f t="shared" si="3"/>
        <v>8255000</v>
      </c>
      <c r="G19" s="100">
        <f t="shared" si="3"/>
        <v>4054</v>
      </c>
      <c r="H19" s="100">
        <f t="shared" si="3"/>
        <v>1607</v>
      </c>
      <c r="I19" s="100">
        <f t="shared" si="3"/>
        <v>4783</v>
      </c>
      <c r="J19" s="100">
        <f t="shared" si="3"/>
        <v>10444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10444</v>
      </c>
      <c r="X19" s="100">
        <f t="shared" si="3"/>
        <v>1566783</v>
      </c>
      <c r="Y19" s="100">
        <f t="shared" si="3"/>
        <v>-1556339</v>
      </c>
      <c r="Z19" s="137">
        <f>+IF(X19&lt;&gt;0,+(Y19/X19)*100,0)</f>
        <v>-99.33341119989176</v>
      </c>
      <c r="AA19" s="102">
        <f>SUM(AA20:AA23)</f>
        <v>8255000</v>
      </c>
    </row>
    <row r="20" spans="1:27" ht="13.5">
      <c r="A20" s="138" t="s">
        <v>89</v>
      </c>
      <c r="B20" s="136"/>
      <c r="C20" s="155"/>
      <c r="D20" s="155"/>
      <c r="E20" s="156">
        <v>8255000</v>
      </c>
      <c r="F20" s="60">
        <v>8255000</v>
      </c>
      <c r="G20" s="60">
        <v>4054</v>
      </c>
      <c r="H20" s="60"/>
      <c r="I20" s="60">
        <v>4783</v>
      </c>
      <c r="J20" s="60">
        <v>8837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8837</v>
      </c>
      <c r="X20" s="60">
        <v>1566783</v>
      </c>
      <c r="Y20" s="60">
        <v>-1557946</v>
      </c>
      <c r="Z20" s="140">
        <v>-99.44</v>
      </c>
      <c r="AA20" s="62">
        <v>8255000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>
        <v>1607</v>
      </c>
      <c r="I21" s="60"/>
      <c r="J21" s="60">
        <v>1607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1607</v>
      </c>
      <c r="X21" s="60"/>
      <c r="Y21" s="60">
        <v>1607</v>
      </c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17916024</v>
      </c>
      <c r="D25" s="217">
        <f>+D5+D9+D15+D19+D24</f>
        <v>0</v>
      </c>
      <c r="E25" s="230">
        <f t="shared" si="4"/>
        <v>36162826</v>
      </c>
      <c r="F25" s="219">
        <f t="shared" si="4"/>
        <v>36162826</v>
      </c>
      <c r="G25" s="219">
        <f t="shared" si="4"/>
        <v>2494699</v>
      </c>
      <c r="H25" s="219">
        <f t="shared" si="4"/>
        <v>2018781</v>
      </c>
      <c r="I25" s="219">
        <f t="shared" si="4"/>
        <v>745817</v>
      </c>
      <c r="J25" s="219">
        <f t="shared" si="4"/>
        <v>5259297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5259297</v>
      </c>
      <c r="X25" s="219">
        <f t="shared" si="4"/>
        <v>7938718</v>
      </c>
      <c r="Y25" s="219">
        <f t="shared" si="4"/>
        <v>-2679421</v>
      </c>
      <c r="Z25" s="231">
        <f>+IF(X25&lt;&gt;0,+(Y25/X25)*100,0)</f>
        <v>-33.75130594133713</v>
      </c>
      <c r="AA25" s="232">
        <f>+AA5+AA9+AA15+AA19+AA24</f>
        <v>36162826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13311000</v>
      </c>
      <c r="D28" s="155"/>
      <c r="E28" s="156">
        <v>14383000</v>
      </c>
      <c r="F28" s="60">
        <v>14383000</v>
      </c>
      <c r="G28" s="60">
        <v>1606249</v>
      </c>
      <c r="H28" s="60"/>
      <c r="I28" s="60">
        <v>611524</v>
      </c>
      <c r="J28" s="60">
        <v>2217773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2217773</v>
      </c>
      <c r="X28" s="60"/>
      <c r="Y28" s="60">
        <v>2217773</v>
      </c>
      <c r="Z28" s="140"/>
      <c r="AA28" s="155">
        <v>14383000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12151385</v>
      </c>
      <c r="F31" s="60">
        <v>12151385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12151385</v>
      </c>
    </row>
    <row r="32" spans="1:27" ht="13.5">
      <c r="A32" s="236" t="s">
        <v>46</v>
      </c>
      <c r="B32" s="136"/>
      <c r="C32" s="210">
        <f aca="true" t="shared" si="5" ref="C32:Y32">SUM(C28:C31)</f>
        <v>13311000</v>
      </c>
      <c r="D32" s="210">
        <f>SUM(D28:D31)</f>
        <v>0</v>
      </c>
      <c r="E32" s="211">
        <f t="shared" si="5"/>
        <v>26534385</v>
      </c>
      <c r="F32" s="77">
        <f t="shared" si="5"/>
        <v>26534385</v>
      </c>
      <c r="G32" s="77">
        <f t="shared" si="5"/>
        <v>1606249</v>
      </c>
      <c r="H32" s="77">
        <f t="shared" si="5"/>
        <v>0</v>
      </c>
      <c r="I32" s="77">
        <f t="shared" si="5"/>
        <v>611524</v>
      </c>
      <c r="J32" s="77">
        <f t="shared" si="5"/>
        <v>2217773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2217773</v>
      </c>
      <c r="X32" s="77">
        <f t="shared" si="5"/>
        <v>0</v>
      </c>
      <c r="Y32" s="77">
        <f t="shared" si="5"/>
        <v>2217773</v>
      </c>
      <c r="Z32" s="212">
        <f>+IF(X32&lt;&gt;0,+(Y32/X32)*100,0)</f>
        <v>0</v>
      </c>
      <c r="AA32" s="79">
        <f>SUM(AA28:AA31)</f>
        <v>26534385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4605024</v>
      </c>
      <c r="D35" s="155"/>
      <c r="E35" s="156">
        <v>9628441</v>
      </c>
      <c r="F35" s="60">
        <v>9628441</v>
      </c>
      <c r="G35" s="60">
        <v>888450</v>
      </c>
      <c r="H35" s="60">
        <v>2018781</v>
      </c>
      <c r="I35" s="60">
        <v>134293</v>
      </c>
      <c r="J35" s="60">
        <v>3041524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3041524</v>
      </c>
      <c r="X35" s="60"/>
      <c r="Y35" s="60">
        <v>3041524</v>
      </c>
      <c r="Z35" s="140"/>
      <c r="AA35" s="62">
        <v>9628441</v>
      </c>
    </row>
    <row r="36" spans="1:27" ht="13.5">
      <c r="A36" s="238" t="s">
        <v>139</v>
      </c>
      <c r="B36" s="149"/>
      <c r="C36" s="222">
        <f aca="true" t="shared" si="6" ref="C36:Y36">SUM(C32:C35)</f>
        <v>17916024</v>
      </c>
      <c r="D36" s="222">
        <f>SUM(D32:D35)</f>
        <v>0</v>
      </c>
      <c r="E36" s="218">
        <f t="shared" si="6"/>
        <v>36162826</v>
      </c>
      <c r="F36" s="220">
        <f t="shared" si="6"/>
        <v>36162826</v>
      </c>
      <c r="G36" s="220">
        <f t="shared" si="6"/>
        <v>2494699</v>
      </c>
      <c r="H36" s="220">
        <f t="shared" si="6"/>
        <v>2018781</v>
      </c>
      <c r="I36" s="220">
        <f t="shared" si="6"/>
        <v>745817</v>
      </c>
      <c r="J36" s="220">
        <f t="shared" si="6"/>
        <v>5259297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5259297</v>
      </c>
      <c r="X36" s="220">
        <f t="shared" si="6"/>
        <v>0</v>
      </c>
      <c r="Y36" s="220">
        <f t="shared" si="6"/>
        <v>5259297</v>
      </c>
      <c r="Z36" s="221">
        <f>+IF(X36&lt;&gt;0,+(Y36/X36)*100,0)</f>
        <v>0</v>
      </c>
      <c r="AA36" s="239">
        <f>SUM(AA32:AA35)</f>
        <v>36162826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2620919</v>
      </c>
      <c r="D6" s="155"/>
      <c r="E6" s="59">
        <v>6610653</v>
      </c>
      <c r="F6" s="60">
        <v>6610653</v>
      </c>
      <c r="G6" s="60">
        <v>3793067</v>
      </c>
      <c r="H6" s="60">
        <v>1182769</v>
      </c>
      <c r="I6" s="60">
        <v>721600</v>
      </c>
      <c r="J6" s="60">
        <v>721600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721600</v>
      </c>
      <c r="X6" s="60">
        <v>1652663</v>
      </c>
      <c r="Y6" s="60">
        <v>-931063</v>
      </c>
      <c r="Z6" s="140">
        <v>-56.34</v>
      </c>
      <c r="AA6" s="62">
        <v>6610653</v>
      </c>
    </row>
    <row r="7" spans="1:27" ht="13.5">
      <c r="A7" s="249" t="s">
        <v>144</v>
      </c>
      <c r="B7" s="182"/>
      <c r="C7" s="155">
        <v>35817746</v>
      </c>
      <c r="D7" s="155"/>
      <c r="E7" s="59">
        <v>19951183</v>
      </c>
      <c r="F7" s="60">
        <v>19951183</v>
      </c>
      <c r="G7" s="60">
        <v>46021302</v>
      </c>
      <c r="H7" s="60">
        <v>48834471</v>
      </c>
      <c r="I7" s="60">
        <v>39403053</v>
      </c>
      <c r="J7" s="60">
        <v>39403053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39403053</v>
      </c>
      <c r="X7" s="60">
        <v>4987796</v>
      </c>
      <c r="Y7" s="60">
        <v>34415257</v>
      </c>
      <c r="Z7" s="140">
        <v>689.99</v>
      </c>
      <c r="AA7" s="62">
        <v>19951183</v>
      </c>
    </row>
    <row r="8" spans="1:27" ht="13.5">
      <c r="A8" s="249" t="s">
        <v>145</v>
      </c>
      <c r="B8" s="182"/>
      <c r="C8" s="155">
        <v>5149420</v>
      </c>
      <c r="D8" s="155"/>
      <c r="E8" s="59">
        <v>14819412</v>
      </c>
      <c r="F8" s="60">
        <v>14819412</v>
      </c>
      <c r="G8" s="60">
        <v>26606449</v>
      </c>
      <c r="H8" s="60">
        <v>5261582</v>
      </c>
      <c r="I8" s="60">
        <v>4968276</v>
      </c>
      <c r="J8" s="60">
        <v>4968276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4968276</v>
      </c>
      <c r="X8" s="60">
        <v>3704853</v>
      </c>
      <c r="Y8" s="60">
        <v>1263423</v>
      </c>
      <c r="Z8" s="140">
        <v>34.1</v>
      </c>
      <c r="AA8" s="62">
        <v>14819412</v>
      </c>
    </row>
    <row r="9" spans="1:27" ht="13.5">
      <c r="A9" s="249" t="s">
        <v>146</v>
      </c>
      <c r="B9" s="182"/>
      <c r="C9" s="155">
        <v>9916971</v>
      </c>
      <c r="D9" s="155"/>
      <c r="E9" s="59">
        <v>6329827</v>
      </c>
      <c r="F9" s="60">
        <v>6329827</v>
      </c>
      <c r="G9" s="60">
        <v>6137969</v>
      </c>
      <c r="H9" s="60">
        <v>2595246</v>
      </c>
      <c r="I9" s="60">
        <v>3792432</v>
      </c>
      <c r="J9" s="60">
        <v>3792432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3792432</v>
      </c>
      <c r="X9" s="60">
        <v>1582457</v>
      </c>
      <c r="Y9" s="60">
        <v>2209975</v>
      </c>
      <c r="Z9" s="140">
        <v>139.65</v>
      </c>
      <c r="AA9" s="62">
        <v>6329827</v>
      </c>
    </row>
    <row r="10" spans="1:27" ht="13.5">
      <c r="A10" s="249" t="s">
        <v>147</v>
      </c>
      <c r="B10" s="182"/>
      <c r="C10" s="155">
        <v>51097</v>
      </c>
      <c r="D10" s="155"/>
      <c r="E10" s="59">
        <v>83000</v>
      </c>
      <c r="F10" s="60">
        <v>83000</v>
      </c>
      <c r="G10" s="159">
        <v>51097</v>
      </c>
      <c r="H10" s="159">
        <v>51097</v>
      </c>
      <c r="I10" s="159">
        <v>51097</v>
      </c>
      <c r="J10" s="60">
        <v>51097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51097</v>
      </c>
      <c r="X10" s="60">
        <v>20750</v>
      </c>
      <c r="Y10" s="159">
        <v>30347</v>
      </c>
      <c r="Z10" s="141">
        <v>146.25</v>
      </c>
      <c r="AA10" s="225">
        <v>83000</v>
      </c>
    </row>
    <row r="11" spans="1:27" ht="13.5">
      <c r="A11" s="249" t="s">
        <v>148</v>
      </c>
      <c r="B11" s="182"/>
      <c r="C11" s="155">
        <v>3801342</v>
      </c>
      <c r="D11" s="155"/>
      <c r="E11" s="59">
        <v>3200000</v>
      </c>
      <c r="F11" s="60">
        <v>3200000</v>
      </c>
      <c r="G11" s="60">
        <v>3622687</v>
      </c>
      <c r="H11" s="60">
        <v>3403872</v>
      </c>
      <c r="I11" s="60">
        <v>3709625</v>
      </c>
      <c r="J11" s="60">
        <v>3709625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3709625</v>
      </c>
      <c r="X11" s="60">
        <v>800000</v>
      </c>
      <c r="Y11" s="60">
        <v>2909625</v>
      </c>
      <c r="Z11" s="140">
        <v>363.7</v>
      </c>
      <c r="AA11" s="62">
        <v>3200000</v>
      </c>
    </row>
    <row r="12" spans="1:27" ht="13.5">
      <c r="A12" s="250" t="s">
        <v>56</v>
      </c>
      <c r="B12" s="251"/>
      <c r="C12" s="168">
        <f aca="true" t="shared" si="0" ref="C12:Y12">SUM(C6:C11)</f>
        <v>57357495</v>
      </c>
      <c r="D12" s="168">
        <f>SUM(D6:D11)</f>
        <v>0</v>
      </c>
      <c r="E12" s="72">
        <f t="shared" si="0"/>
        <v>50994075</v>
      </c>
      <c r="F12" s="73">
        <f t="shared" si="0"/>
        <v>50994075</v>
      </c>
      <c r="G12" s="73">
        <f t="shared" si="0"/>
        <v>86232571</v>
      </c>
      <c r="H12" s="73">
        <f t="shared" si="0"/>
        <v>61329037</v>
      </c>
      <c r="I12" s="73">
        <f t="shared" si="0"/>
        <v>52646083</v>
      </c>
      <c r="J12" s="73">
        <f t="shared" si="0"/>
        <v>52646083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52646083</v>
      </c>
      <c r="X12" s="73">
        <f t="shared" si="0"/>
        <v>12748519</v>
      </c>
      <c r="Y12" s="73">
        <f t="shared" si="0"/>
        <v>39897564</v>
      </c>
      <c r="Z12" s="170">
        <f>+IF(X12&lt;&gt;0,+(Y12/X12)*100,0)</f>
        <v>312.958422856804</v>
      </c>
      <c r="AA12" s="74">
        <f>SUM(AA6:AA11)</f>
        <v>50994075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473793</v>
      </c>
      <c r="D15" s="155"/>
      <c r="E15" s="59">
        <v>451361</v>
      </c>
      <c r="F15" s="60">
        <v>451361</v>
      </c>
      <c r="G15" s="60">
        <v>481435</v>
      </c>
      <c r="H15" s="60"/>
      <c r="I15" s="60">
        <v>479772</v>
      </c>
      <c r="J15" s="60">
        <v>479772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479772</v>
      </c>
      <c r="X15" s="60">
        <v>112840</v>
      </c>
      <c r="Y15" s="60">
        <v>366932</v>
      </c>
      <c r="Z15" s="140">
        <v>325.18</v>
      </c>
      <c r="AA15" s="62">
        <v>451361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>
        <v>472131</v>
      </c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18425035</v>
      </c>
      <c r="D17" s="155"/>
      <c r="E17" s="59">
        <v>18500000</v>
      </c>
      <c r="F17" s="60">
        <v>18500000</v>
      </c>
      <c r="G17" s="60">
        <v>18425034</v>
      </c>
      <c r="H17" s="60">
        <v>18425034</v>
      </c>
      <c r="I17" s="60">
        <v>18425034</v>
      </c>
      <c r="J17" s="60">
        <v>18425034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18425034</v>
      </c>
      <c r="X17" s="60">
        <v>4625000</v>
      </c>
      <c r="Y17" s="60">
        <v>13800034</v>
      </c>
      <c r="Z17" s="140">
        <v>298.38</v>
      </c>
      <c r="AA17" s="62">
        <v>18500000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185320951</v>
      </c>
      <c r="D19" s="155"/>
      <c r="E19" s="59">
        <v>194026975</v>
      </c>
      <c r="F19" s="60">
        <v>194026975</v>
      </c>
      <c r="G19" s="60">
        <v>189392132</v>
      </c>
      <c r="H19" s="60">
        <v>188119076</v>
      </c>
      <c r="I19" s="60">
        <v>188253369</v>
      </c>
      <c r="J19" s="60">
        <v>188253369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188253369</v>
      </c>
      <c r="X19" s="60">
        <v>48506744</v>
      </c>
      <c r="Y19" s="60">
        <v>139746625</v>
      </c>
      <c r="Z19" s="140">
        <v>288.1</v>
      </c>
      <c r="AA19" s="62">
        <v>194026975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46284</v>
      </c>
      <c r="D22" s="155"/>
      <c r="E22" s="59">
        <v>65000</v>
      </c>
      <c r="F22" s="60">
        <v>65000</v>
      </c>
      <c r="G22" s="60">
        <v>49452</v>
      </c>
      <c r="H22" s="60">
        <v>46283</v>
      </c>
      <c r="I22" s="60">
        <v>46283</v>
      </c>
      <c r="J22" s="60">
        <v>46283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46283</v>
      </c>
      <c r="X22" s="60">
        <v>16250</v>
      </c>
      <c r="Y22" s="60">
        <v>30033</v>
      </c>
      <c r="Z22" s="140">
        <v>184.82</v>
      </c>
      <c r="AA22" s="62">
        <v>65000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204266063</v>
      </c>
      <c r="D24" s="168">
        <f>SUM(D15:D23)</f>
        <v>0</v>
      </c>
      <c r="E24" s="76">
        <f t="shared" si="1"/>
        <v>213043336</v>
      </c>
      <c r="F24" s="77">
        <f t="shared" si="1"/>
        <v>213043336</v>
      </c>
      <c r="G24" s="77">
        <f t="shared" si="1"/>
        <v>208348053</v>
      </c>
      <c r="H24" s="77">
        <f t="shared" si="1"/>
        <v>207062524</v>
      </c>
      <c r="I24" s="77">
        <f t="shared" si="1"/>
        <v>207204458</v>
      </c>
      <c r="J24" s="77">
        <f t="shared" si="1"/>
        <v>207204458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207204458</v>
      </c>
      <c r="X24" s="77">
        <f t="shared" si="1"/>
        <v>53260834</v>
      </c>
      <c r="Y24" s="77">
        <f t="shared" si="1"/>
        <v>153943624</v>
      </c>
      <c r="Z24" s="212">
        <f>+IF(X24&lt;&gt;0,+(Y24/X24)*100,0)</f>
        <v>289.0372013325965</v>
      </c>
      <c r="AA24" s="79">
        <f>SUM(AA15:AA23)</f>
        <v>213043336</v>
      </c>
    </row>
    <row r="25" spans="1:27" ht="13.5">
      <c r="A25" s="250" t="s">
        <v>159</v>
      </c>
      <c r="B25" s="251"/>
      <c r="C25" s="168">
        <f aca="true" t="shared" si="2" ref="C25:Y25">+C12+C24</f>
        <v>261623558</v>
      </c>
      <c r="D25" s="168">
        <f>+D12+D24</f>
        <v>0</v>
      </c>
      <c r="E25" s="72">
        <f t="shared" si="2"/>
        <v>264037411</v>
      </c>
      <c r="F25" s="73">
        <f t="shared" si="2"/>
        <v>264037411</v>
      </c>
      <c r="G25" s="73">
        <f t="shared" si="2"/>
        <v>294580624</v>
      </c>
      <c r="H25" s="73">
        <f t="shared" si="2"/>
        <v>268391561</v>
      </c>
      <c r="I25" s="73">
        <f t="shared" si="2"/>
        <v>259850541</v>
      </c>
      <c r="J25" s="73">
        <f t="shared" si="2"/>
        <v>259850541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259850541</v>
      </c>
      <c r="X25" s="73">
        <f t="shared" si="2"/>
        <v>66009353</v>
      </c>
      <c r="Y25" s="73">
        <f t="shared" si="2"/>
        <v>193841188</v>
      </c>
      <c r="Z25" s="170">
        <f>+IF(X25&lt;&gt;0,+(Y25/X25)*100,0)</f>
        <v>293.65715491863705</v>
      </c>
      <c r="AA25" s="74">
        <f>+AA12+AA24</f>
        <v>264037411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2263284</v>
      </c>
      <c r="D30" s="155"/>
      <c r="E30" s="59">
        <v>2889978</v>
      </c>
      <c r="F30" s="60">
        <v>2889978</v>
      </c>
      <c r="G30" s="60">
        <v>2263284</v>
      </c>
      <c r="H30" s="60">
        <v>2263284</v>
      </c>
      <c r="I30" s="60">
        <v>2263284</v>
      </c>
      <c r="J30" s="60">
        <v>2263284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2263284</v>
      </c>
      <c r="X30" s="60">
        <v>722495</v>
      </c>
      <c r="Y30" s="60">
        <v>1540789</v>
      </c>
      <c r="Z30" s="140">
        <v>213.26</v>
      </c>
      <c r="AA30" s="62">
        <v>2889978</v>
      </c>
    </row>
    <row r="31" spans="1:27" ht="13.5">
      <c r="A31" s="249" t="s">
        <v>163</v>
      </c>
      <c r="B31" s="182"/>
      <c r="C31" s="155">
        <v>3624592</v>
      </c>
      <c r="D31" s="155"/>
      <c r="E31" s="59">
        <v>4197000</v>
      </c>
      <c r="F31" s="60">
        <v>4197000</v>
      </c>
      <c r="G31" s="60">
        <v>3687985</v>
      </c>
      <c r="H31" s="60">
        <v>3736885</v>
      </c>
      <c r="I31" s="60">
        <v>3753104</v>
      </c>
      <c r="J31" s="60">
        <v>3753104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3753104</v>
      </c>
      <c r="X31" s="60">
        <v>1049250</v>
      </c>
      <c r="Y31" s="60">
        <v>2703854</v>
      </c>
      <c r="Z31" s="140">
        <v>257.69</v>
      </c>
      <c r="AA31" s="62">
        <v>4197000</v>
      </c>
    </row>
    <row r="32" spans="1:27" ht="13.5">
      <c r="A32" s="249" t="s">
        <v>164</v>
      </c>
      <c r="B32" s="182"/>
      <c r="C32" s="155">
        <v>33157203</v>
      </c>
      <c r="D32" s="155"/>
      <c r="E32" s="59">
        <v>38508940</v>
      </c>
      <c r="F32" s="60">
        <v>38508940</v>
      </c>
      <c r="G32" s="60">
        <v>24108581</v>
      </c>
      <c r="H32" s="60">
        <v>20644432</v>
      </c>
      <c r="I32" s="60">
        <v>19766012</v>
      </c>
      <c r="J32" s="60">
        <v>19766012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19766012</v>
      </c>
      <c r="X32" s="60">
        <v>9627235</v>
      </c>
      <c r="Y32" s="60">
        <v>10138777</v>
      </c>
      <c r="Z32" s="140">
        <v>105.31</v>
      </c>
      <c r="AA32" s="62">
        <v>38508940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39045079</v>
      </c>
      <c r="D34" s="168">
        <f>SUM(D29:D33)</f>
        <v>0</v>
      </c>
      <c r="E34" s="72">
        <f t="shared" si="3"/>
        <v>45595918</v>
      </c>
      <c r="F34" s="73">
        <f t="shared" si="3"/>
        <v>45595918</v>
      </c>
      <c r="G34" s="73">
        <f t="shared" si="3"/>
        <v>30059850</v>
      </c>
      <c r="H34" s="73">
        <f t="shared" si="3"/>
        <v>26644601</v>
      </c>
      <c r="I34" s="73">
        <f t="shared" si="3"/>
        <v>25782400</v>
      </c>
      <c r="J34" s="73">
        <f t="shared" si="3"/>
        <v>25782400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25782400</v>
      </c>
      <c r="X34" s="73">
        <f t="shared" si="3"/>
        <v>11398980</v>
      </c>
      <c r="Y34" s="73">
        <f t="shared" si="3"/>
        <v>14383420</v>
      </c>
      <c r="Z34" s="170">
        <f>+IF(X34&lt;&gt;0,+(Y34/X34)*100,0)</f>
        <v>126.18164081347629</v>
      </c>
      <c r="AA34" s="74">
        <f>SUM(AA29:AA33)</f>
        <v>45595918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7093009</v>
      </c>
      <c r="D37" s="155"/>
      <c r="E37" s="59">
        <v>7393636</v>
      </c>
      <c r="F37" s="60">
        <v>7393636</v>
      </c>
      <c r="G37" s="60">
        <v>7093009</v>
      </c>
      <c r="H37" s="60">
        <v>7093009</v>
      </c>
      <c r="I37" s="60">
        <v>6284290</v>
      </c>
      <c r="J37" s="60">
        <v>6284290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6284290</v>
      </c>
      <c r="X37" s="60">
        <v>1848409</v>
      </c>
      <c r="Y37" s="60">
        <v>4435881</v>
      </c>
      <c r="Z37" s="140">
        <v>239.98</v>
      </c>
      <c r="AA37" s="62">
        <v>7393636</v>
      </c>
    </row>
    <row r="38" spans="1:27" ht="13.5">
      <c r="A38" s="249" t="s">
        <v>165</v>
      </c>
      <c r="B38" s="182"/>
      <c r="C38" s="155">
        <v>58396265</v>
      </c>
      <c r="D38" s="155"/>
      <c r="E38" s="59">
        <v>62214692</v>
      </c>
      <c r="F38" s="60">
        <v>62214692</v>
      </c>
      <c r="G38" s="60">
        <v>50954569</v>
      </c>
      <c r="H38" s="60">
        <v>58396265</v>
      </c>
      <c r="I38" s="60">
        <v>58396264</v>
      </c>
      <c r="J38" s="60">
        <v>58396264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58396264</v>
      </c>
      <c r="X38" s="60">
        <v>15553673</v>
      </c>
      <c r="Y38" s="60">
        <v>42842591</v>
      </c>
      <c r="Z38" s="140">
        <v>275.45</v>
      </c>
      <c r="AA38" s="62">
        <v>62214692</v>
      </c>
    </row>
    <row r="39" spans="1:27" ht="13.5">
      <c r="A39" s="250" t="s">
        <v>59</v>
      </c>
      <c r="B39" s="253"/>
      <c r="C39" s="168">
        <f aca="true" t="shared" si="4" ref="C39:Y39">SUM(C37:C38)</f>
        <v>65489274</v>
      </c>
      <c r="D39" s="168">
        <f>SUM(D37:D38)</f>
        <v>0</v>
      </c>
      <c r="E39" s="76">
        <f t="shared" si="4"/>
        <v>69608328</v>
      </c>
      <c r="F39" s="77">
        <f t="shared" si="4"/>
        <v>69608328</v>
      </c>
      <c r="G39" s="77">
        <f t="shared" si="4"/>
        <v>58047578</v>
      </c>
      <c r="H39" s="77">
        <f t="shared" si="4"/>
        <v>65489274</v>
      </c>
      <c r="I39" s="77">
        <f t="shared" si="4"/>
        <v>64680554</v>
      </c>
      <c r="J39" s="77">
        <f t="shared" si="4"/>
        <v>64680554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64680554</v>
      </c>
      <c r="X39" s="77">
        <f t="shared" si="4"/>
        <v>17402082</v>
      </c>
      <c r="Y39" s="77">
        <f t="shared" si="4"/>
        <v>47278472</v>
      </c>
      <c r="Z39" s="212">
        <f>+IF(X39&lt;&gt;0,+(Y39/X39)*100,0)</f>
        <v>271.6828480638121</v>
      </c>
      <c r="AA39" s="79">
        <f>SUM(AA37:AA38)</f>
        <v>69608328</v>
      </c>
    </row>
    <row r="40" spans="1:27" ht="13.5">
      <c r="A40" s="250" t="s">
        <v>167</v>
      </c>
      <c r="B40" s="251"/>
      <c r="C40" s="168">
        <f aca="true" t="shared" si="5" ref="C40:Y40">+C34+C39</f>
        <v>104534353</v>
      </c>
      <c r="D40" s="168">
        <f>+D34+D39</f>
        <v>0</v>
      </c>
      <c r="E40" s="72">
        <f t="shared" si="5"/>
        <v>115204246</v>
      </c>
      <c r="F40" s="73">
        <f t="shared" si="5"/>
        <v>115204246</v>
      </c>
      <c r="G40" s="73">
        <f t="shared" si="5"/>
        <v>88107428</v>
      </c>
      <c r="H40" s="73">
        <f t="shared" si="5"/>
        <v>92133875</v>
      </c>
      <c r="I40" s="73">
        <f t="shared" si="5"/>
        <v>90462954</v>
      </c>
      <c r="J40" s="73">
        <f t="shared" si="5"/>
        <v>90462954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90462954</v>
      </c>
      <c r="X40" s="73">
        <f t="shared" si="5"/>
        <v>28801062</v>
      </c>
      <c r="Y40" s="73">
        <f t="shared" si="5"/>
        <v>61661892</v>
      </c>
      <c r="Z40" s="170">
        <f>+IF(X40&lt;&gt;0,+(Y40/X40)*100,0)</f>
        <v>214.09589688046918</v>
      </c>
      <c r="AA40" s="74">
        <f>+AA34+AA39</f>
        <v>115204246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157089205</v>
      </c>
      <c r="D42" s="257">
        <f>+D25-D40</f>
        <v>0</v>
      </c>
      <c r="E42" s="258">
        <f t="shared" si="6"/>
        <v>148833165</v>
      </c>
      <c r="F42" s="259">
        <f t="shared" si="6"/>
        <v>148833165</v>
      </c>
      <c r="G42" s="259">
        <f t="shared" si="6"/>
        <v>206473196</v>
      </c>
      <c r="H42" s="259">
        <f t="shared" si="6"/>
        <v>176257686</v>
      </c>
      <c r="I42" s="259">
        <f t="shared" si="6"/>
        <v>169387587</v>
      </c>
      <c r="J42" s="259">
        <f t="shared" si="6"/>
        <v>169387587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169387587</v>
      </c>
      <c r="X42" s="259">
        <f t="shared" si="6"/>
        <v>37208291</v>
      </c>
      <c r="Y42" s="259">
        <f t="shared" si="6"/>
        <v>132179296</v>
      </c>
      <c r="Z42" s="260">
        <f>+IF(X42&lt;&gt;0,+(Y42/X42)*100,0)</f>
        <v>355.241513242304</v>
      </c>
      <c r="AA42" s="261">
        <f>+AA25-AA40</f>
        <v>148833165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151367894</v>
      </c>
      <c r="D45" s="155"/>
      <c r="E45" s="59">
        <v>144274165</v>
      </c>
      <c r="F45" s="60">
        <v>144274165</v>
      </c>
      <c r="G45" s="60">
        <v>200776605</v>
      </c>
      <c r="H45" s="60">
        <v>170545812</v>
      </c>
      <c r="I45" s="60">
        <v>164435791</v>
      </c>
      <c r="J45" s="60">
        <v>164435791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164435791</v>
      </c>
      <c r="X45" s="60">
        <v>36068541</v>
      </c>
      <c r="Y45" s="60">
        <v>128367250</v>
      </c>
      <c r="Z45" s="139">
        <v>355.9</v>
      </c>
      <c r="AA45" s="62">
        <v>144274165</v>
      </c>
    </row>
    <row r="46" spans="1:27" ht="13.5">
      <c r="A46" s="249" t="s">
        <v>171</v>
      </c>
      <c r="B46" s="182"/>
      <c r="C46" s="155">
        <v>5721311</v>
      </c>
      <c r="D46" s="155"/>
      <c r="E46" s="59">
        <v>4559000</v>
      </c>
      <c r="F46" s="60">
        <v>4559000</v>
      </c>
      <c r="G46" s="60">
        <v>5696591</v>
      </c>
      <c r="H46" s="60">
        <v>5711874</v>
      </c>
      <c r="I46" s="60">
        <v>4951796</v>
      </c>
      <c r="J46" s="60">
        <v>4951796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4951796</v>
      </c>
      <c r="X46" s="60">
        <v>1139750</v>
      </c>
      <c r="Y46" s="60">
        <v>3812046</v>
      </c>
      <c r="Z46" s="139">
        <v>334.46</v>
      </c>
      <c r="AA46" s="62">
        <v>4559000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157089205</v>
      </c>
      <c r="D48" s="217">
        <f>SUM(D45:D47)</f>
        <v>0</v>
      </c>
      <c r="E48" s="264">
        <f t="shared" si="7"/>
        <v>148833165</v>
      </c>
      <c r="F48" s="219">
        <f t="shared" si="7"/>
        <v>148833165</v>
      </c>
      <c r="G48" s="219">
        <f t="shared" si="7"/>
        <v>206473196</v>
      </c>
      <c r="H48" s="219">
        <f t="shared" si="7"/>
        <v>176257686</v>
      </c>
      <c r="I48" s="219">
        <f t="shared" si="7"/>
        <v>169387587</v>
      </c>
      <c r="J48" s="219">
        <f t="shared" si="7"/>
        <v>169387587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169387587</v>
      </c>
      <c r="X48" s="219">
        <f t="shared" si="7"/>
        <v>37208291</v>
      </c>
      <c r="Y48" s="219">
        <f t="shared" si="7"/>
        <v>132179296</v>
      </c>
      <c r="Z48" s="265">
        <f>+IF(X48&lt;&gt;0,+(Y48/X48)*100,0)</f>
        <v>355.241513242304</v>
      </c>
      <c r="AA48" s="232">
        <f>SUM(AA45:AA47)</f>
        <v>148833165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150618721</v>
      </c>
      <c r="D6" s="155"/>
      <c r="E6" s="59">
        <v>155662005</v>
      </c>
      <c r="F6" s="60">
        <v>155662005</v>
      </c>
      <c r="G6" s="60">
        <v>25709411</v>
      </c>
      <c r="H6" s="60">
        <v>24867839</v>
      </c>
      <c r="I6" s="60">
        <v>14782536</v>
      </c>
      <c r="J6" s="60">
        <v>65359786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65359786</v>
      </c>
      <c r="X6" s="60">
        <v>38607356</v>
      </c>
      <c r="Y6" s="60">
        <v>26752430</v>
      </c>
      <c r="Z6" s="140">
        <v>69.29</v>
      </c>
      <c r="AA6" s="62">
        <v>155662005</v>
      </c>
    </row>
    <row r="7" spans="1:27" ht="13.5">
      <c r="A7" s="249" t="s">
        <v>178</v>
      </c>
      <c r="B7" s="182"/>
      <c r="C7" s="155">
        <v>56148206</v>
      </c>
      <c r="D7" s="155"/>
      <c r="E7" s="59">
        <v>52035996</v>
      </c>
      <c r="F7" s="60">
        <v>52035996</v>
      </c>
      <c r="G7" s="60">
        <v>14663000</v>
      </c>
      <c r="H7" s="60"/>
      <c r="I7" s="60"/>
      <c r="J7" s="60">
        <v>14663000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14663000</v>
      </c>
      <c r="X7" s="60">
        <v>13008999</v>
      </c>
      <c r="Y7" s="60">
        <v>1654001</v>
      </c>
      <c r="Z7" s="140">
        <v>12.71</v>
      </c>
      <c r="AA7" s="62">
        <v>52035996</v>
      </c>
    </row>
    <row r="8" spans="1:27" ht="13.5">
      <c r="A8" s="249" t="s">
        <v>179</v>
      </c>
      <c r="B8" s="182"/>
      <c r="C8" s="155"/>
      <c r="D8" s="155"/>
      <c r="E8" s="59">
        <v>14383000</v>
      </c>
      <c r="F8" s="60">
        <v>14383000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6000000</v>
      </c>
      <c r="Y8" s="60">
        <v>-6000000</v>
      </c>
      <c r="Z8" s="140">
        <v>-100</v>
      </c>
      <c r="AA8" s="62">
        <v>14383000</v>
      </c>
    </row>
    <row r="9" spans="1:27" ht="13.5">
      <c r="A9" s="249" t="s">
        <v>180</v>
      </c>
      <c r="B9" s="182"/>
      <c r="C9" s="155">
        <v>1955816</v>
      </c>
      <c r="D9" s="155"/>
      <c r="E9" s="59">
        <v>1921596</v>
      </c>
      <c r="F9" s="60">
        <v>1921596</v>
      </c>
      <c r="G9" s="60">
        <v>152627</v>
      </c>
      <c r="H9" s="60">
        <v>175954</v>
      </c>
      <c r="I9" s="60">
        <v>195805</v>
      </c>
      <c r="J9" s="60">
        <v>524386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524386</v>
      </c>
      <c r="X9" s="60">
        <v>480399</v>
      </c>
      <c r="Y9" s="60">
        <v>43987</v>
      </c>
      <c r="Z9" s="140">
        <v>9.16</v>
      </c>
      <c r="AA9" s="62">
        <v>1921596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-191699881</v>
      </c>
      <c r="D12" s="155"/>
      <c r="E12" s="59">
        <v>-203675532</v>
      </c>
      <c r="F12" s="60">
        <v>-203675532</v>
      </c>
      <c r="G12" s="60">
        <v>-38165098</v>
      </c>
      <c r="H12" s="60">
        <v>-28143455</v>
      </c>
      <c r="I12" s="60">
        <v>-11299899</v>
      </c>
      <c r="J12" s="60">
        <v>-77608452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-77608452</v>
      </c>
      <c r="X12" s="60">
        <v>-50918883</v>
      </c>
      <c r="Y12" s="60">
        <v>-26689569</v>
      </c>
      <c r="Z12" s="140">
        <v>52.42</v>
      </c>
      <c r="AA12" s="62">
        <v>-203675532</v>
      </c>
    </row>
    <row r="13" spans="1:27" ht="13.5">
      <c r="A13" s="249" t="s">
        <v>40</v>
      </c>
      <c r="B13" s="182"/>
      <c r="C13" s="155">
        <v>-1251918</v>
      </c>
      <c r="D13" s="155"/>
      <c r="E13" s="59">
        <v>-1028268</v>
      </c>
      <c r="F13" s="60">
        <v>-1028268</v>
      </c>
      <c r="G13" s="60"/>
      <c r="H13" s="60"/>
      <c r="I13" s="60">
        <v>-573790</v>
      </c>
      <c r="J13" s="60">
        <v>-573790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-573790</v>
      </c>
      <c r="X13" s="60">
        <v>-257067</v>
      </c>
      <c r="Y13" s="60">
        <v>-316723</v>
      </c>
      <c r="Z13" s="140">
        <v>123.21</v>
      </c>
      <c r="AA13" s="62">
        <v>-1028268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15770944</v>
      </c>
      <c r="D15" s="168">
        <f>SUM(D6:D14)</f>
        <v>0</v>
      </c>
      <c r="E15" s="72">
        <f t="shared" si="0"/>
        <v>19298797</v>
      </c>
      <c r="F15" s="73">
        <f t="shared" si="0"/>
        <v>19298797</v>
      </c>
      <c r="G15" s="73">
        <f t="shared" si="0"/>
        <v>2359940</v>
      </c>
      <c r="H15" s="73">
        <f t="shared" si="0"/>
        <v>-3099662</v>
      </c>
      <c r="I15" s="73">
        <f t="shared" si="0"/>
        <v>3104652</v>
      </c>
      <c r="J15" s="73">
        <f t="shared" si="0"/>
        <v>2364930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2364930</v>
      </c>
      <c r="X15" s="73">
        <f t="shared" si="0"/>
        <v>6920804</v>
      </c>
      <c r="Y15" s="73">
        <f t="shared" si="0"/>
        <v>-4555874</v>
      </c>
      <c r="Z15" s="170">
        <f>+IF(X15&lt;&gt;0,+(Y15/X15)*100,0)</f>
        <v>-65.82868117634888</v>
      </c>
      <c r="AA15" s="74">
        <f>SUM(AA6:AA14)</f>
        <v>19298797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4250000</v>
      </c>
      <c r="F19" s="60">
        <v>4250000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4250000</v>
      </c>
    </row>
    <row r="20" spans="1:27" ht="13.5">
      <c r="A20" s="249" t="s">
        <v>187</v>
      </c>
      <c r="B20" s="182"/>
      <c r="C20" s="155">
        <v>12734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-14000</v>
      </c>
      <c r="F21" s="60">
        <v>-14000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-14000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-17916025</v>
      </c>
      <c r="D24" s="155"/>
      <c r="E24" s="59">
        <v>-36162823</v>
      </c>
      <c r="F24" s="60">
        <v>-36162823</v>
      </c>
      <c r="G24" s="60">
        <v>-779343</v>
      </c>
      <c r="H24" s="60">
        <v>-2018781</v>
      </c>
      <c r="I24" s="60">
        <v>-134293</v>
      </c>
      <c r="J24" s="60">
        <v>-2932417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-2932417</v>
      </c>
      <c r="X24" s="60">
        <v>-6443403</v>
      </c>
      <c r="Y24" s="60">
        <v>3510986</v>
      </c>
      <c r="Z24" s="140">
        <v>-54.49</v>
      </c>
      <c r="AA24" s="62">
        <v>-36162823</v>
      </c>
    </row>
    <row r="25" spans="1:27" ht="13.5">
      <c r="A25" s="250" t="s">
        <v>191</v>
      </c>
      <c r="B25" s="251"/>
      <c r="C25" s="168">
        <f aca="true" t="shared" si="1" ref="C25:Y25">SUM(C19:C24)</f>
        <v>-17903291</v>
      </c>
      <c r="D25" s="168">
        <f>SUM(D19:D24)</f>
        <v>0</v>
      </c>
      <c r="E25" s="72">
        <f t="shared" si="1"/>
        <v>-31926823</v>
      </c>
      <c r="F25" s="73">
        <f t="shared" si="1"/>
        <v>-31926823</v>
      </c>
      <c r="G25" s="73">
        <f t="shared" si="1"/>
        <v>-779343</v>
      </c>
      <c r="H25" s="73">
        <f t="shared" si="1"/>
        <v>-2018781</v>
      </c>
      <c r="I25" s="73">
        <f t="shared" si="1"/>
        <v>-134293</v>
      </c>
      <c r="J25" s="73">
        <f t="shared" si="1"/>
        <v>-2932417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-2932417</v>
      </c>
      <c r="X25" s="73">
        <f t="shared" si="1"/>
        <v>-6443403</v>
      </c>
      <c r="Y25" s="73">
        <f t="shared" si="1"/>
        <v>3510986</v>
      </c>
      <c r="Z25" s="170">
        <f>+IF(X25&lt;&gt;0,+(Y25/X25)*100,0)</f>
        <v>-54.489622952343666</v>
      </c>
      <c r="AA25" s="74">
        <f>SUM(AA19:AA24)</f>
        <v>-31926823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365574</v>
      </c>
      <c r="D31" s="155"/>
      <c r="E31" s="59">
        <v>547000</v>
      </c>
      <c r="F31" s="60">
        <v>547000</v>
      </c>
      <c r="G31" s="60">
        <v>230007</v>
      </c>
      <c r="H31" s="159">
        <v>-148265</v>
      </c>
      <c r="I31" s="159">
        <v>32600</v>
      </c>
      <c r="J31" s="159">
        <v>114342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114342</v>
      </c>
      <c r="X31" s="159"/>
      <c r="Y31" s="60">
        <v>114342</v>
      </c>
      <c r="Z31" s="140"/>
      <c r="AA31" s="62">
        <v>547000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-1876560</v>
      </c>
      <c r="D33" s="155"/>
      <c r="E33" s="59">
        <v>-2889978</v>
      </c>
      <c r="F33" s="60">
        <v>-2889978</v>
      </c>
      <c r="G33" s="60"/>
      <c r="H33" s="60"/>
      <c r="I33" s="60">
        <v>-808719</v>
      </c>
      <c r="J33" s="60">
        <v>-808719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-808719</v>
      </c>
      <c r="X33" s="60">
        <v>-1444989</v>
      </c>
      <c r="Y33" s="60">
        <v>636270</v>
      </c>
      <c r="Z33" s="140">
        <v>-44.03</v>
      </c>
      <c r="AA33" s="62">
        <v>-2889978</v>
      </c>
    </row>
    <row r="34" spans="1:27" ht="13.5">
      <c r="A34" s="250" t="s">
        <v>197</v>
      </c>
      <c r="B34" s="251"/>
      <c r="C34" s="168">
        <f aca="true" t="shared" si="2" ref="C34:Y34">SUM(C29:C33)</f>
        <v>-1510986</v>
      </c>
      <c r="D34" s="168">
        <f>SUM(D29:D33)</f>
        <v>0</v>
      </c>
      <c r="E34" s="72">
        <f t="shared" si="2"/>
        <v>-2342978</v>
      </c>
      <c r="F34" s="73">
        <f t="shared" si="2"/>
        <v>-2342978</v>
      </c>
      <c r="G34" s="73">
        <f t="shared" si="2"/>
        <v>230007</v>
      </c>
      <c r="H34" s="73">
        <f t="shared" si="2"/>
        <v>-148265</v>
      </c>
      <c r="I34" s="73">
        <f t="shared" si="2"/>
        <v>-776119</v>
      </c>
      <c r="J34" s="73">
        <f t="shared" si="2"/>
        <v>-694377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-694377</v>
      </c>
      <c r="X34" s="73">
        <f t="shared" si="2"/>
        <v>-1444989</v>
      </c>
      <c r="Y34" s="73">
        <f t="shared" si="2"/>
        <v>750612</v>
      </c>
      <c r="Z34" s="170">
        <f>+IF(X34&lt;&gt;0,+(Y34/X34)*100,0)</f>
        <v>-51.94586256365965</v>
      </c>
      <c r="AA34" s="74">
        <f>SUM(AA29:AA33)</f>
        <v>-2342978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-3643333</v>
      </c>
      <c r="D36" s="153">
        <f>+D15+D25+D34</f>
        <v>0</v>
      </c>
      <c r="E36" s="99">
        <f t="shared" si="3"/>
        <v>-14971004</v>
      </c>
      <c r="F36" s="100">
        <f t="shared" si="3"/>
        <v>-14971004</v>
      </c>
      <c r="G36" s="100">
        <f t="shared" si="3"/>
        <v>1810604</v>
      </c>
      <c r="H36" s="100">
        <f t="shared" si="3"/>
        <v>-5266708</v>
      </c>
      <c r="I36" s="100">
        <f t="shared" si="3"/>
        <v>2194240</v>
      </c>
      <c r="J36" s="100">
        <f t="shared" si="3"/>
        <v>-1261864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-1261864</v>
      </c>
      <c r="X36" s="100">
        <f t="shared" si="3"/>
        <v>-967588</v>
      </c>
      <c r="Y36" s="100">
        <f t="shared" si="3"/>
        <v>-294276</v>
      </c>
      <c r="Z36" s="137">
        <f>+IF(X36&lt;&gt;0,+(Y36/X36)*100,0)</f>
        <v>30.413357751439662</v>
      </c>
      <c r="AA36" s="102">
        <f>+AA15+AA25+AA34</f>
        <v>-14971004</v>
      </c>
    </row>
    <row r="37" spans="1:27" ht="13.5">
      <c r="A37" s="249" t="s">
        <v>199</v>
      </c>
      <c r="B37" s="182"/>
      <c r="C37" s="153">
        <v>42074797</v>
      </c>
      <c r="D37" s="153"/>
      <c r="E37" s="99">
        <v>41532843</v>
      </c>
      <c r="F37" s="100">
        <v>41532843</v>
      </c>
      <c r="G37" s="100">
        <v>1965353</v>
      </c>
      <c r="H37" s="100">
        <v>3775957</v>
      </c>
      <c r="I37" s="100">
        <v>-1490751</v>
      </c>
      <c r="J37" s="100">
        <v>1965353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1965353</v>
      </c>
      <c r="X37" s="100">
        <v>41532843</v>
      </c>
      <c r="Y37" s="100">
        <v>-39567490</v>
      </c>
      <c r="Z37" s="137">
        <v>-95.27</v>
      </c>
      <c r="AA37" s="102">
        <v>41532843</v>
      </c>
    </row>
    <row r="38" spans="1:27" ht="13.5">
      <c r="A38" s="269" t="s">
        <v>200</v>
      </c>
      <c r="B38" s="256"/>
      <c r="C38" s="257">
        <v>38431464</v>
      </c>
      <c r="D38" s="257"/>
      <c r="E38" s="258">
        <v>26561839</v>
      </c>
      <c r="F38" s="259">
        <v>26561839</v>
      </c>
      <c r="G38" s="259">
        <v>3775957</v>
      </c>
      <c r="H38" s="259">
        <v>-1490751</v>
      </c>
      <c r="I38" s="259">
        <v>703489</v>
      </c>
      <c r="J38" s="259">
        <v>703489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703489</v>
      </c>
      <c r="X38" s="259">
        <v>40565255</v>
      </c>
      <c r="Y38" s="259">
        <v>-39861766</v>
      </c>
      <c r="Z38" s="260">
        <v>-98.27</v>
      </c>
      <c r="AA38" s="261">
        <v>26561839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4525376</v>
      </c>
      <c r="D5" s="200">
        <f t="shared" si="0"/>
        <v>0</v>
      </c>
      <c r="E5" s="106">
        <f t="shared" si="0"/>
        <v>11343000</v>
      </c>
      <c r="F5" s="106">
        <f t="shared" si="0"/>
        <v>11343000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2835750</v>
      </c>
      <c r="Y5" s="106">
        <f t="shared" si="0"/>
        <v>-2835750</v>
      </c>
      <c r="Z5" s="201">
        <f>+IF(X5&lt;&gt;0,+(Y5/X5)*100,0)</f>
        <v>-100</v>
      </c>
      <c r="AA5" s="199">
        <f>SUM(AA11:AA18)</f>
        <v>11343000</v>
      </c>
    </row>
    <row r="6" spans="1:27" ht="13.5">
      <c r="A6" s="291" t="s">
        <v>204</v>
      </c>
      <c r="B6" s="142"/>
      <c r="C6" s="62">
        <v>3848525</v>
      </c>
      <c r="D6" s="156"/>
      <c r="E6" s="60">
        <v>1200000</v>
      </c>
      <c r="F6" s="60">
        <v>1200000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300000</v>
      </c>
      <c r="Y6" s="60">
        <v>-300000</v>
      </c>
      <c r="Z6" s="140">
        <v>-100</v>
      </c>
      <c r="AA6" s="155">
        <v>1200000</v>
      </c>
    </row>
    <row r="7" spans="1:27" ht="13.5">
      <c r="A7" s="291" t="s">
        <v>205</v>
      </c>
      <c r="B7" s="142"/>
      <c r="C7" s="62">
        <v>1555</v>
      </c>
      <c r="D7" s="156"/>
      <c r="E7" s="60">
        <v>8000000</v>
      </c>
      <c r="F7" s="60">
        <v>8000000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2000000</v>
      </c>
      <c r="Y7" s="60">
        <v>-2000000</v>
      </c>
      <c r="Z7" s="140">
        <v>-100</v>
      </c>
      <c r="AA7" s="155">
        <v>8000000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675296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4525376</v>
      </c>
      <c r="D11" s="294">
        <f t="shared" si="1"/>
        <v>0</v>
      </c>
      <c r="E11" s="295">
        <f t="shared" si="1"/>
        <v>9200000</v>
      </c>
      <c r="F11" s="295">
        <f t="shared" si="1"/>
        <v>9200000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2300000</v>
      </c>
      <c r="Y11" s="295">
        <f t="shared" si="1"/>
        <v>-2300000</v>
      </c>
      <c r="Z11" s="296">
        <f>+IF(X11&lt;&gt;0,+(Y11/X11)*100,0)</f>
        <v>-100</v>
      </c>
      <c r="AA11" s="297">
        <f>SUM(AA6:AA10)</f>
        <v>9200000</v>
      </c>
    </row>
    <row r="12" spans="1:27" ht="13.5">
      <c r="A12" s="298" t="s">
        <v>210</v>
      </c>
      <c r="B12" s="136"/>
      <c r="C12" s="62"/>
      <c r="D12" s="156"/>
      <c r="E12" s="60">
        <v>1500000</v>
      </c>
      <c r="F12" s="60">
        <v>1500000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375000</v>
      </c>
      <c r="Y12" s="60">
        <v>-375000</v>
      </c>
      <c r="Z12" s="140">
        <v>-100</v>
      </c>
      <c r="AA12" s="155">
        <v>1500000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643000</v>
      </c>
      <c r="F15" s="60">
        <v>643000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160750</v>
      </c>
      <c r="Y15" s="60">
        <v>-160750</v>
      </c>
      <c r="Z15" s="140">
        <v>-100</v>
      </c>
      <c r="AA15" s="155">
        <v>643000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13390648</v>
      </c>
      <c r="D20" s="154">
        <f t="shared" si="2"/>
        <v>0</v>
      </c>
      <c r="E20" s="100">
        <f t="shared" si="2"/>
        <v>24819826</v>
      </c>
      <c r="F20" s="100">
        <f t="shared" si="2"/>
        <v>24819826</v>
      </c>
      <c r="G20" s="100">
        <f t="shared" si="2"/>
        <v>2494699</v>
      </c>
      <c r="H20" s="100">
        <f t="shared" si="2"/>
        <v>2018781</v>
      </c>
      <c r="I20" s="100">
        <f t="shared" si="2"/>
        <v>745817</v>
      </c>
      <c r="J20" s="100">
        <f t="shared" si="2"/>
        <v>5259297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5259297</v>
      </c>
      <c r="X20" s="100">
        <f t="shared" si="2"/>
        <v>6204957</v>
      </c>
      <c r="Y20" s="100">
        <f t="shared" si="2"/>
        <v>-945660</v>
      </c>
      <c r="Z20" s="137">
        <f>+IF(X20&lt;&gt;0,+(Y20/X20)*100,0)</f>
        <v>-15.240395702983921</v>
      </c>
      <c r="AA20" s="153">
        <f>SUM(AA26:AA33)</f>
        <v>24819826</v>
      </c>
    </row>
    <row r="21" spans="1:27" ht="13.5">
      <c r="A21" s="291" t="s">
        <v>204</v>
      </c>
      <c r="B21" s="142"/>
      <c r="C21" s="62"/>
      <c r="D21" s="156"/>
      <c r="E21" s="60">
        <v>20991176</v>
      </c>
      <c r="F21" s="60">
        <v>20991176</v>
      </c>
      <c r="G21" s="60">
        <v>2490645</v>
      </c>
      <c r="H21" s="60">
        <v>2016094</v>
      </c>
      <c r="I21" s="60">
        <v>740022</v>
      </c>
      <c r="J21" s="60">
        <v>5246761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5246761</v>
      </c>
      <c r="X21" s="60">
        <v>5247794</v>
      </c>
      <c r="Y21" s="60">
        <v>-1033</v>
      </c>
      <c r="Z21" s="140">
        <v>-0.02</v>
      </c>
      <c r="AA21" s="155">
        <v>20991176</v>
      </c>
    </row>
    <row r="22" spans="1:27" ht="13.5">
      <c r="A22" s="291" t="s">
        <v>205</v>
      </c>
      <c r="B22" s="142"/>
      <c r="C22" s="62"/>
      <c r="D22" s="156"/>
      <c r="E22" s="60">
        <v>200000</v>
      </c>
      <c r="F22" s="60">
        <v>200000</v>
      </c>
      <c r="G22" s="60">
        <v>4054</v>
      </c>
      <c r="H22" s="60">
        <v>1607</v>
      </c>
      <c r="I22" s="60">
        <v>4783</v>
      </c>
      <c r="J22" s="60">
        <v>10444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10444</v>
      </c>
      <c r="X22" s="60">
        <v>50000</v>
      </c>
      <c r="Y22" s="60">
        <v>-39556</v>
      </c>
      <c r="Z22" s="140">
        <v>-79.11</v>
      </c>
      <c r="AA22" s="155">
        <v>200000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>
        <v>11805562</v>
      </c>
      <c r="D25" s="156"/>
      <c r="E25" s="60">
        <v>800000</v>
      </c>
      <c r="F25" s="60">
        <v>800000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200000</v>
      </c>
      <c r="Y25" s="60">
        <v>-200000</v>
      </c>
      <c r="Z25" s="140">
        <v>-100</v>
      </c>
      <c r="AA25" s="155">
        <v>800000</v>
      </c>
    </row>
    <row r="26" spans="1:27" ht="13.5">
      <c r="A26" s="292" t="s">
        <v>209</v>
      </c>
      <c r="B26" s="302"/>
      <c r="C26" s="293">
        <f aca="true" t="shared" si="3" ref="C26:Y26">SUM(C21:C25)</f>
        <v>11805562</v>
      </c>
      <c r="D26" s="294">
        <f t="shared" si="3"/>
        <v>0</v>
      </c>
      <c r="E26" s="295">
        <f t="shared" si="3"/>
        <v>21991176</v>
      </c>
      <c r="F26" s="295">
        <f t="shared" si="3"/>
        <v>21991176</v>
      </c>
      <c r="G26" s="295">
        <f t="shared" si="3"/>
        <v>2494699</v>
      </c>
      <c r="H26" s="295">
        <f t="shared" si="3"/>
        <v>2017701</v>
      </c>
      <c r="I26" s="295">
        <f t="shared" si="3"/>
        <v>744805</v>
      </c>
      <c r="J26" s="295">
        <f t="shared" si="3"/>
        <v>5257205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5257205</v>
      </c>
      <c r="X26" s="295">
        <f t="shared" si="3"/>
        <v>5497794</v>
      </c>
      <c r="Y26" s="295">
        <f t="shared" si="3"/>
        <v>-240589</v>
      </c>
      <c r="Z26" s="296">
        <f>+IF(X26&lt;&gt;0,+(Y26/X26)*100,0)</f>
        <v>-4.376100668740953</v>
      </c>
      <c r="AA26" s="297">
        <f>SUM(AA21:AA25)</f>
        <v>21991176</v>
      </c>
    </row>
    <row r="27" spans="1:27" ht="13.5">
      <c r="A27" s="298" t="s">
        <v>210</v>
      </c>
      <c r="B27" s="147"/>
      <c r="C27" s="62"/>
      <c r="D27" s="156"/>
      <c r="E27" s="60">
        <v>2250000</v>
      </c>
      <c r="F27" s="60">
        <v>2250000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562500</v>
      </c>
      <c r="Y27" s="60">
        <v>-562500</v>
      </c>
      <c r="Z27" s="140">
        <v>-100</v>
      </c>
      <c r="AA27" s="155">
        <v>2250000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1585086</v>
      </c>
      <c r="D30" s="156"/>
      <c r="E30" s="60">
        <v>578650</v>
      </c>
      <c r="F30" s="60">
        <v>578650</v>
      </c>
      <c r="G30" s="60"/>
      <c r="H30" s="60">
        <v>1080</v>
      </c>
      <c r="I30" s="60">
        <v>1012</v>
      </c>
      <c r="J30" s="60">
        <v>2092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2092</v>
      </c>
      <c r="X30" s="60">
        <v>144663</v>
      </c>
      <c r="Y30" s="60">
        <v>-142571</v>
      </c>
      <c r="Z30" s="140">
        <v>-98.55</v>
      </c>
      <c r="AA30" s="155">
        <v>578650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3848525</v>
      </c>
      <c r="D36" s="156">
        <f t="shared" si="4"/>
        <v>0</v>
      </c>
      <c r="E36" s="60">
        <f t="shared" si="4"/>
        <v>22191176</v>
      </c>
      <c r="F36" s="60">
        <f t="shared" si="4"/>
        <v>22191176</v>
      </c>
      <c r="G36" s="60">
        <f t="shared" si="4"/>
        <v>2490645</v>
      </c>
      <c r="H36" s="60">
        <f t="shared" si="4"/>
        <v>2016094</v>
      </c>
      <c r="I36" s="60">
        <f t="shared" si="4"/>
        <v>740022</v>
      </c>
      <c r="J36" s="60">
        <f t="shared" si="4"/>
        <v>5246761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5246761</v>
      </c>
      <c r="X36" s="60">
        <f t="shared" si="4"/>
        <v>5547794</v>
      </c>
      <c r="Y36" s="60">
        <f t="shared" si="4"/>
        <v>-301033</v>
      </c>
      <c r="Z36" s="140">
        <f aca="true" t="shared" si="5" ref="Z36:Z49">+IF(X36&lt;&gt;0,+(Y36/X36)*100,0)</f>
        <v>-5.426174800289989</v>
      </c>
      <c r="AA36" s="155">
        <f>AA6+AA21</f>
        <v>22191176</v>
      </c>
    </row>
    <row r="37" spans="1:27" ht="13.5">
      <c r="A37" s="291" t="s">
        <v>205</v>
      </c>
      <c r="B37" s="142"/>
      <c r="C37" s="62">
        <f t="shared" si="4"/>
        <v>1555</v>
      </c>
      <c r="D37" s="156">
        <f t="shared" si="4"/>
        <v>0</v>
      </c>
      <c r="E37" s="60">
        <f t="shared" si="4"/>
        <v>8200000</v>
      </c>
      <c r="F37" s="60">
        <f t="shared" si="4"/>
        <v>8200000</v>
      </c>
      <c r="G37" s="60">
        <f t="shared" si="4"/>
        <v>4054</v>
      </c>
      <c r="H37" s="60">
        <f t="shared" si="4"/>
        <v>1607</v>
      </c>
      <c r="I37" s="60">
        <f t="shared" si="4"/>
        <v>4783</v>
      </c>
      <c r="J37" s="60">
        <f t="shared" si="4"/>
        <v>10444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10444</v>
      </c>
      <c r="X37" s="60">
        <f t="shared" si="4"/>
        <v>2050000</v>
      </c>
      <c r="Y37" s="60">
        <f t="shared" si="4"/>
        <v>-2039556</v>
      </c>
      <c r="Z37" s="140">
        <f t="shared" si="5"/>
        <v>-99.49053658536585</v>
      </c>
      <c r="AA37" s="155">
        <f>AA7+AA22</f>
        <v>8200000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12480858</v>
      </c>
      <c r="D40" s="156">
        <f t="shared" si="4"/>
        <v>0</v>
      </c>
      <c r="E40" s="60">
        <f t="shared" si="4"/>
        <v>800000</v>
      </c>
      <c r="F40" s="60">
        <f t="shared" si="4"/>
        <v>800000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200000</v>
      </c>
      <c r="Y40" s="60">
        <f t="shared" si="4"/>
        <v>-200000</v>
      </c>
      <c r="Z40" s="140">
        <f t="shared" si="5"/>
        <v>-100</v>
      </c>
      <c r="AA40" s="155">
        <f>AA10+AA25</f>
        <v>800000</v>
      </c>
    </row>
    <row r="41" spans="1:27" ht="13.5">
      <c r="A41" s="292" t="s">
        <v>209</v>
      </c>
      <c r="B41" s="142"/>
      <c r="C41" s="293">
        <f aca="true" t="shared" si="6" ref="C41:Y41">SUM(C36:C40)</f>
        <v>16330938</v>
      </c>
      <c r="D41" s="294">
        <f t="shared" si="6"/>
        <v>0</v>
      </c>
      <c r="E41" s="295">
        <f t="shared" si="6"/>
        <v>31191176</v>
      </c>
      <c r="F41" s="295">
        <f t="shared" si="6"/>
        <v>31191176</v>
      </c>
      <c r="G41" s="295">
        <f t="shared" si="6"/>
        <v>2494699</v>
      </c>
      <c r="H41" s="295">
        <f t="shared" si="6"/>
        <v>2017701</v>
      </c>
      <c r="I41" s="295">
        <f t="shared" si="6"/>
        <v>744805</v>
      </c>
      <c r="J41" s="295">
        <f t="shared" si="6"/>
        <v>5257205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5257205</v>
      </c>
      <c r="X41" s="295">
        <f t="shared" si="6"/>
        <v>7797794</v>
      </c>
      <c r="Y41" s="295">
        <f t="shared" si="6"/>
        <v>-2540589</v>
      </c>
      <c r="Z41" s="296">
        <f t="shared" si="5"/>
        <v>-32.58086838405836</v>
      </c>
      <c r="AA41" s="297">
        <f>SUM(AA36:AA40)</f>
        <v>31191176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3750000</v>
      </c>
      <c r="F42" s="54">
        <f t="shared" si="7"/>
        <v>3750000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937500</v>
      </c>
      <c r="Y42" s="54">
        <f t="shared" si="7"/>
        <v>-937500</v>
      </c>
      <c r="Z42" s="184">
        <f t="shared" si="5"/>
        <v>-100</v>
      </c>
      <c r="AA42" s="130">
        <f aca="true" t="shared" si="8" ref="AA42:AA48">AA12+AA27</f>
        <v>3750000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1585086</v>
      </c>
      <c r="D45" s="129">
        <f t="shared" si="7"/>
        <v>0</v>
      </c>
      <c r="E45" s="54">
        <f t="shared" si="7"/>
        <v>1221650</v>
      </c>
      <c r="F45" s="54">
        <f t="shared" si="7"/>
        <v>1221650</v>
      </c>
      <c r="G45" s="54">
        <f t="shared" si="7"/>
        <v>0</v>
      </c>
      <c r="H45" s="54">
        <f t="shared" si="7"/>
        <v>1080</v>
      </c>
      <c r="I45" s="54">
        <f t="shared" si="7"/>
        <v>1012</v>
      </c>
      <c r="J45" s="54">
        <f t="shared" si="7"/>
        <v>2092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2092</v>
      </c>
      <c r="X45" s="54">
        <f t="shared" si="7"/>
        <v>305413</v>
      </c>
      <c r="Y45" s="54">
        <f t="shared" si="7"/>
        <v>-303321</v>
      </c>
      <c r="Z45" s="184">
        <f t="shared" si="5"/>
        <v>-99.31502588298467</v>
      </c>
      <c r="AA45" s="130">
        <f t="shared" si="8"/>
        <v>1221650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17916024</v>
      </c>
      <c r="D49" s="218">
        <f t="shared" si="9"/>
        <v>0</v>
      </c>
      <c r="E49" s="220">
        <f t="shared" si="9"/>
        <v>36162826</v>
      </c>
      <c r="F49" s="220">
        <f t="shared" si="9"/>
        <v>36162826</v>
      </c>
      <c r="G49" s="220">
        <f t="shared" si="9"/>
        <v>2494699</v>
      </c>
      <c r="H49" s="220">
        <f t="shared" si="9"/>
        <v>2018781</v>
      </c>
      <c r="I49" s="220">
        <f t="shared" si="9"/>
        <v>745817</v>
      </c>
      <c r="J49" s="220">
        <f t="shared" si="9"/>
        <v>5259297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5259297</v>
      </c>
      <c r="X49" s="220">
        <f t="shared" si="9"/>
        <v>9040707</v>
      </c>
      <c r="Y49" s="220">
        <f t="shared" si="9"/>
        <v>-3781410</v>
      </c>
      <c r="Z49" s="221">
        <f t="shared" si="5"/>
        <v>-41.82648547287287</v>
      </c>
      <c r="AA49" s="222">
        <f>SUM(AA41:AA48)</f>
        <v>36162826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5533023</v>
      </c>
      <c r="F51" s="54">
        <f t="shared" si="10"/>
        <v>5533023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1383256</v>
      </c>
      <c r="Y51" s="54">
        <f t="shared" si="10"/>
        <v>-1383256</v>
      </c>
      <c r="Z51" s="184">
        <f>+IF(X51&lt;&gt;0,+(Y51/X51)*100,0)</f>
        <v>-100</v>
      </c>
      <c r="AA51" s="130">
        <f>SUM(AA57:AA61)</f>
        <v>5533023</v>
      </c>
    </row>
    <row r="52" spans="1:27" ht="13.5">
      <c r="A52" s="310" t="s">
        <v>204</v>
      </c>
      <c r="B52" s="142"/>
      <c r="C52" s="62"/>
      <c r="D52" s="156"/>
      <c r="E52" s="60">
        <v>699150</v>
      </c>
      <c r="F52" s="60">
        <v>699150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174788</v>
      </c>
      <c r="Y52" s="60">
        <v>-174788</v>
      </c>
      <c r="Z52" s="140">
        <v>-100</v>
      </c>
      <c r="AA52" s="155">
        <v>699150</v>
      </c>
    </row>
    <row r="53" spans="1:27" ht="13.5">
      <c r="A53" s="310" t="s">
        <v>205</v>
      </c>
      <c r="B53" s="142"/>
      <c r="C53" s="62"/>
      <c r="D53" s="156"/>
      <c r="E53" s="60">
        <v>1053000</v>
      </c>
      <c r="F53" s="60">
        <v>1053000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263250</v>
      </c>
      <c r="Y53" s="60">
        <v>-263250</v>
      </c>
      <c r="Z53" s="140">
        <v>-100</v>
      </c>
      <c r="AA53" s="155">
        <v>1053000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2280720</v>
      </c>
      <c r="F56" s="60">
        <v>2280720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570180</v>
      </c>
      <c r="Y56" s="60">
        <v>-570180</v>
      </c>
      <c r="Z56" s="140">
        <v>-100</v>
      </c>
      <c r="AA56" s="155">
        <v>2280720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4032870</v>
      </c>
      <c r="F57" s="295">
        <f t="shared" si="11"/>
        <v>4032870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1008218</v>
      </c>
      <c r="Y57" s="295">
        <f t="shared" si="11"/>
        <v>-1008218</v>
      </c>
      <c r="Z57" s="296">
        <f>+IF(X57&lt;&gt;0,+(Y57/X57)*100,0)</f>
        <v>-100</v>
      </c>
      <c r="AA57" s="297">
        <f>SUM(AA52:AA56)</f>
        <v>4032870</v>
      </c>
    </row>
    <row r="58" spans="1:27" ht="13.5">
      <c r="A58" s="311" t="s">
        <v>210</v>
      </c>
      <c r="B58" s="136"/>
      <c r="C58" s="62"/>
      <c r="D58" s="156"/>
      <c r="E58" s="60">
        <v>307153</v>
      </c>
      <c r="F58" s="60">
        <v>307153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76788</v>
      </c>
      <c r="Y58" s="60">
        <v>-76788</v>
      </c>
      <c r="Z58" s="140">
        <v>-100</v>
      </c>
      <c r="AA58" s="155">
        <v>307153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1193000</v>
      </c>
      <c r="F61" s="60">
        <v>1193000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298250</v>
      </c>
      <c r="Y61" s="60">
        <v>-298250</v>
      </c>
      <c r="Z61" s="140">
        <v>-100</v>
      </c>
      <c r="AA61" s="155">
        <v>1193000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5533023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323271</v>
      </c>
      <c r="H68" s="60">
        <v>730537</v>
      </c>
      <c r="I68" s="60">
        <v>522679</v>
      </c>
      <c r="J68" s="60">
        <v>1576487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1576487</v>
      </c>
      <c r="X68" s="60"/>
      <c r="Y68" s="60">
        <v>1576487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5533023</v>
      </c>
      <c r="F69" s="220">
        <f t="shared" si="12"/>
        <v>0</v>
      </c>
      <c r="G69" s="220">
        <f t="shared" si="12"/>
        <v>323271</v>
      </c>
      <c r="H69" s="220">
        <f t="shared" si="12"/>
        <v>730537</v>
      </c>
      <c r="I69" s="220">
        <f t="shared" si="12"/>
        <v>522679</v>
      </c>
      <c r="J69" s="220">
        <f t="shared" si="12"/>
        <v>1576487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1576487</v>
      </c>
      <c r="X69" s="220">
        <f t="shared" si="12"/>
        <v>0</v>
      </c>
      <c r="Y69" s="220">
        <f t="shared" si="12"/>
        <v>1576487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4525376</v>
      </c>
      <c r="D5" s="357">
        <f t="shared" si="0"/>
        <v>0</v>
      </c>
      <c r="E5" s="356">
        <f t="shared" si="0"/>
        <v>9200000</v>
      </c>
      <c r="F5" s="358">
        <f t="shared" si="0"/>
        <v>9200000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2300000</v>
      </c>
      <c r="Y5" s="358">
        <f t="shared" si="0"/>
        <v>-2300000</v>
      </c>
      <c r="Z5" s="359">
        <f>+IF(X5&lt;&gt;0,+(Y5/X5)*100,0)</f>
        <v>-100</v>
      </c>
      <c r="AA5" s="360">
        <f>+AA6+AA8+AA11+AA13+AA15</f>
        <v>9200000</v>
      </c>
    </row>
    <row r="6" spans="1:27" ht="13.5">
      <c r="A6" s="361" t="s">
        <v>204</v>
      </c>
      <c r="B6" s="142"/>
      <c r="C6" s="60">
        <f>+C7</f>
        <v>3848525</v>
      </c>
      <c r="D6" s="340">
        <f aca="true" t="shared" si="1" ref="D6:AA6">+D7</f>
        <v>0</v>
      </c>
      <c r="E6" s="60">
        <f t="shared" si="1"/>
        <v>1200000</v>
      </c>
      <c r="F6" s="59">
        <f t="shared" si="1"/>
        <v>1200000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300000</v>
      </c>
      <c r="Y6" s="59">
        <f t="shared" si="1"/>
        <v>-300000</v>
      </c>
      <c r="Z6" s="61">
        <f>+IF(X6&lt;&gt;0,+(Y6/X6)*100,0)</f>
        <v>-100</v>
      </c>
      <c r="AA6" s="62">
        <f t="shared" si="1"/>
        <v>1200000</v>
      </c>
    </row>
    <row r="7" spans="1:27" ht="13.5">
      <c r="A7" s="291" t="s">
        <v>228</v>
      </c>
      <c r="B7" s="142"/>
      <c r="C7" s="60">
        <v>3848525</v>
      </c>
      <c r="D7" s="340"/>
      <c r="E7" s="60">
        <v>1200000</v>
      </c>
      <c r="F7" s="59">
        <v>1200000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300000</v>
      </c>
      <c r="Y7" s="59">
        <v>-300000</v>
      </c>
      <c r="Z7" s="61">
        <v>-100</v>
      </c>
      <c r="AA7" s="62">
        <v>1200000</v>
      </c>
    </row>
    <row r="8" spans="1:27" ht="13.5">
      <c r="A8" s="361" t="s">
        <v>205</v>
      </c>
      <c r="B8" s="142"/>
      <c r="C8" s="60">
        <f aca="true" t="shared" si="2" ref="C8:Y8">SUM(C9:C10)</f>
        <v>1555</v>
      </c>
      <c r="D8" s="340">
        <f t="shared" si="2"/>
        <v>0</v>
      </c>
      <c r="E8" s="60">
        <f t="shared" si="2"/>
        <v>8000000</v>
      </c>
      <c r="F8" s="59">
        <f t="shared" si="2"/>
        <v>8000000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2000000</v>
      </c>
      <c r="Y8" s="59">
        <f t="shared" si="2"/>
        <v>-2000000</v>
      </c>
      <c r="Z8" s="61">
        <f>+IF(X8&lt;&gt;0,+(Y8/X8)*100,0)</f>
        <v>-100</v>
      </c>
      <c r="AA8" s="62">
        <f>SUM(AA9:AA10)</f>
        <v>8000000</v>
      </c>
    </row>
    <row r="9" spans="1:27" ht="13.5">
      <c r="A9" s="291" t="s">
        <v>229</v>
      </c>
      <c r="B9" s="142"/>
      <c r="C9" s="60">
        <v>1555</v>
      </c>
      <c r="D9" s="340"/>
      <c r="E9" s="60">
        <v>8000000</v>
      </c>
      <c r="F9" s="59">
        <v>8000000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2000000</v>
      </c>
      <c r="Y9" s="59">
        <v>-2000000</v>
      </c>
      <c r="Z9" s="61">
        <v>-100</v>
      </c>
      <c r="AA9" s="62">
        <v>8000000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675296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675296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1500000</v>
      </c>
      <c r="F22" s="345">
        <f t="shared" si="6"/>
        <v>1500000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375000</v>
      </c>
      <c r="Y22" s="345">
        <f t="shared" si="6"/>
        <v>-375000</v>
      </c>
      <c r="Z22" s="336">
        <f>+IF(X22&lt;&gt;0,+(Y22/X22)*100,0)</f>
        <v>-100</v>
      </c>
      <c r="AA22" s="350">
        <f>SUM(AA23:AA32)</f>
        <v>1500000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1500000</v>
      </c>
      <c r="F32" s="59">
        <v>1500000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375000</v>
      </c>
      <c r="Y32" s="59">
        <v>-375000</v>
      </c>
      <c r="Z32" s="61">
        <v>-100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643000</v>
      </c>
      <c r="F40" s="345">
        <f t="shared" si="9"/>
        <v>643000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160750</v>
      </c>
      <c r="Y40" s="345">
        <f t="shared" si="9"/>
        <v>-160750</v>
      </c>
      <c r="Z40" s="336">
        <f>+IF(X40&lt;&gt;0,+(Y40/X40)*100,0)</f>
        <v>-100</v>
      </c>
      <c r="AA40" s="350">
        <f>SUM(AA41:AA49)</f>
        <v>643000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138000</v>
      </c>
      <c r="F43" s="370">
        <v>138000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34500</v>
      </c>
      <c r="Y43" s="370">
        <v>-34500</v>
      </c>
      <c r="Z43" s="371">
        <v>-100</v>
      </c>
      <c r="AA43" s="303">
        <v>138000</v>
      </c>
    </row>
    <row r="44" spans="1:27" ht="13.5">
      <c r="A44" s="361" t="s">
        <v>250</v>
      </c>
      <c r="B44" s="136"/>
      <c r="C44" s="60"/>
      <c r="D44" s="368"/>
      <c r="E44" s="54">
        <v>5000</v>
      </c>
      <c r="F44" s="53">
        <v>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1250</v>
      </c>
      <c r="Y44" s="53">
        <v>-1250</v>
      </c>
      <c r="Z44" s="94">
        <v>-100</v>
      </c>
      <c r="AA44" s="95">
        <v>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500000</v>
      </c>
      <c r="F47" s="53">
        <v>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125000</v>
      </c>
      <c r="Y47" s="53">
        <v>-125000</v>
      </c>
      <c r="Z47" s="94">
        <v>-100</v>
      </c>
      <c r="AA47" s="95">
        <v>500000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4525376</v>
      </c>
      <c r="D60" s="346">
        <f t="shared" si="14"/>
        <v>0</v>
      </c>
      <c r="E60" s="219">
        <f t="shared" si="14"/>
        <v>11343000</v>
      </c>
      <c r="F60" s="264">
        <f t="shared" si="14"/>
        <v>11343000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2835750</v>
      </c>
      <c r="Y60" s="264">
        <f t="shared" si="14"/>
        <v>-2835750</v>
      </c>
      <c r="Z60" s="337">
        <f>+IF(X60&lt;&gt;0,+(Y60/X60)*100,0)</f>
        <v>-100</v>
      </c>
      <c r="AA60" s="232">
        <f>+AA57+AA54+AA51+AA40+AA37+AA34+AA22+AA5</f>
        <v>11343000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11805562</v>
      </c>
      <c r="D5" s="357">
        <f t="shared" si="0"/>
        <v>0</v>
      </c>
      <c r="E5" s="356">
        <f t="shared" si="0"/>
        <v>21991176</v>
      </c>
      <c r="F5" s="358">
        <f t="shared" si="0"/>
        <v>21991176</v>
      </c>
      <c r="G5" s="358">
        <f t="shared" si="0"/>
        <v>2494699</v>
      </c>
      <c r="H5" s="356">
        <f t="shared" si="0"/>
        <v>2017701</v>
      </c>
      <c r="I5" s="356">
        <f t="shared" si="0"/>
        <v>744805</v>
      </c>
      <c r="J5" s="358">
        <f t="shared" si="0"/>
        <v>5257205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5257205</v>
      </c>
      <c r="X5" s="356">
        <f t="shared" si="0"/>
        <v>5497794</v>
      </c>
      <c r="Y5" s="358">
        <f t="shared" si="0"/>
        <v>-240589</v>
      </c>
      <c r="Z5" s="359">
        <f>+IF(X5&lt;&gt;0,+(Y5/X5)*100,0)</f>
        <v>-4.376100668740953</v>
      </c>
      <c r="AA5" s="360">
        <f>+AA6+AA8+AA11+AA13+AA15</f>
        <v>21991176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20991176</v>
      </c>
      <c r="F6" s="59">
        <f t="shared" si="1"/>
        <v>20991176</v>
      </c>
      <c r="G6" s="59">
        <f t="shared" si="1"/>
        <v>2490645</v>
      </c>
      <c r="H6" s="60">
        <f t="shared" si="1"/>
        <v>2016094</v>
      </c>
      <c r="I6" s="60">
        <f t="shared" si="1"/>
        <v>740022</v>
      </c>
      <c r="J6" s="59">
        <f t="shared" si="1"/>
        <v>5246761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5246761</v>
      </c>
      <c r="X6" s="60">
        <f t="shared" si="1"/>
        <v>5247794</v>
      </c>
      <c r="Y6" s="59">
        <f t="shared" si="1"/>
        <v>-1033</v>
      </c>
      <c r="Z6" s="61">
        <f>+IF(X6&lt;&gt;0,+(Y6/X6)*100,0)</f>
        <v>-0.019684461699525552</v>
      </c>
      <c r="AA6" s="62">
        <f t="shared" si="1"/>
        <v>20991176</v>
      </c>
    </row>
    <row r="7" spans="1:27" ht="13.5">
      <c r="A7" s="291" t="s">
        <v>228</v>
      </c>
      <c r="B7" s="142"/>
      <c r="C7" s="60"/>
      <c r="D7" s="340"/>
      <c r="E7" s="60">
        <v>20991176</v>
      </c>
      <c r="F7" s="59">
        <v>20991176</v>
      </c>
      <c r="G7" s="59">
        <v>2490645</v>
      </c>
      <c r="H7" s="60">
        <v>2016094</v>
      </c>
      <c r="I7" s="60">
        <v>740022</v>
      </c>
      <c r="J7" s="59">
        <v>5246761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5246761</v>
      </c>
      <c r="X7" s="60">
        <v>5247794</v>
      </c>
      <c r="Y7" s="59">
        <v>-1033</v>
      </c>
      <c r="Z7" s="61">
        <v>-0.02</v>
      </c>
      <c r="AA7" s="62">
        <v>20991176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</v>
      </c>
      <c r="F8" s="59">
        <f t="shared" si="2"/>
        <v>200000</v>
      </c>
      <c r="G8" s="59">
        <f t="shared" si="2"/>
        <v>4054</v>
      </c>
      <c r="H8" s="60">
        <f t="shared" si="2"/>
        <v>1607</v>
      </c>
      <c r="I8" s="60">
        <f t="shared" si="2"/>
        <v>4783</v>
      </c>
      <c r="J8" s="59">
        <f t="shared" si="2"/>
        <v>10444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10444</v>
      </c>
      <c r="X8" s="60">
        <f t="shared" si="2"/>
        <v>50000</v>
      </c>
      <c r="Y8" s="59">
        <f t="shared" si="2"/>
        <v>-39556</v>
      </c>
      <c r="Z8" s="61">
        <f>+IF(X8&lt;&gt;0,+(Y8/X8)*100,0)</f>
        <v>-79.11200000000001</v>
      </c>
      <c r="AA8" s="62">
        <f>SUM(AA9:AA10)</f>
        <v>200000</v>
      </c>
    </row>
    <row r="9" spans="1:27" ht="13.5">
      <c r="A9" s="291" t="s">
        <v>229</v>
      </c>
      <c r="B9" s="142"/>
      <c r="C9" s="60"/>
      <c r="D9" s="340"/>
      <c r="E9" s="60">
        <v>200000</v>
      </c>
      <c r="F9" s="59">
        <v>200000</v>
      </c>
      <c r="G9" s="59">
        <v>4054</v>
      </c>
      <c r="H9" s="60">
        <v>1607</v>
      </c>
      <c r="I9" s="60">
        <v>4783</v>
      </c>
      <c r="J9" s="59">
        <v>10444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10444</v>
      </c>
      <c r="X9" s="60">
        <v>50000</v>
      </c>
      <c r="Y9" s="59">
        <v>-39556</v>
      </c>
      <c r="Z9" s="61">
        <v>-79.11</v>
      </c>
      <c r="AA9" s="62">
        <v>200000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11805562</v>
      </c>
      <c r="D15" s="340">
        <f t="shared" si="5"/>
        <v>0</v>
      </c>
      <c r="E15" s="60">
        <f t="shared" si="5"/>
        <v>800000</v>
      </c>
      <c r="F15" s="59">
        <f t="shared" si="5"/>
        <v>800000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200000</v>
      </c>
      <c r="Y15" s="59">
        <f t="shared" si="5"/>
        <v>-200000</v>
      </c>
      <c r="Z15" s="61">
        <f>+IF(X15&lt;&gt;0,+(Y15/X15)*100,0)</f>
        <v>-100</v>
      </c>
      <c r="AA15" s="62">
        <f>SUM(AA16:AA20)</f>
        <v>800000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11805562</v>
      </c>
      <c r="D20" s="340"/>
      <c r="E20" s="60">
        <v>800000</v>
      </c>
      <c r="F20" s="59">
        <v>800000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200000</v>
      </c>
      <c r="Y20" s="59">
        <v>-200000</v>
      </c>
      <c r="Z20" s="61">
        <v>-100</v>
      </c>
      <c r="AA20" s="62">
        <v>800000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2250000</v>
      </c>
      <c r="F22" s="345">
        <f t="shared" si="6"/>
        <v>2250000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562500</v>
      </c>
      <c r="Y22" s="345">
        <f t="shared" si="6"/>
        <v>-562500</v>
      </c>
      <c r="Z22" s="336">
        <f>+IF(X22&lt;&gt;0,+(Y22/X22)*100,0)</f>
        <v>-100</v>
      </c>
      <c r="AA22" s="350">
        <f>SUM(AA23:AA32)</f>
        <v>2250000</v>
      </c>
    </row>
    <row r="23" spans="1:27" ht="13.5">
      <c r="A23" s="361" t="s">
        <v>236</v>
      </c>
      <c r="B23" s="142"/>
      <c r="C23" s="60"/>
      <c r="D23" s="340"/>
      <c r="E23" s="60">
        <v>100000</v>
      </c>
      <c r="F23" s="59">
        <v>100000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25000</v>
      </c>
      <c r="Y23" s="59">
        <v>-25000</v>
      </c>
      <c r="Z23" s="61">
        <v>-100</v>
      </c>
      <c r="AA23" s="62">
        <v>100000</v>
      </c>
    </row>
    <row r="24" spans="1:27" ht="13.5">
      <c r="A24" s="361" t="s">
        <v>237</v>
      </c>
      <c r="B24" s="142"/>
      <c r="C24" s="60"/>
      <c r="D24" s="340"/>
      <c r="E24" s="60">
        <v>2150000</v>
      </c>
      <c r="F24" s="59">
        <v>2150000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537500</v>
      </c>
      <c r="Y24" s="59">
        <v>-537500</v>
      </c>
      <c r="Z24" s="61">
        <v>-100</v>
      </c>
      <c r="AA24" s="62">
        <v>2150000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1585086</v>
      </c>
      <c r="D40" s="344">
        <f t="shared" si="9"/>
        <v>0</v>
      </c>
      <c r="E40" s="343">
        <f t="shared" si="9"/>
        <v>578650</v>
      </c>
      <c r="F40" s="345">
        <f t="shared" si="9"/>
        <v>578650</v>
      </c>
      <c r="G40" s="345">
        <f t="shared" si="9"/>
        <v>0</v>
      </c>
      <c r="H40" s="343">
        <f t="shared" si="9"/>
        <v>1080</v>
      </c>
      <c r="I40" s="343">
        <f t="shared" si="9"/>
        <v>1012</v>
      </c>
      <c r="J40" s="345">
        <f t="shared" si="9"/>
        <v>2092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2092</v>
      </c>
      <c r="X40" s="343">
        <f t="shared" si="9"/>
        <v>144663</v>
      </c>
      <c r="Y40" s="345">
        <f t="shared" si="9"/>
        <v>-142571</v>
      </c>
      <c r="Z40" s="336">
        <f>+IF(X40&lt;&gt;0,+(Y40/X40)*100,0)</f>
        <v>-98.55388039789027</v>
      </c>
      <c r="AA40" s="350">
        <f>SUM(AA41:AA49)</f>
        <v>578650</v>
      </c>
    </row>
    <row r="41" spans="1:27" ht="13.5">
      <c r="A41" s="361" t="s">
        <v>247</v>
      </c>
      <c r="B41" s="142"/>
      <c r="C41" s="362">
        <v>196228</v>
      </c>
      <c r="D41" s="363"/>
      <c r="E41" s="362">
        <v>420000</v>
      </c>
      <c r="F41" s="364">
        <v>420000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105000</v>
      </c>
      <c r="Y41" s="364">
        <v>-105000</v>
      </c>
      <c r="Z41" s="365">
        <v>-100</v>
      </c>
      <c r="AA41" s="366">
        <v>420000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748708</v>
      </c>
      <c r="D43" s="369"/>
      <c r="E43" s="305">
        <v>63150</v>
      </c>
      <c r="F43" s="370">
        <v>63150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15788</v>
      </c>
      <c r="Y43" s="370">
        <v>-15788</v>
      </c>
      <c r="Z43" s="371">
        <v>-100</v>
      </c>
      <c r="AA43" s="303">
        <v>63150</v>
      </c>
    </row>
    <row r="44" spans="1:27" ht="13.5">
      <c r="A44" s="361" t="s">
        <v>250</v>
      </c>
      <c r="B44" s="136"/>
      <c r="C44" s="60">
        <v>590308</v>
      </c>
      <c r="D44" s="368"/>
      <c r="E44" s="54">
        <v>40500</v>
      </c>
      <c r="F44" s="53">
        <v>40500</v>
      </c>
      <c r="G44" s="53"/>
      <c r="H44" s="54">
        <v>1080</v>
      </c>
      <c r="I44" s="54">
        <v>1012</v>
      </c>
      <c r="J44" s="53">
        <v>2092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2092</v>
      </c>
      <c r="X44" s="54">
        <v>10125</v>
      </c>
      <c r="Y44" s="53">
        <v>-8033</v>
      </c>
      <c r="Z44" s="94">
        <v>-79.34</v>
      </c>
      <c r="AA44" s="95">
        <v>40500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49842</v>
      </c>
      <c r="D47" s="368"/>
      <c r="E47" s="54">
        <v>55000</v>
      </c>
      <c r="F47" s="53">
        <v>55000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13750</v>
      </c>
      <c r="Y47" s="53">
        <v>-13750</v>
      </c>
      <c r="Z47" s="94">
        <v>-100</v>
      </c>
      <c r="AA47" s="95">
        <v>55000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13390648</v>
      </c>
      <c r="D60" s="346">
        <f t="shared" si="14"/>
        <v>0</v>
      </c>
      <c r="E60" s="219">
        <f t="shared" si="14"/>
        <v>24819826</v>
      </c>
      <c r="F60" s="264">
        <f t="shared" si="14"/>
        <v>24819826</v>
      </c>
      <c r="G60" s="264">
        <f t="shared" si="14"/>
        <v>2494699</v>
      </c>
      <c r="H60" s="219">
        <f t="shared" si="14"/>
        <v>2018781</v>
      </c>
      <c r="I60" s="219">
        <f t="shared" si="14"/>
        <v>745817</v>
      </c>
      <c r="J60" s="264">
        <f t="shared" si="14"/>
        <v>5259297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5259297</v>
      </c>
      <c r="X60" s="219">
        <f t="shared" si="14"/>
        <v>6204957</v>
      </c>
      <c r="Y60" s="264">
        <f t="shared" si="14"/>
        <v>-945660</v>
      </c>
      <c r="Z60" s="337">
        <f>+IF(X60&lt;&gt;0,+(Y60/X60)*100,0)</f>
        <v>-15.240395702983921</v>
      </c>
      <c r="AA60" s="232">
        <f>+AA57+AA54+AA51+AA40+AA37+AA34+AA22+AA5</f>
        <v>24819826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2014-11-17T09:26:29Z</dcterms:created>
  <dcterms:modified xsi:type="dcterms:W3CDTF">2014-11-17T09:26:32Z</dcterms:modified>
  <cp:category/>
  <cp:version/>
  <cp:contentType/>
  <cp:contentStatus/>
</cp:coreProperties>
</file>