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<sst xmlns="http://schemas.openxmlformats.org/spreadsheetml/2006/main" count="855" uniqueCount="302">
  <si>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Nquthu(KZN242)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</si>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</sst>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17714988</v>
      </c>
      <c r="E5" s="60">
        <v>17714988</v>
      </c>
      <c r="F5" s="60">
        <v>17985997</v>
      </c>
      <c r="G5" s="60">
        <v>8174</v>
      </c>
      <c r="H5" s="60">
        <v>205643</v>
      </c>
      <c r="I5" s="60">
        <v>18199814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18199814</v>
      </c>
      <c r="W5" s="60">
        <v>0</v>
      </c>
      <c r="X5" s="60">
        <v>18199814</v>
      </c>
      <c r="Y5" s="61">
        <v>0</v>
      </c>
      <c r="Z5" s="62">
        <v>17714988</v>
      </c>
    </row>
    <row r="6" spans="1:26" ht="13.5">
      <c r="A6" s="58" t="s">
        <v>32</v>
      </c>
      <c r="B6" s="19">
        <v>0</v>
      </c>
      <c r="C6" s="19">
        <v>0</v>
      </c>
      <c r="D6" s="59">
        <v>17311346</v>
      </c>
      <c r="E6" s="60">
        <v>17311346</v>
      </c>
      <c r="F6" s="60">
        <v>924947</v>
      </c>
      <c r="G6" s="60">
        <v>1074907</v>
      </c>
      <c r="H6" s="60">
        <v>1015188</v>
      </c>
      <c r="I6" s="60">
        <v>3015042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3015042</v>
      </c>
      <c r="W6" s="60">
        <v>0</v>
      </c>
      <c r="X6" s="60">
        <v>3015042</v>
      </c>
      <c r="Y6" s="61">
        <v>0</v>
      </c>
      <c r="Z6" s="62">
        <v>17311346</v>
      </c>
    </row>
    <row r="7" spans="1:26" ht="13.5">
      <c r="A7" s="58" t="s">
        <v>33</v>
      </c>
      <c r="B7" s="19">
        <v>0</v>
      </c>
      <c r="C7" s="19">
        <v>0</v>
      </c>
      <c r="D7" s="59">
        <v>2000000</v>
      </c>
      <c r="E7" s="60">
        <v>2000000</v>
      </c>
      <c r="F7" s="60">
        <v>515919</v>
      </c>
      <c r="G7" s="60">
        <v>586905</v>
      </c>
      <c r="H7" s="60">
        <v>442998</v>
      </c>
      <c r="I7" s="60">
        <v>1545822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1545822</v>
      </c>
      <c r="W7" s="60">
        <v>0</v>
      </c>
      <c r="X7" s="60">
        <v>1545822</v>
      </c>
      <c r="Y7" s="61">
        <v>0</v>
      </c>
      <c r="Z7" s="62">
        <v>2000000</v>
      </c>
    </row>
    <row r="8" spans="1:26" ht="13.5">
      <c r="A8" s="58" t="s">
        <v>34</v>
      </c>
      <c r="B8" s="19">
        <v>0</v>
      </c>
      <c r="C8" s="19">
        <v>0</v>
      </c>
      <c r="D8" s="59">
        <v>97489000</v>
      </c>
      <c r="E8" s="60">
        <v>97489000</v>
      </c>
      <c r="F8" s="60">
        <v>148023</v>
      </c>
      <c r="G8" s="60">
        <v>421918</v>
      </c>
      <c r="H8" s="60">
        <v>474180</v>
      </c>
      <c r="I8" s="60">
        <v>1044121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1044121</v>
      </c>
      <c r="W8" s="60">
        <v>1344000</v>
      </c>
      <c r="X8" s="60">
        <v>-299879</v>
      </c>
      <c r="Y8" s="61">
        <v>-22.31</v>
      </c>
      <c r="Z8" s="62">
        <v>97489000</v>
      </c>
    </row>
    <row r="9" spans="1:26" ht="13.5">
      <c r="A9" s="58" t="s">
        <v>35</v>
      </c>
      <c r="B9" s="19">
        <v>0</v>
      </c>
      <c r="C9" s="19">
        <v>0</v>
      </c>
      <c r="D9" s="59">
        <v>1737431</v>
      </c>
      <c r="E9" s="60">
        <v>1737431</v>
      </c>
      <c r="F9" s="60">
        <v>229385</v>
      </c>
      <c r="G9" s="60">
        <v>172965</v>
      </c>
      <c r="H9" s="60">
        <v>150220</v>
      </c>
      <c r="I9" s="60">
        <v>552570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552570</v>
      </c>
      <c r="W9" s="60">
        <v>23751</v>
      </c>
      <c r="X9" s="60">
        <v>528819</v>
      </c>
      <c r="Y9" s="61">
        <v>2226.51</v>
      </c>
      <c r="Z9" s="62">
        <v>1737431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136252765</v>
      </c>
      <c r="E10" s="66">
        <f t="shared" si="0"/>
        <v>136252765</v>
      </c>
      <c r="F10" s="66">
        <f t="shared" si="0"/>
        <v>19804271</v>
      </c>
      <c r="G10" s="66">
        <f t="shared" si="0"/>
        <v>2264869</v>
      </c>
      <c r="H10" s="66">
        <f t="shared" si="0"/>
        <v>2288229</v>
      </c>
      <c r="I10" s="66">
        <f t="shared" si="0"/>
        <v>24357369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24357369</v>
      </c>
      <c r="W10" s="66">
        <f t="shared" si="0"/>
        <v>1367751</v>
      </c>
      <c r="X10" s="66">
        <f t="shared" si="0"/>
        <v>22989618</v>
      </c>
      <c r="Y10" s="67">
        <f>+IF(W10&lt;&gt;0,(X10/W10)*100,0)</f>
        <v>1680.8335727775013</v>
      </c>
      <c r="Z10" s="68">
        <f t="shared" si="0"/>
        <v>136252765</v>
      </c>
    </row>
    <row r="11" spans="1:26" ht="13.5">
      <c r="A11" s="58" t="s">
        <v>37</v>
      </c>
      <c r="B11" s="19">
        <v>0</v>
      </c>
      <c r="C11" s="19">
        <v>0</v>
      </c>
      <c r="D11" s="59">
        <v>37094282</v>
      </c>
      <c r="E11" s="60">
        <v>37094282</v>
      </c>
      <c r="F11" s="60">
        <v>2252124</v>
      </c>
      <c r="G11" s="60">
        <v>2395242</v>
      </c>
      <c r="H11" s="60">
        <v>2414413</v>
      </c>
      <c r="I11" s="60">
        <v>7061779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7061779</v>
      </c>
      <c r="W11" s="60">
        <v>0</v>
      </c>
      <c r="X11" s="60">
        <v>7061779</v>
      </c>
      <c r="Y11" s="61">
        <v>0</v>
      </c>
      <c r="Z11" s="62">
        <v>37094282</v>
      </c>
    </row>
    <row r="12" spans="1:26" ht="13.5">
      <c r="A12" s="58" t="s">
        <v>38</v>
      </c>
      <c r="B12" s="19">
        <v>0</v>
      </c>
      <c r="C12" s="19">
        <v>0</v>
      </c>
      <c r="D12" s="59">
        <v>13399247</v>
      </c>
      <c r="E12" s="60">
        <v>13399247</v>
      </c>
      <c r="F12" s="60">
        <v>709970</v>
      </c>
      <c r="G12" s="60">
        <v>709970</v>
      </c>
      <c r="H12" s="60">
        <v>709970</v>
      </c>
      <c r="I12" s="60">
        <v>2129910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2129910</v>
      </c>
      <c r="W12" s="60">
        <v>0</v>
      </c>
      <c r="X12" s="60">
        <v>2129910</v>
      </c>
      <c r="Y12" s="61">
        <v>0</v>
      </c>
      <c r="Z12" s="62">
        <v>13399247</v>
      </c>
    </row>
    <row r="13" spans="1:26" ht="13.5">
      <c r="A13" s="58" t="s">
        <v>278</v>
      </c>
      <c r="B13" s="19">
        <v>0</v>
      </c>
      <c r="C13" s="19">
        <v>0</v>
      </c>
      <c r="D13" s="59">
        <v>5500000</v>
      </c>
      <c r="E13" s="60">
        <v>5500000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5500000</v>
      </c>
    </row>
    <row r="14" spans="1:26" ht="13.5">
      <c r="A14" s="58" t="s">
        <v>40</v>
      </c>
      <c r="B14" s="19">
        <v>0</v>
      </c>
      <c r="C14" s="19">
        <v>0</v>
      </c>
      <c r="D14" s="59">
        <v>148000</v>
      </c>
      <c r="E14" s="60">
        <v>148000</v>
      </c>
      <c r="F14" s="60">
        <v>0</v>
      </c>
      <c r="G14" s="60">
        <v>0</v>
      </c>
      <c r="H14" s="60">
        <v>128792</v>
      </c>
      <c r="I14" s="60">
        <v>128792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128792</v>
      </c>
      <c r="W14" s="60">
        <v>0</v>
      </c>
      <c r="X14" s="60">
        <v>128792</v>
      </c>
      <c r="Y14" s="61">
        <v>0</v>
      </c>
      <c r="Z14" s="62">
        <v>148000</v>
      </c>
    </row>
    <row r="15" spans="1:26" ht="13.5">
      <c r="A15" s="58" t="s">
        <v>41</v>
      </c>
      <c r="B15" s="19">
        <v>0</v>
      </c>
      <c r="C15" s="19">
        <v>0</v>
      </c>
      <c r="D15" s="59">
        <v>17808000</v>
      </c>
      <c r="E15" s="60">
        <v>17808000</v>
      </c>
      <c r="F15" s="60">
        <v>1679997</v>
      </c>
      <c r="G15" s="60">
        <v>0</v>
      </c>
      <c r="H15" s="60">
        <v>3530539</v>
      </c>
      <c r="I15" s="60">
        <v>5210536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5210536</v>
      </c>
      <c r="W15" s="60">
        <v>0</v>
      </c>
      <c r="X15" s="60">
        <v>5210536</v>
      </c>
      <c r="Y15" s="61">
        <v>0</v>
      </c>
      <c r="Z15" s="62">
        <v>17808000</v>
      </c>
    </row>
    <row r="16" spans="1:26" ht="13.5">
      <c r="A16" s="69" t="s">
        <v>42</v>
      </c>
      <c r="B16" s="19">
        <v>0</v>
      </c>
      <c r="C16" s="19">
        <v>0</v>
      </c>
      <c r="D16" s="59">
        <v>3000000</v>
      </c>
      <c r="E16" s="60">
        <v>3000000</v>
      </c>
      <c r="F16" s="60">
        <v>355878</v>
      </c>
      <c r="G16" s="60">
        <v>1048086</v>
      </c>
      <c r="H16" s="60">
        <v>596526</v>
      </c>
      <c r="I16" s="60">
        <v>2000490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2000490</v>
      </c>
      <c r="W16" s="60">
        <v>0</v>
      </c>
      <c r="X16" s="60">
        <v>2000490</v>
      </c>
      <c r="Y16" s="61">
        <v>0</v>
      </c>
      <c r="Z16" s="62">
        <v>3000000</v>
      </c>
    </row>
    <row r="17" spans="1:26" ht="13.5">
      <c r="A17" s="58" t="s">
        <v>43</v>
      </c>
      <c r="B17" s="19">
        <v>0</v>
      </c>
      <c r="C17" s="19">
        <v>0</v>
      </c>
      <c r="D17" s="59">
        <v>33896832</v>
      </c>
      <c r="E17" s="60">
        <v>33896832</v>
      </c>
      <c r="F17" s="60">
        <v>3468531</v>
      </c>
      <c r="G17" s="60">
        <v>1133410</v>
      </c>
      <c r="H17" s="60">
        <v>3676937</v>
      </c>
      <c r="I17" s="60">
        <v>8278878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8278878</v>
      </c>
      <c r="W17" s="60">
        <v>0</v>
      </c>
      <c r="X17" s="60">
        <v>8278878</v>
      </c>
      <c r="Y17" s="61">
        <v>0</v>
      </c>
      <c r="Z17" s="62">
        <v>33896832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110846361</v>
      </c>
      <c r="E18" s="73">
        <f t="shared" si="1"/>
        <v>110846361</v>
      </c>
      <c r="F18" s="73">
        <f t="shared" si="1"/>
        <v>8466500</v>
      </c>
      <c r="G18" s="73">
        <f t="shared" si="1"/>
        <v>5286708</v>
      </c>
      <c r="H18" s="73">
        <f t="shared" si="1"/>
        <v>11057177</v>
      </c>
      <c r="I18" s="73">
        <f t="shared" si="1"/>
        <v>24810385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24810385</v>
      </c>
      <c r="W18" s="73">
        <f t="shared" si="1"/>
        <v>0</v>
      </c>
      <c r="X18" s="73">
        <f t="shared" si="1"/>
        <v>24810385</v>
      </c>
      <c r="Y18" s="67">
        <f>+IF(W18&lt;&gt;0,(X18/W18)*100,0)</f>
        <v>0</v>
      </c>
      <c r="Z18" s="74">
        <f t="shared" si="1"/>
        <v>110846361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25406404</v>
      </c>
      <c r="E19" s="77">
        <f t="shared" si="2"/>
        <v>25406404</v>
      </c>
      <c r="F19" s="77">
        <f t="shared" si="2"/>
        <v>11337771</v>
      </c>
      <c r="G19" s="77">
        <f t="shared" si="2"/>
        <v>-3021839</v>
      </c>
      <c r="H19" s="77">
        <f t="shared" si="2"/>
        <v>-8768948</v>
      </c>
      <c r="I19" s="77">
        <f t="shared" si="2"/>
        <v>-453016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-453016</v>
      </c>
      <c r="W19" s="77">
        <f>IF(E10=E18,0,W10-W18)</f>
        <v>1367751</v>
      </c>
      <c r="X19" s="77">
        <f t="shared" si="2"/>
        <v>-1820767</v>
      </c>
      <c r="Y19" s="78">
        <f>+IF(W19&lt;&gt;0,(X19/W19)*100,0)</f>
        <v>-133.1212333239018</v>
      </c>
      <c r="Z19" s="79">
        <f t="shared" si="2"/>
        <v>25406404</v>
      </c>
    </row>
    <row r="20" spans="1:26" ht="13.5">
      <c r="A20" s="58" t="s">
        <v>46</v>
      </c>
      <c r="B20" s="19">
        <v>0</v>
      </c>
      <c r="C20" s="19">
        <v>0</v>
      </c>
      <c r="D20" s="59">
        <v>80259000</v>
      </c>
      <c r="E20" s="60">
        <v>80259000</v>
      </c>
      <c r="F20" s="60">
        <v>36908210</v>
      </c>
      <c r="G20" s="60">
        <v>6567277</v>
      </c>
      <c r="H20" s="60">
        <v>2195323</v>
      </c>
      <c r="I20" s="60">
        <v>45670810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45670810</v>
      </c>
      <c r="W20" s="60">
        <v>0</v>
      </c>
      <c r="X20" s="60">
        <v>45670810</v>
      </c>
      <c r="Y20" s="61">
        <v>0</v>
      </c>
      <c r="Z20" s="62">
        <v>80259000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105665404</v>
      </c>
      <c r="E22" s="88">
        <f t="shared" si="3"/>
        <v>105665404</v>
      </c>
      <c r="F22" s="88">
        <f t="shared" si="3"/>
        <v>48245981</v>
      </c>
      <c r="G22" s="88">
        <f t="shared" si="3"/>
        <v>3545438</v>
      </c>
      <c r="H22" s="88">
        <f t="shared" si="3"/>
        <v>-6573625</v>
      </c>
      <c r="I22" s="88">
        <f t="shared" si="3"/>
        <v>45217794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45217794</v>
      </c>
      <c r="W22" s="88">
        <f t="shared" si="3"/>
        <v>1367751</v>
      </c>
      <c r="X22" s="88">
        <f t="shared" si="3"/>
        <v>43850043</v>
      </c>
      <c r="Y22" s="89">
        <f>+IF(W22&lt;&gt;0,(X22/W22)*100,0)</f>
        <v>3205.9960475261946</v>
      </c>
      <c r="Z22" s="90">
        <f t="shared" si="3"/>
        <v>105665404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105665404</v>
      </c>
      <c r="E24" s="77">
        <f t="shared" si="4"/>
        <v>105665404</v>
      </c>
      <c r="F24" s="77">
        <f t="shared" si="4"/>
        <v>48245981</v>
      </c>
      <c r="G24" s="77">
        <f t="shared" si="4"/>
        <v>3545438</v>
      </c>
      <c r="H24" s="77">
        <f t="shared" si="4"/>
        <v>-6573625</v>
      </c>
      <c r="I24" s="77">
        <f t="shared" si="4"/>
        <v>45217794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45217794</v>
      </c>
      <c r="W24" s="77">
        <f t="shared" si="4"/>
        <v>1367751</v>
      </c>
      <c r="X24" s="77">
        <f t="shared" si="4"/>
        <v>43850043</v>
      </c>
      <c r="Y24" s="78">
        <f>+IF(W24&lt;&gt;0,(X24/W24)*100,0)</f>
        <v>3205.9960475261946</v>
      </c>
      <c r="Z24" s="79">
        <f t="shared" si="4"/>
        <v>105665404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14840000</v>
      </c>
      <c r="E27" s="100">
        <v>14840000</v>
      </c>
      <c r="F27" s="100">
        <v>428410</v>
      </c>
      <c r="G27" s="100">
        <v>6588960</v>
      </c>
      <c r="H27" s="100">
        <v>2706141</v>
      </c>
      <c r="I27" s="100">
        <v>9723511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9723511</v>
      </c>
      <c r="W27" s="100">
        <v>6301820</v>
      </c>
      <c r="X27" s="100">
        <v>3421691</v>
      </c>
      <c r="Y27" s="101">
        <v>54.3</v>
      </c>
      <c r="Z27" s="102">
        <v>14840000</v>
      </c>
    </row>
    <row r="28" spans="1:26" ht="13.5">
      <c r="A28" s="103" t="s">
        <v>46</v>
      </c>
      <c r="B28" s="19">
        <v>0</v>
      </c>
      <c r="C28" s="19">
        <v>0</v>
      </c>
      <c r="D28" s="59">
        <v>14840000</v>
      </c>
      <c r="E28" s="60">
        <v>14840000</v>
      </c>
      <c r="F28" s="60">
        <v>428410</v>
      </c>
      <c r="G28" s="60">
        <v>6567277</v>
      </c>
      <c r="H28" s="60">
        <v>2195323</v>
      </c>
      <c r="I28" s="60">
        <v>9191010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9191010</v>
      </c>
      <c r="W28" s="60">
        <v>0</v>
      </c>
      <c r="X28" s="60">
        <v>9191010</v>
      </c>
      <c r="Y28" s="61">
        <v>0</v>
      </c>
      <c r="Z28" s="62">
        <v>14840000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21683</v>
      </c>
      <c r="H31" s="60">
        <v>510818</v>
      </c>
      <c r="I31" s="60">
        <v>532501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532501</v>
      </c>
      <c r="W31" s="60">
        <v>0</v>
      </c>
      <c r="X31" s="60">
        <v>532501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14840000</v>
      </c>
      <c r="E32" s="100">
        <f t="shared" si="5"/>
        <v>14840000</v>
      </c>
      <c r="F32" s="100">
        <f t="shared" si="5"/>
        <v>428410</v>
      </c>
      <c r="G32" s="100">
        <f t="shared" si="5"/>
        <v>6588960</v>
      </c>
      <c r="H32" s="100">
        <f t="shared" si="5"/>
        <v>2706141</v>
      </c>
      <c r="I32" s="100">
        <f t="shared" si="5"/>
        <v>9723511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9723511</v>
      </c>
      <c r="W32" s="100">
        <f t="shared" si="5"/>
        <v>0</v>
      </c>
      <c r="X32" s="100">
        <f t="shared" si="5"/>
        <v>9723511</v>
      </c>
      <c r="Y32" s="101">
        <f>+IF(W32&lt;&gt;0,(X32/W32)*100,0)</f>
        <v>0</v>
      </c>
      <c r="Z32" s="102">
        <f t="shared" si="5"/>
        <v>14840000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116142000</v>
      </c>
      <c r="E35" s="60">
        <v>116142000</v>
      </c>
      <c r="F35" s="60">
        <v>112372062</v>
      </c>
      <c r="G35" s="60">
        <v>112372062</v>
      </c>
      <c r="H35" s="60">
        <v>112372062</v>
      </c>
      <c r="I35" s="60">
        <v>112372062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112372062</v>
      </c>
      <c r="W35" s="60">
        <v>29035500</v>
      </c>
      <c r="X35" s="60">
        <v>83336562</v>
      </c>
      <c r="Y35" s="61">
        <v>287.02</v>
      </c>
      <c r="Z35" s="62">
        <v>116142000</v>
      </c>
    </row>
    <row r="36" spans="1:26" ht="13.5">
      <c r="A36" s="58" t="s">
        <v>57</v>
      </c>
      <c r="B36" s="19">
        <v>0</v>
      </c>
      <c r="C36" s="19">
        <v>0</v>
      </c>
      <c r="D36" s="59">
        <v>74912000</v>
      </c>
      <c r="E36" s="60">
        <v>74912000</v>
      </c>
      <c r="F36" s="60">
        <v>65380653</v>
      </c>
      <c r="G36" s="60">
        <v>65380653</v>
      </c>
      <c r="H36" s="60">
        <v>65380653</v>
      </c>
      <c r="I36" s="60">
        <v>65380653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65380653</v>
      </c>
      <c r="W36" s="60">
        <v>18728000</v>
      </c>
      <c r="X36" s="60">
        <v>46652653</v>
      </c>
      <c r="Y36" s="61">
        <v>249.11</v>
      </c>
      <c r="Z36" s="62">
        <v>74912000</v>
      </c>
    </row>
    <row r="37" spans="1:26" ht="13.5">
      <c r="A37" s="58" t="s">
        <v>58</v>
      </c>
      <c r="B37" s="19">
        <v>0</v>
      </c>
      <c r="C37" s="19">
        <v>0</v>
      </c>
      <c r="D37" s="59">
        <v>2751000</v>
      </c>
      <c r="E37" s="60">
        <v>2751000</v>
      </c>
      <c r="F37" s="60">
        <v>22104358</v>
      </c>
      <c r="G37" s="60">
        <v>22104358</v>
      </c>
      <c r="H37" s="60">
        <v>22104358</v>
      </c>
      <c r="I37" s="60">
        <v>22104358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22104358</v>
      </c>
      <c r="W37" s="60">
        <v>687750</v>
      </c>
      <c r="X37" s="60">
        <v>21416608</v>
      </c>
      <c r="Y37" s="61">
        <v>3114.01</v>
      </c>
      <c r="Z37" s="62">
        <v>2751000</v>
      </c>
    </row>
    <row r="38" spans="1:26" ht="13.5">
      <c r="A38" s="58" t="s">
        <v>59</v>
      </c>
      <c r="B38" s="19">
        <v>0</v>
      </c>
      <c r="C38" s="19">
        <v>0</v>
      </c>
      <c r="D38" s="59">
        <v>151000</v>
      </c>
      <c r="E38" s="60">
        <v>151000</v>
      </c>
      <c r="F38" s="60">
        <v>1974907</v>
      </c>
      <c r="G38" s="60">
        <v>1974907</v>
      </c>
      <c r="H38" s="60">
        <v>1974907</v>
      </c>
      <c r="I38" s="60">
        <v>1974907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1974907</v>
      </c>
      <c r="W38" s="60">
        <v>37750</v>
      </c>
      <c r="X38" s="60">
        <v>1937157</v>
      </c>
      <c r="Y38" s="61">
        <v>5131.54</v>
      </c>
      <c r="Z38" s="62">
        <v>151000</v>
      </c>
    </row>
    <row r="39" spans="1:26" ht="13.5">
      <c r="A39" s="58" t="s">
        <v>60</v>
      </c>
      <c r="B39" s="19">
        <v>0</v>
      </c>
      <c r="C39" s="19">
        <v>0</v>
      </c>
      <c r="D39" s="59">
        <v>188152000</v>
      </c>
      <c r="E39" s="60">
        <v>188152000</v>
      </c>
      <c r="F39" s="60">
        <v>153673450</v>
      </c>
      <c r="G39" s="60">
        <v>153673450</v>
      </c>
      <c r="H39" s="60">
        <v>153673450</v>
      </c>
      <c r="I39" s="60">
        <v>153673450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153673450</v>
      </c>
      <c r="W39" s="60">
        <v>47038000</v>
      </c>
      <c r="X39" s="60">
        <v>106635450</v>
      </c>
      <c r="Y39" s="61">
        <v>226.7</v>
      </c>
      <c r="Z39" s="62">
        <v>188152000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60112283</v>
      </c>
      <c r="E42" s="60">
        <v>60112283</v>
      </c>
      <c r="F42" s="60">
        <v>14258079</v>
      </c>
      <c r="G42" s="60">
        <v>13494176</v>
      </c>
      <c r="H42" s="60">
        <v>-2709132</v>
      </c>
      <c r="I42" s="60">
        <v>25043123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25043123</v>
      </c>
      <c r="W42" s="60">
        <v>22490002</v>
      </c>
      <c r="X42" s="60">
        <v>2553121</v>
      </c>
      <c r="Y42" s="61">
        <v>11.35</v>
      </c>
      <c r="Z42" s="62">
        <v>60112283</v>
      </c>
    </row>
    <row r="43" spans="1:26" ht="13.5">
      <c r="A43" s="58" t="s">
        <v>63</v>
      </c>
      <c r="B43" s="19">
        <v>0</v>
      </c>
      <c r="C43" s="19">
        <v>0</v>
      </c>
      <c r="D43" s="59">
        <v>-70690992</v>
      </c>
      <c r="E43" s="60">
        <v>-70690992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-17672748</v>
      </c>
      <c r="X43" s="60">
        <v>17672748</v>
      </c>
      <c r="Y43" s="61">
        <v>-100</v>
      </c>
      <c r="Z43" s="62">
        <v>-70690992</v>
      </c>
    </row>
    <row r="44" spans="1:26" ht="13.5">
      <c r="A44" s="58" t="s">
        <v>64</v>
      </c>
      <c r="B44" s="19">
        <v>0</v>
      </c>
      <c r="C44" s="19">
        <v>0</v>
      </c>
      <c r="D44" s="59">
        <v>-550000</v>
      </c>
      <c r="E44" s="60">
        <v>-550000</v>
      </c>
      <c r="F44" s="60">
        <v>0</v>
      </c>
      <c r="G44" s="60">
        <v>0</v>
      </c>
      <c r="H44" s="60">
        <v>-113794</v>
      </c>
      <c r="I44" s="60">
        <v>-113794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-113794</v>
      </c>
      <c r="W44" s="60">
        <v>0</v>
      </c>
      <c r="X44" s="60">
        <v>-113794</v>
      </c>
      <c r="Y44" s="61">
        <v>0</v>
      </c>
      <c r="Z44" s="62">
        <v>-550000</v>
      </c>
    </row>
    <row r="45" spans="1:26" ht="13.5">
      <c r="A45" s="70" t="s">
        <v>65</v>
      </c>
      <c r="B45" s="22">
        <v>0</v>
      </c>
      <c r="C45" s="22">
        <v>0</v>
      </c>
      <c r="D45" s="99">
        <v>41354732</v>
      </c>
      <c r="E45" s="100">
        <v>41354732</v>
      </c>
      <c r="F45" s="100">
        <v>95253379</v>
      </c>
      <c r="G45" s="100">
        <v>108747555</v>
      </c>
      <c r="H45" s="100">
        <v>105924629</v>
      </c>
      <c r="I45" s="100">
        <v>105924629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105924629</v>
      </c>
      <c r="W45" s="100">
        <v>57300695</v>
      </c>
      <c r="X45" s="100">
        <v>48623934</v>
      </c>
      <c r="Y45" s="101">
        <v>84.86</v>
      </c>
      <c r="Z45" s="102">
        <v>41354732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825996</v>
      </c>
      <c r="C49" s="52">
        <v>0</v>
      </c>
      <c r="D49" s="129">
        <v>712670</v>
      </c>
      <c r="E49" s="54">
        <v>1023590</v>
      </c>
      <c r="F49" s="54">
        <v>0</v>
      </c>
      <c r="G49" s="54">
        <v>0</v>
      </c>
      <c r="H49" s="54">
        <v>0</v>
      </c>
      <c r="I49" s="54">
        <v>313957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261341</v>
      </c>
      <c r="W49" s="54">
        <v>430872</v>
      </c>
      <c r="X49" s="54">
        <v>5857934</v>
      </c>
      <c r="Y49" s="54">
        <v>9337244</v>
      </c>
      <c r="Z49" s="130">
        <v>18763604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3977983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3977983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83.48960277043774</v>
      </c>
      <c r="E58" s="7">
        <f t="shared" si="6"/>
        <v>83.48960277043774</v>
      </c>
      <c r="F58" s="7">
        <f t="shared" si="6"/>
        <v>10.371613304618633</v>
      </c>
      <c r="G58" s="7">
        <f t="shared" si="6"/>
        <v>710.3719306094046</v>
      </c>
      <c r="H58" s="7">
        <f t="shared" si="6"/>
        <v>255.01226433537383</v>
      </c>
      <c r="I58" s="7">
        <f t="shared" si="6"/>
        <v>62.21865691382305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62.21865691382305</v>
      </c>
      <c r="W58" s="7">
        <f t="shared" si="6"/>
        <v>72.1367184079379</v>
      </c>
      <c r="X58" s="7">
        <f t="shared" si="6"/>
        <v>0</v>
      </c>
      <c r="Y58" s="7">
        <f t="shared" si="6"/>
        <v>0</v>
      </c>
      <c r="Z58" s="8">
        <f t="shared" si="6"/>
        <v>83.48960277043774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92.36298671808727</v>
      </c>
      <c r="E59" s="10">
        <f t="shared" si="7"/>
        <v>92.36298671808727</v>
      </c>
      <c r="F59" s="10">
        <f t="shared" si="7"/>
        <v>6.618154111779291</v>
      </c>
      <c r="G59" s="10">
        <f t="shared" si="7"/>
        <v>94165.7939809151</v>
      </c>
      <c r="H59" s="10">
        <f t="shared" si="7"/>
        <v>1238.0961180297895</v>
      </c>
      <c r="I59" s="10">
        <f t="shared" si="7"/>
        <v>62.822131039361174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62.822131039361174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92.36298671808727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74.27574955754451</v>
      </c>
      <c r="E60" s="13">
        <f t="shared" si="7"/>
        <v>74.27574955754451</v>
      </c>
      <c r="F60" s="13">
        <f t="shared" si="7"/>
        <v>75.29458444646018</v>
      </c>
      <c r="G60" s="13">
        <f t="shared" si="7"/>
        <v>23.458959705351255</v>
      </c>
      <c r="H60" s="13">
        <f t="shared" si="7"/>
        <v>72.78011560420336</v>
      </c>
      <c r="I60" s="13">
        <f t="shared" si="7"/>
        <v>55.96777756329763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55.96777756329763</v>
      </c>
      <c r="W60" s="13">
        <f t="shared" si="7"/>
        <v>74.2757581387095</v>
      </c>
      <c r="X60" s="13">
        <f t="shared" si="7"/>
        <v>0</v>
      </c>
      <c r="Y60" s="13">
        <f t="shared" si="7"/>
        <v>0</v>
      </c>
      <c r="Z60" s="14">
        <f t="shared" si="7"/>
        <v>74.27574955754451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72.10552805841289</v>
      </c>
      <c r="E61" s="13">
        <f t="shared" si="7"/>
        <v>72.10552805841289</v>
      </c>
      <c r="F61" s="13">
        <f t="shared" si="7"/>
        <v>71.60850587822425</v>
      </c>
      <c r="G61" s="13">
        <f t="shared" si="7"/>
        <v>11.87021869701411</v>
      </c>
      <c r="H61" s="13">
        <f t="shared" si="7"/>
        <v>56.4256653080357</v>
      </c>
      <c r="I61" s="13">
        <f t="shared" si="7"/>
        <v>44.979211148249156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44.979211148249156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72.10552805841289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99.99547162303712</v>
      </c>
      <c r="E64" s="13">
        <f t="shared" si="7"/>
        <v>99.99547162303712</v>
      </c>
      <c r="F64" s="13">
        <f t="shared" si="7"/>
        <v>89.0502621818647</v>
      </c>
      <c r="G64" s="13">
        <f t="shared" si="7"/>
        <v>72.64052453386151</v>
      </c>
      <c r="H64" s="13">
        <f t="shared" si="7"/>
        <v>141.1422535858068</v>
      </c>
      <c r="I64" s="13">
        <f t="shared" si="7"/>
        <v>100.52729705350765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100.52729705350765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99.99547162303712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186.24275003536567</v>
      </c>
      <c r="G66" s="16">
        <f t="shared" si="7"/>
        <v>123.6772577940129</v>
      </c>
      <c r="H66" s="16">
        <f t="shared" si="7"/>
        <v>61.40744667651737</v>
      </c>
      <c r="I66" s="16">
        <f t="shared" si="7"/>
        <v>107.2566696067538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107.2566696067538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34989994</v>
      </c>
      <c r="E67" s="26">
        <v>34989994</v>
      </c>
      <c r="F67" s="26">
        <v>18953358</v>
      </c>
      <c r="G67" s="26">
        <v>1126608</v>
      </c>
      <c r="H67" s="26">
        <v>1309488</v>
      </c>
      <c r="I67" s="26">
        <v>21389454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21389454</v>
      </c>
      <c r="W67" s="26">
        <v>8747498</v>
      </c>
      <c r="X67" s="26"/>
      <c r="Y67" s="25"/>
      <c r="Z67" s="27">
        <v>34989994</v>
      </c>
    </row>
    <row r="68" spans="1:26" ht="13.5" hidden="1">
      <c r="A68" s="37" t="s">
        <v>31</v>
      </c>
      <c r="B68" s="19"/>
      <c r="C68" s="19"/>
      <c r="D68" s="20">
        <v>17333648</v>
      </c>
      <c r="E68" s="21">
        <v>17333648</v>
      </c>
      <c r="F68" s="21">
        <v>17985997</v>
      </c>
      <c r="G68" s="21">
        <v>8174</v>
      </c>
      <c r="H68" s="21">
        <v>205643</v>
      </c>
      <c r="I68" s="21">
        <v>18199814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18199814</v>
      </c>
      <c r="W68" s="21"/>
      <c r="X68" s="21"/>
      <c r="Y68" s="20"/>
      <c r="Z68" s="23">
        <v>17333648</v>
      </c>
    </row>
    <row r="69" spans="1:26" ht="13.5" hidden="1">
      <c r="A69" s="38" t="s">
        <v>32</v>
      </c>
      <c r="B69" s="19"/>
      <c r="C69" s="19"/>
      <c r="D69" s="20">
        <v>17311346</v>
      </c>
      <c r="E69" s="21">
        <v>17311346</v>
      </c>
      <c r="F69" s="21">
        <v>924947</v>
      </c>
      <c r="G69" s="21">
        <v>1074907</v>
      </c>
      <c r="H69" s="21">
        <v>1015188</v>
      </c>
      <c r="I69" s="21">
        <v>3015042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3015042</v>
      </c>
      <c r="W69" s="21">
        <v>4327836</v>
      </c>
      <c r="X69" s="21"/>
      <c r="Y69" s="20"/>
      <c r="Z69" s="23">
        <v>17311346</v>
      </c>
    </row>
    <row r="70" spans="1:26" ht="13.5" hidden="1">
      <c r="A70" s="39" t="s">
        <v>103</v>
      </c>
      <c r="B70" s="19"/>
      <c r="C70" s="19"/>
      <c r="D70" s="20">
        <v>15964285</v>
      </c>
      <c r="E70" s="21">
        <v>15964285</v>
      </c>
      <c r="F70" s="21">
        <v>729472</v>
      </c>
      <c r="G70" s="21">
        <v>869925</v>
      </c>
      <c r="H70" s="21">
        <v>819207</v>
      </c>
      <c r="I70" s="21">
        <v>2418604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2418604</v>
      </c>
      <c r="W70" s="21"/>
      <c r="X70" s="21"/>
      <c r="Y70" s="20"/>
      <c r="Z70" s="23">
        <v>15964285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1347061</v>
      </c>
      <c r="E73" s="21">
        <v>1347061</v>
      </c>
      <c r="F73" s="21">
        <v>195475</v>
      </c>
      <c r="G73" s="21">
        <v>204982</v>
      </c>
      <c r="H73" s="21">
        <v>195981</v>
      </c>
      <c r="I73" s="21">
        <v>596438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596438</v>
      </c>
      <c r="W73" s="21"/>
      <c r="X73" s="21"/>
      <c r="Y73" s="20"/>
      <c r="Z73" s="23">
        <v>1347061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345000</v>
      </c>
      <c r="E75" s="30">
        <v>345000</v>
      </c>
      <c r="F75" s="30">
        <v>42414</v>
      </c>
      <c r="G75" s="30">
        <v>43527</v>
      </c>
      <c r="H75" s="30">
        <v>88657</v>
      </c>
      <c r="I75" s="30">
        <v>174598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174598</v>
      </c>
      <c r="W75" s="30"/>
      <c r="X75" s="30"/>
      <c r="Y75" s="29"/>
      <c r="Z75" s="31">
        <v>345000</v>
      </c>
    </row>
    <row r="76" spans="1:26" ht="13.5" hidden="1">
      <c r="A76" s="42" t="s">
        <v>286</v>
      </c>
      <c r="B76" s="32"/>
      <c r="C76" s="32"/>
      <c r="D76" s="33">
        <v>29213007</v>
      </c>
      <c r="E76" s="34">
        <v>29213007</v>
      </c>
      <c r="F76" s="34">
        <v>1965769</v>
      </c>
      <c r="G76" s="34">
        <v>8003107</v>
      </c>
      <c r="H76" s="34">
        <v>3339355</v>
      </c>
      <c r="I76" s="34">
        <v>13308231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13308231</v>
      </c>
      <c r="W76" s="34">
        <v>6310158</v>
      </c>
      <c r="X76" s="34"/>
      <c r="Y76" s="33"/>
      <c r="Z76" s="35">
        <v>29213007</v>
      </c>
    </row>
    <row r="77" spans="1:26" ht="13.5" hidden="1">
      <c r="A77" s="37" t="s">
        <v>31</v>
      </c>
      <c r="B77" s="19"/>
      <c r="C77" s="19"/>
      <c r="D77" s="20">
        <v>16009875</v>
      </c>
      <c r="E77" s="21">
        <v>16009875</v>
      </c>
      <c r="F77" s="21">
        <v>1190341</v>
      </c>
      <c r="G77" s="21">
        <v>7697112</v>
      </c>
      <c r="H77" s="21">
        <v>2546058</v>
      </c>
      <c r="I77" s="21">
        <v>11433511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11433511</v>
      </c>
      <c r="W77" s="21">
        <v>3009375</v>
      </c>
      <c r="X77" s="21"/>
      <c r="Y77" s="20"/>
      <c r="Z77" s="23">
        <v>16009875</v>
      </c>
    </row>
    <row r="78" spans="1:26" ht="13.5" hidden="1">
      <c r="A78" s="38" t="s">
        <v>32</v>
      </c>
      <c r="B78" s="19"/>
      <c r="C78" s="19"/>
      <c r="D78" s="20">
        <v>12858132</v>
      </c>
      <c r="E78" s="21">
        <v>12858132</v>
      </c>
      <c r="F78" s="21">
        <v>696435</v>
      </c>
      <c r="G78" s="21">
        <v>252162</v>
      </c>
      <c r="H78" s="21">
        <v>738855</v>
      </c>
      <c r="I78" s="21">
        <v>1687452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1687452</v>
      </c>
      <c r="W78" s="21">
        <v>3214533</v>
      </c>
      <c r="X78" s="21"/>
      <c r="Y78" s="20"/>
      <c r="Z78" s="23">
        <v>12858132</v>
      </c>
    </row>
    <row r="79" spans="1:26" ht="13.5" hidden="1">
      <c r="A79" s="39" t="s">
        <v>103</v>
      </c>
      <c r="B79" s="19"/>
      <c r="C79" s="19"/>
      <c r="D79" s="20">
        <v>11511132</v>
      </c>
      <c r="E79" s="21">
        <v>11511132</v>
      </c>
      <c r="F79" s="21">
        <v>522364</v>
      </c>
      <c r="G79" s="21">
        <v>103262</v>
      </c>
      <c r="H79" s="21">
        <v>462243</v>
      </c>
      <c r="I79" s="21">
        <v>1087869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1087869</v>
      </c>
      <c r="W79" s="21">
        <v>2877783</v>
      </c>
      <c r="X79" s="21"/>
      <c r="Y79" s="20"/>
      <c r="Z79" s="23">
        <v>11511132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1347000</v>
      </c>
      <c r="E82" s="21">
        <v>1347000</v>
      </c>
      <c r="F82" s="21">
        <v>174071</v>
      </c>
      <c r="G82" s="21">
        <v>148900</v>
      </c>
      <c r="H82" s="21">
        <v>276612</v>
      </c>
      <c r="I82" s="21">
        <v>599583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599583</v>
      </c>
      <c r="W82" s="21">
        <v>336750</v>
      </c>
      <c r="X82" s="21"/>
      <c r="Y82" s="20"/>
      <c r="Z82" s="23">
        <v>1347000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345000</v>
      </c>
      <c r="E84" s="30">
        <v>345000</v>
      </c>
      <c r="F84" s="30">
        <v>78993</v>
      </c>
      <c r="G84" s="30">
        <v>53833</v>
      </c>
      <c r="H84" s="30">
        <v>54442</v>
      </c>
      <c r="I84" s="30">
        <v>187268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187268</v>
      </c>
      <c r="W84" s="30">
        <v>86250</v>
      </c>
      <c r="X84" s="30"/>
      <c r="Y84" s="29"/>
      <c r="Z84" s="31">
        <v>345000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144908115</v>
      </c>
      <c r="F5" s="100">
        <f t="shared" si="0"/>
        <v>144908115</v>
      </c>
      <c r="G5" s="100">
        <f t="shared" si="0"/>
        <v>55561959</v>
      </c>
      <c r="H5" s="100">
        <f t="shared" si="0"/>
        <v>3086549</v>
      </c>
      <c r="I5" s="100">
        <f t="shared" si="0"/>
        <v>1724808</v>
      </c>
      <c r="J5" s="100">
        <f t="shared" si="0"/>
        <v>60373316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60373316</v>
      </c>
      <c r="X5" s="100">
        <f t="shared" si="0"/>
        <v>15688</v>
      </c>
      <c r="Y5" s="100">
        <f t="shared" si="0"/>
        <v>60357628</v>
      </c>
      <c r="Z5" s="137">
        <f>+IF(X5&lt;&gt;0,+(Y5/X5)*100,0)</f>
        <v>384737.55736868945</v>
      </c>
      <c r="AA5" s="153">
        <f>SUM(AA6:AA8)</f>
        <v>144908115</v>
      </c>
    </row>
    <row r="6" spans="1:27" ht="13.5">
      <c r="A6" s="138" t="s">
        <v>75</v>
      </c>
      <c r="B6" s="136"/>
      <c r="C6" s="155"/>
      <c r="D6" s="155"/>
      <c r="E6" s="156">
        <v>30150000</v>
      </c>
      <c r="F6" s="60">
        <v>30150000</v>
      </c>
      <c r="G6" s="60">
        <v>428210</v>
      </c>
      <c r="H6" s="60">
        <v>2342232</v>
      </c>
      <c r="I6" s="60">
        <v>693605</v>
      </c>
      <c r="J6" s="60">
        <v>3464047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3464047</v>
      </c>
      <c r="X6" s="60"/>
      <c r="Y6" s="60">
        <v>3464047</v>
      </c>
      <c r="Z6" s="140">
        <v>0</v>
      </c>
      <c r="AA6" s="155">
        <v>30150000</v>
      </c>
    </row>
    <row r="7" spans="1:27" ht="13.5">
      <c r="A7" s="138" t="s">
        <v>76</v>
      </c>
      <c r="B7" s="136"/>
      <c r="C7" s="157"/>
      <c r="D7" s="157"/>
      <c r="E7" s="158">
        <v>113803710</v>
      </c>
      <c r="F7" s="159">
        <v>113803710</v>
      </c>
      <c r="G7" s="159">
        <v>55100612</v>
      </c>
      <c r="H7" s="159">
        <v>704061</v>
      </c>
      <c r="I7" s="159">
        <v>993841</v>
      </c>
      <c r="J7" s="159">
        <v>56798514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56798514</v>
      </c>
      <c r="X7" s="159"/>
      <c r="Y7" s="159">
        <v>56798514</v>
      </c>
      <c r="Z7" s="141">
        <v>0</v>
      </c>
      <c r="AA7" s="157">
        <v>113803710</v>
      </c>
    </row>
    <row r="8" spans="1:27" ht="13.5">
      <c r="A8" s="138" t="s">
        <v>77</v>
      </c>
      <c r="B8" s="136"/>
      <c r="C8" s="155"/>
      <c r="D8" s="155"/>
      <c r="E8" s="156">
        <v>954405</v>
      </c>
      <c r="F8" s="60">
        <v>954405</v>
      </c>
      <c r="G8" s="60">
        <v>33137</v>
      </c>
      <c r="H8" s="60">
        <v>40256</v>
      </c>
      <c r="I8" s="60">
        <v>37362</v>
      </c>
      <c r="J8" s="60">
        <v>110755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110755</v>
      </c>
      <c r="X8" s="60">
        <v>15688</v>
      </c>
      <c r="Y8" s="60">
        <v>95067</v>
      </c>
      <c r="Z8" s="140">
        <v>605.99</v>
      </c>
      <c r="AA8" s="155">
        <v>954405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1546748</v>
      </c>
      <c r="F9" s="100">
        <f t="shared" si="1"/>
        <v>1546748</v>
      </c>
      <c r="G9" s="100">
        <f t="shared" si="1"/>
        <v>159177</v>
      </c>
      <c r="H9" s="100">
        <f t="shared" si="1"/>
        <v>137074</v>
      </c>
      <c r="I9" s="100">
        <f t="shared" si="1"/>
        <v>156612</v>
      </c>
      <c r="J9" s="100">
        <f t="shared" si="1"/>
        <v>452863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452863</v>
      </c>
      <c r="X9" s="100">
        <f t="shared" si="1"/>
        <v>1367751</v>
      </c>
      <c r="Y9" s="100">
        <f t="shared" si="1"/>
        <v>-914888</v>
      </c>
      <c r="Z9" s="137">
        <f>+IF(X9&lt;&gt;0,+(Y9/X9)*100,0)</f>
        <v>-66.88995292271765</v>
      </c>
      <c r="AA9" s="153">
        <f>SUM(AA10:AA14)</f>
        <v>1546748</v>
      </c>
    </row>
    <row r="10" spans="1:27" ht="13.5">
      <c r="A10" s="138" t="s">
        <v>79</v>
      </c>
      <c r="B10" s="136"/>
      <c r="C10" s="155"/>
      <c r="D10" s="155"/>
      <c r="E10" s="156">
        <v>1451748</v>
      </c>
      <c r="F10" s="60">
        <v>1451748</v>
      </c>
      <c r="G10" s="60">
        <v>151627</v>
      </c>
      <c r="H10" s="60">
        <v>128824</v>
      </c>
      <c r="I10" s="60">
        <v>153612</v>
      </c>
      <c r="J10" s="60">
        <v>434063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434063</v>
      </c>
      <c r="X10" s="60">
        <v>1344000</v>
      </c>
      <c r="Y10" s="60">
        <v>-909937</v>
      </c>
      <c r="Z10" s="140">
        <v>-67.7</v>
      </c>
      <c r="AA10" s="155">
        <v>1451748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95000</v>
      </c>
      <c r="F12" s="60">
        <v>95000</v>
      </c>
      <c r="G12" s="60">
        <v>7550</v>
      </c>
      <c r="H12" s="60">
        <v>8250</v>
      </c>
      <c r="I12" s="60">
        <v>3000</v>
      </c>
      <c r="J12" s="60">
        <v>18800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18800</v>
      </c>
      <c r="X12" s="60">
        <v>23751</v>
      </c>
      <c r="Y12" s="60">
        <v>-4951</v>
      </c>
      <c r="Z12" s="140">
        <v>-20.85</v>
      </c>
      <c r="AA12" s="155">
        <v>95000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44183733</v>
      </c>
      <c r="F15" s="100">
        <f t="shared" si="2"/>
        <v>44183733</v>
      </c>
      <c r="G15" s="100">
        <f t="shared" si="2"/>
        <v>6632</v>
      </c>
      <c r="H15" s="100">
        <f t="shared" si="2"/>
        <v>172765</v>
      </c>
      <c r="I15" s="100">
        <f t="shared" si="2"/>
        <v>1464</v>
      </c>
      <c r="J15" s="100">
        <f t="shared" si="2"/>
        <v>180861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180861</v>
      </c>
      <c r="X15" s="100">
        <f t="shared" si="2"/>
        <v>37256</v>
      </c>
      <c r="Y15" s="100">
        <f t="shared" si="2"/>
        <v>143605</v>
      </c>
      <c r="Z15" s="137">
        <f>+IF(X15&lt;&gt;0,+(Y15/X15)*100,0)</f>
        <v>385.4546918617135</v>
      </c>
      <c r="AA15" s="153">
        <f>SUM(AA16:AA18)</f>
        <v>44183733</v>
      </c>
    </row>
    <row r="16" spans="1:27" ht="13.5">
      <c r="A16" s="138" t="s">
        <v>85</v>
      </c>
      <c r="B16" s="136"/>
      <c r="C16" s="155"/>
      <c r="D16" s="155"/>
      <c r="E16" s="156">
        <v>144733</v>
      </c>
      <c r="F16" s="60">
        <v>144733</v>
      </c>
      <c r="G16" s="60">
        <v>6632</v>
      </c>
      <c r="H16" s="60">
        <v>172765</v>
      </c>
      <c r="I16" s="60">
        <v>1464</v>
      </c>
      <c r="J16" s="60">
        <v>180861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180861</v>
      </c>
      <c r="X16" s="60">
        <v>37256</v>
      </c>
      <c r="Y16" s="60">
        <v>143605</v>
      </c>
      <c r="Z16" s="140">
        <v>385.45</v>
      </c>
      <c r="AA16" s="155">
        <v>144733</v>
      </c>
    </row>
    <row r="17" spans="1:27" ht="13.5">
      <c r="A17" s="138" t="s">
        <v>86</v>
      </c>
      <c r="B17" s="136"/>
      <c r="C17" s="155"/>
      <c r="D17" s="155"/>
      <c r="E17" s="156">
        <v>44039000</v>
      </c>
      <c r="F17" s="60">
        <v>44039000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44039000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25873169</v>
      </c>
      <c r="F19" s="100">
        <f t="shared" si="3"/>
        <v>25873169</v>
      </c>
      <c r="G19" s="100">
        <f t="shared" si="3"/>
        <v>984713</v>
      </c>
      <c r="H19" s="100">
        <f t="shared" si="3"/>
        <v>5435758</v>
      </c>
      <c r="I19" s="100">
        <f t="shared" si="3"/>
        <v>2600668</v>
      </c>
      <c r="J19" s="100">
        <f t="shared" si="3"/>
        <v>9021139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9021139</v>
      </c>
      <c r="X19" s="100">
        <f t="shared" si="3"/>
        <v>4419999</v>
      </c>
      <c r="Y19" s="100">
        <f t="shared" si="3"/>
        <v>4601140</v>
      </c>
      <c r="Z19" s="137">
        <f>+IF(X19&lt;&gt;0,+(Y19/X19)*100,0)</f>
        <v>104.0982135968809</v>
      </c>
      <c r="AA19" s="153">
        <f>SUM(AA20:AA23)</f>
        <v>25873169</v>
      </c>
    </row>
    <row r="20" spans="1:27" ht="13.5">
      <c r="A20" s="138" t="s">
        <v>89</v>
      </c>
      <c r="B20" s="136"/>
      <c r="C20" s="155"/>
      <c r="D20" s="155"/>
      <c r="E20" s="156">
        <v>24489064</v>
      </c>
      <c r="F20" s="60">
        <v>24489064</v>
      </c>
      <c r="G20" s="60">
        <v>746824</v>
      </c>
      <c r="H20" s="60">
        <v>5187249</v>
      </c>
      <c r="I20" s="60">
        <v>2360485</v>
      </c>
      <c r="J20" s="60">
        <v>8294558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8294558</v>
      </c>
      <c r="X20" s="60">
        <v>4074999</v>
      </c>
      <c r="Y20" s="60">
        <v>4219559</v>
      </c>
      <c r="Z20" s="140">
        <v>103.55</v>
      </c>
      <c r="AA20" s="155">
        <v>24489064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1384105</v>
      </c>
      <c r="F23" s="60">
        <v>1384105</v>
      </c>
      <c r="G23" s="60">
        <v>237889</v>
      </c>
      <c r="H23" s="60">
        <v>248509</v>
      </c>
      <c r="I23" s="60">
        <v>240183</v>
      </c>
      <c r="J23" s="60">
        <v>726581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726581</v>
      </c>
      <c r="X23" s="60">
        <v>345000</v>
      </c>
      <c r="Y23" s="60">
        <v>381581</v>
      </c>
      <c r="Z23" s="140">
        <v>110.6</v>
      </c>
      <c r="AA23" s="155">
        <v>1384105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216511765</v>
      </c>
      <c r="F25" s="73">
        <f t="shared" si="4"/>
        <v>216511765</v>
      </c>
      <c r="G25" s="73">
        <f t="shared" si="4"/>
        <v>56712481</v>
      </c>
      <c r="H25" s="73">
        <f t="shared" si="4"/>
        <v>8832146</v>
      </c>
      <c r="I25" s="73">
        <f t="shared" si="4"/>
        <v>4483552</v>
      </c>
      <c r="J25" s="73">
        <f t="shared" si="4"/>
        <v>70028179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70028179</v>
      </c>
      <c r="X25" s="73">
        <f t="shared" si="4"/>
        <v>5840694</v>
      </c>
      <c r="Y25" s="73">
        <f t="shared" si="4"/>
        <v>64187485</v>
      </c>
      <c r="Z25" s="170">
        <f>+IF(X25&lt;&gt;0,+(Y25/X25)*100,0)</f>
        <v>1098.9701737499001</v>
      </c>
      <c r="AA25" s="168">
        <f>+AA5+AA9+AA15+AA19+AA24</f>
        <v>216511765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69366639</v>
      </c>
      <c r="F28" s="100">
        <f t="shared" si="5"/>
        <v>69366639</v>
      </c>
      <c r="G28" s="100">
        <f t="shared" si="5"/>
        <v>3437264</v>
      </c>
      <c r="H28" s="100">
        <f t="shared" si="5"/>
        <v>2602352</v>
      </c>
      <c r="I28" s="100">
        <f t="shared" si="5"/>
        <v>3721766</v>
      </c>
      <c r="J28" s="100">
        <f t="shared" si="5"/>
        <v>9761382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9761382</v>
      </c>
      <c r="X28" s="100">
        <f t="shared" si="5"/>
        <v>2640557</v>
      </c>
      <c r="Y28" s="100">
        <f t="shared" si="5"/>
        <v>7120825</v>
      </c>
      <c r="Z28" s="137">
        <f>+IF(X28&lt;&gt;0,+(Y28/X28)*100,0)</f>
        <v>269.6713231337176</v>
      </c>
      <c r="AA28" s="153">
        <f>SUM(AA29:AA31)</f>
        <v>69366639</v>
      </c>
    </row>
    <row r="29" spans="1:27" ht="13.5">
      <c r="A29" s="138" t="s">
        <v>75</v>
      </c>
      <c r="B29" s="136"/>
      <c r="C29" s="155"/>
      <c r="D29" s="155"/>
      <c r="E29" s="156">
        <v>24004121</v>
      </c>
      <c r="F29" s="60">
        <v>24004121</v>
      </c>
      <c r="G29" s="60">
        <v>1144039</v>
      </c>
      <c r="H29" s="60">
        <v>1278651</v>
      </c>
      <c r="I29" s="60">
        <v>1480020</v>
      </c>
      <c r="J29" s="60">
        <v>3902710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3902710</v>
      </c>
      <c r="X29" s="60">
        <v>2640557</v>
      </c>
      <c r="Y29" s="60">
        <v>1262153</v>
      </c>
      <c r="Z29" s="140">
        <v>47.8</v>
      </c>
      <c r="AA29" s="155">
        <v>24004121</v>
      </c>
    </row>
    <row r="30" spans="1:27" ht="13.5">
      <c r="A30" s="138" t="s">
        <v>76</v>
      </c>
      <c r="B30" s="136"/>
      <c r="C30" s="157"/>
      <c r="D30" s="157"/>
      <c r="E30" s="158">
        <v>15045667</v>
      </c>
      <c r="F30" s="159">
        <v>15045667</v>
      </c>
      <c r="G30" s="159">
        <v>578503</v>
      </c>
      <c r="H30" s="159">
        <v>602758</v>
      </c>
      <c r="I30" s="159">
        <v>1062572</v>
      </c>
      <c r="J30" s="159">
        <v>2243833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2243833</v>
      </c>
      <c r="X30" s="159"/>
      <c r="Y30" s="159">
        <v>2243833</v>
      </c>
      <c r="Z30" s="141">
        <v>0</v>
      </c>
      <c r="AA30" s="157">
        <v>15045667</v>
      </c>
    </row>
    <row r="31" spans="1:27" ht="13.5">
      <c r="A31" s="138" t="s">
        <v>77</v>
      </c>
      <c r="B31" s="136"/>
      <c r="C31" s="155"/>
      <c r="D31" s="155"/>
      <c r="E31" s="156">
        <v>30316851</v>
      </c>
      <c r="F31" s="60">
        <v>30316851</v>
      </c>
      <c r="G31" s="60">
        <v>1714722</v>
      </c>
      <c r="H31" s="60">
        <v>720943</v>
      </c>
      <c r="I31" s="60">
        <v>1179174</v>
      </c>
      <c r="J31" s="60">
        <v>3614839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3614839</v>
      </c>
      <c r="X31" s="60"/>
      <c r="Y31" s="60">
        <v>3614839</v>
      </c>
      <c r="Z31" s="140">
        <v>0</v>
      </c>
      <c r="AA31" s="155">
        <v>30316851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-15337347</v>
      </c>
      <c r="F32" s="100">
        <f t="shared" si="6"/>
        <v>-15337347</v>
      </c>
      <c r="G32" s="100">
        <f t="shared" si="6"/>
        <v>2214287</v>
      </c>
      <c r="H32" s="100">
        <f t="shared" si="6"/>
        <v>731462</v>
      </c>
      <c r="I32" s="100">
        <f t="shared" si="6"/>
        <v>2159421</v>
      </c>
      <c r="J32" s="100">
        <f t="shared" si="6"/>
        <v>5105170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5105170</v>
      </c>
      <c r="X32" s="100">
        <f t="shared" si="6"/>
        <v>10822636</v>
      </c>
      <c r="Y32" s="100">
        <f t="shared" si="6"/>
        <v>-5717466</v>
      </c>
      <c r="Z32" s="137">
        <f>+IF(X32&lt;&gt;0,+(Y32/X32)*100,0)</f>
        <v>-52.82877480125914</v>
      </c>
      <c r="AA32" s="153">
        <f>SUM(AA33:AA37)</f>
        <v>-15337347</v>
      </c>
    </row>
    <row r="33" spans="1:27" ht="13.5">
      <c r="A33" s="138" t="s">
        <v>79</v>
      </c>
      <c r="B33" s="136"/>
      <c r="C33" s="155"/>
      <c r="D33" s="155"/>
      <c r="E33" s="156">
        <v>-17805764</v>
      </c>
      <c r="F33" s="60">
        <v>-17805764</v>
      </c>
      <c r="G33" s="60">
        <v>780604</v>
      </c>
      <c r="H33" s="60">
        <v>449983</v>
      </c>
      <c r="I33" s="60">
        <v>1259455</v>
      </c>
      <c r="J33" s="60">
        <v>2490042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2490042</v>
      </c>
      <c r="X33" s="60">
        <v>3042296</v>
      </c>
      <c r="Y33" s="60">
        <v>-552254</v>
      </c>
      <c r="Z33" s="140">
        <v>-18.15</v>
      </c>
      <c r="AA33" s="155">
        <v>-17805764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2468417</v>
      </c>
      <c r="F35" s="60">
        <v>2468417</v>
      </c>
      <c r="G35" s="60">
        <v>1433683</v>
      </c>
      <c r="H35" s="60">
        <v>281479</v>
      </c>
      <c r="I35" s="60">
        <v>899966</v>
      </c>
      <c r="J35" s="60">
        <v>2615128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2615128</v>
      </c>
      <c r="X35" s="60">
        <v>7780340</v>
      </c>
      <c r="Y35" s="60">
        <v>-5165212</v>
      </c>
      <c r="Z35" s="140">
        <v>-66.39</v>
      </c>
      <c r="AA35" s="155">
        <v>2468417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25024529</v>
      </c>
      <c r="F38" s="100">
        <f t="shared" si="7"/>
        <v>25024529</v>
      </c>
      <c r="G38" s="100">
        <f t="shared" si="7"/>
        <v>-100116</v>
      </c>
      <c r="H38" s="100">
        <f t="shared" si="7"/>
        <v>1317128</v>
      </c>
      <c r="I38" s="100">
        <f t="shared" si="7"/>
        <v>856270</v>
      </c>
      <c r="J38" s="100">
        <f t="shared" si="7"/>
        <v>2073282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2073282</v>
      </c>
      <c r="X38" s="100">
        <f t="shared" si="7"/>
        <v>6445268</v>
      </c>
      <c r="Y38" s="100">
        <f t="shared" si="7"/>
        <v>-4371986</v>
      </c>
      <c r="Z38" s="137">
        <f>+IF(X38&lt;&gt;0,+(Y38/X38)*100,0)</f>
        <v>-67.83249354410088</v>
      </c>
      <c r="AA38" s="153">
        <f>SUM(AA39:AA41)</f>
        <v>25024529</v>
      </c>
    </row>
    <row r="39" spans="1:27" ht="13.5">
      <c r="A39" s="138" t="s">
        <v>85</v>
      </c>
      <c r="B39" s="136"/>
      <c r="C39" s="155"/>
      <c r="D39" s="155"/>
      <c r="E39" s="156">
        <v>11007542</v>
      </c>
      <c r="F39" s="60">
        <v>11007542</v>
      </c>
      <c r="G39" s="60">
        <v>664167</v>
      </c>
      <c r="H39" s="60">
        <v>1124299</v>
      </c>
      <c r="I39" s="60">
        <v>499307</v>
      </c>
      <c r="J39" s="60">
        <v>2287773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2287773</v>
      </c>
      <c r="X39" s="60">
        <v>3231319</v>
      </c>
      <c r="Y39" s="60">
        <v>-943546</v>
      </c>
      <c r="Z39" s="140">
        <v>-29.2</v>
      </c>
      <c r="AA39" s="155">
        <v>11007542</v>
      </c>
    </row>
    <row r="40" spans="1:27" ht="13.5">
      <c r="A40" s="138" t="s">
        <v>86</v>
      </c>
      <c r="B40" s="136"/>
      <c r="C40" s="155"/>
      <c r="D40" s="155"/>
      <c r="E40" s="156">
        <v>14016987</v>
      </c>
      <c r="F40" s="60">
        <v>14016987</v>
      </c>
      <c r="G40" s="60">
        <v>-764283</v>
      </c>
      <c r="H40" s="60">
        <v>192829</v>
      </c>
      <c r="I40" s="60">
        <v>356963</v>
      </c>
      <c r="J40" s="60">
        <v>-214491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-214491</v>
      </c>
      <c r="X40" s="60">
        <v>3213949</v>
      </c>
      <c r="Y40" s="60">
        <v>-3428440</v>
      </c>
      <c r="Z40" s="140">
        <v>-106.67</v>
      </c>
      <c r="AA40" s="155">
        <v>14016987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31792540</v>
      </c>
      <c r="F42" s="100">
        <f t="shared" si="8"/>
        <v>31792540</v>
      </c>
      <c r="G42" s="100">
        <f t="shared" si="8"/>
        <v>2915065</v>
      </c>
      <c r="H42" s="100">
        <f t="shared" si="8"/>
        <v>635766</v>
      </c>
      <c r="I42" s="100">
        <f t="shared" si="8"/>
        <v>4319720</v>
      </c>
      <c r="J42" s="100">
        <f t="shared" si="8"/>
        <v>7870551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7870551</v>
      </c>
      <c r="X42" s="100">
        <f t="shared" si="8"/>
        <v>5346033</v>
      </c>
      <c r="Y42" s="100">
        <f t="shared" si="8"/>
        <v>2524518</v>
      </c>
      <c r="Z42" s="137">
        <f>+IF(X42&lt;&gt;0,+(Y42/X42)*100,0)</f>
        <v>47.22226742708098</v>
      </c>
      <c r="AA42" s="153">
        <f>SUM(AA43:AA46)</f>
        <v>31792540</v>
      </c>
    </row>
    <row r="43" spans="1:27" ht="13.5">
      <c r="A43" s="138" t="s">
        <v>89</v>
      </c>
      <c r="B43" s="136"/>
      <c r="C43" s="155"/>
      <c r="D43" s="155"/>
      <c r="E43" s="156">
        <v>24144465</v>
      </c>
      <c r="F43" s="60">
        <v>24144465</v>
      </c>
      <c r="G43" s="60">
        <v>2673782</v>
      </c>
      <c r="H43" s="60">
        <v>193972</v>
      </c>
      <c r="I43" s="60">
        <v>3937686</v>
      </c>
      <c r="J43" s="60">
        <v>6805440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6805440</v>
      </c>
      <c r="X43" s="60">
        <v>5036234</v>
      </c>
      <c r="Y43" s="60">
        <v>1769206</v>
      </c>
      <c r="Z43" s="140">
        <v>35.13</v>
      </c>
      <c r="AA43" s="155">
        <v>24144465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1403862</v>
      </c>
      <c r="F45" s="159">
        <v>1403862</v>
      </c>
      <c r="G45" s="159">
        <v>58922</v>
      </c>
      <c r="H45" s="159">
        <v>76754</v>
      </c>
      <c r="I45" s="159">
        <v>74428</v>
      </c>
      <c r="J45" s="159">
        <v>210104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210104</v>
      </c>
      <c r="X45" s="159"/>
      <c r="Y45" s="159">
        <v>210104</v>
      </c>
      <c r="Z45" s="141">
        <v>0</v>
      </c>
      <c r="AA45" s="157">
        <v>1403862</v>
      </c>
    </row>
    <row r="46" spans="1:27" ht="13.5">
      <c r="A46" s="138" t="s">
        <v>92</v>
      </c>
      <c r="B46" s="136"/>
      <c r="C46" s="155"/>
      <c r="D46" s="155"/>
      <c r="E46" s="156">
        <v>6244213</v>
      </c>
      <c r="F46" s="60">
        <v>6244213</v>
      </c>
      <c r="G46" s="60">
        <v>182361</v>
      </c>
      <c r="H46" s="60">
        <v>365040</v>
      </c>
      <c r="I46" s="60">
        <v>307606</v>
      </c>
      <c r="J46" s="60">
        <v>855007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855007</v>
      </c>
      <c r="X46" s="60">
        <v>309799</v>
      </c>
      <c r="Y46" s="60">
        <v>545208</v>
      </c>
      <c r="Z46" s="140">
        <v>175.99</v>
      </c>
      <c r="AA46" s="155">
        <v>6244213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110846361</v>
      </c>
      <c r="F48" s="73">
        <f t="shared" si="9"/>
        <v>110846361</v>
      </c>
      <c r="G48" s="73">
        <f t="shared" si="9"/>
        <v>8466500</v>
      </c>
      <c r="H48" s="73">
        <f t="shared" si="9"/>
        <v>5286708</v>
      </c>
      <c r="I48" s="73">
        <f t="shared" si="9"/>
        <v>11057177</v>
      </c>
      <c r="J48" s="73">
        <f t="shared" si="9"/>
        <v>24810385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24810385</v>
      </c>
      <c r="X48" s="73">
        <f t="shared" si="9"/>
        <v>25254494</v>
      </c>
      <c r="Y48" s="73">
        <f t="shared" si="9"/>
        <v>-444109</v>
      </c>
      <c r="Z48" s="170">
        <f>+IF(X48&lt;&gt;0,+(Y48/X48)*100,0)</f>
        <v>-1.7585345404267456</v>
      </c>
      <c r="AA48" s="168">
        <f>+AA28+AA32+AA38+AA42+AA47</f>
        <v>110846361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105665404</v>
      </c>
      <c r="F49" s="173">
        <f t="shared" si="10"/>
        <v>105665404</v>
      </c>
      <c r="G49" s="173">
        <f t="shared" si="10"/>
        <v>48245981</v>
      </c>
      <c r="H49" s="173">
        <f t="shared" si="10"/>
        <v>3545438</v>
      </c>
      <c r="I49" s="173">
        <f t="shared" si="10"/>
        <v>-6573625</v>
      </c>
      <c r="J49" s="173">
        <f t="shared" si="10"/>
        <v>45217794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45217794</v>
      </c>
      <c r="X49" s="173">
        <f>IF(F25=F48,0,X25-X48)</f>
        <v>-19413800</v>
      </c>
      <c r="Y49" s="173">
        <f t="shared" si="10"/>
        <v>64631594</v>
      </c>
      <c r="Z49" s="174">
        <f>+IF(X49&lt;&gt;0,+(Y49/X49)*100,0)</f>
        <v>-332.915730047698</v>
      </c>
      <c r="AA49" s="171">
        <f>+AA25-AA48</f>
        <v>105665404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17333648</v>
      </c>
      <c r="F5" s="60">
        <v>17333648</v>
      </c>
      <c r="G5" s="60">
        <v>17985997</v>
      </c>
      <c r="H5" s="60">
        <v>8174</v>
      </c>
      <c r="I5" s="60">
        <v>205643</v>
      </c>
      <c r="J5" s="60">
        <v>18199814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18199814</v>
      </c>
      <c r="X5" s="60">
        <v>0</v>
      </c>
      <c r="Y5" s="60">
        <v>18199814</v>
      </c>
      <c r="Z5" s="140">
        <v>0</v>
      </c>
      <c r="AA5" s="155">
        <v>17333648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381340</v>
      </c>
      <c r="F6" s="60">
        <v>381340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381340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15964285</v>
      </c>
      <c r="F7" s="60">
        <v>15964285</v>
      </c>
      <c r="G7" s="60">
        <v>729472</v>
      </c>
      <c r="H7" s="60">
        <v>869925</v>
      </c>
      <c r="I7" s="60">
        <v>819207</v>
      </c>
      <c r="J7" s="60">
        <v>2418604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2418604</v>
      </c>
      <c r="X7" s="60">
        <v>0</v>
      </c>
      <c r="Y7" s="60">
        <v>2418604</v>
      </c>
      <c r="Z7" s="140">
        <v>0</v>
      </c>
      <c r="AA7" s="155">
        <v>15964285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1347061</v>
      </c>
      <c r="F10" s="54">
        <v>1347061</v>
      </c>
      <c r="G10" s="54">
        <v>195475</v>
      </c>
      <c r="H10" s="54">
        <v>204982</v>
      </c>
      <c r="I10" s="54">
        <v>195981</v>
      </c>
      <c r="J10" s="54">
        <v>596438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596438</v>
      </c>
      <c r="X10" s="54">
        <v>0</v>
      </c>
      <c r="Y10" s="54">
        <v>596438</v>
      </c>
      <c r="Z10" s="184">
        <v>0</v>
      </c>
      <c r="AA10" s="130">
        <v>1347061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547431</v>
      </c>
      <c r="F12" s="60">
        <v>547431</v>
      </c>
      <c r="G12" s="60">
        <v>33137</v>
      </c>
      <c r="H12" s="60">
        <v>36058</v>
      </c>
      <c r="I12" s="60">
        <v>37362</v>
      </c>
      <c r="J12" s="60">
        <v>106557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106557</v>
      </c>
      <c r="X12" s="60">
        <v>0</v>
      </c>
      <c r="Y12" s="60">
        <v>106557</v>
      </c>
      <c r="Z12" s="140">
        <v>0</v>
      </c>
      <c r="AA12" s="155">
        <v>547431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2000000</v>
      </c>
      <c r="F13" s="60">
        <v>2000000</v>
      </c>
      <c r="G13" s="60">
        <v>515919</v>
      </c>
      <c r="H13" s="60">
        <v>586905</v>
      </c>
      <c r="I13" s="60">
        <v>442998</v>
      </c>
      <c r="J13" s="60">
        <v>1545822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1545822</v>
      </c>
      <c r="X13" s="60">
        <v>0</v>
      </c>
      <c r="Y13" s="60">
        <v>1545822</v>
      </c>
      <c r="Z13" s="140">
        <v>0</v>
      </c>
      <c r="AA13" s="155">
        <v>2000000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345000</v>
      </c>
      <c r="F14" s="60">
        <v>345000</v>
      </c>
      <c r="G14" s="60">
        <v>42414</v>
      </c>
      <c r="H14" s="60">
        <v>43527</v>
      </c>
      <c r="I14" s="60">
        <v>88657</v>
      </c>
      <c r="J14" s="60">
        <v>174598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174598</v>
      </c>
      <c r="X14" s="60">
        <v>0</v>
      </c>
      <c r="Y14" s="60">
        <v>174598</v>
      </c>
      <c r="Z14" s="140">
        <v>0</v>
      </c>
      <c r="AA14" s="155">
        <v>345000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95000</v>
      </c>
      <c r="F16" s="60">
        <v>95000</v>
      </c>
      <c r="G16" s="60">
        <v>7550</v>
      </c>
      <c r="H16" s="60">
        <v>8250</v>
      </c>
      <c r="I16" s="60">
        <v>3000</v>
      </c>
      <c r="J16" s="60">
        <v>18800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18800</v>
      </c>
      <c r="X16" s="60">
        <v>23751</v>
      </c>
      <c r="Y16" s="60">
        <v>-4951</v>
      </c>
      <c r="Z16" s="140">
        <v>-20.85</v>
      </c>
      <c r="AA16" s="155">
        <v>95000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49430</v>
      </c>
      <c r="H18" s="60">
        <v>0</v>
      </c>
      <c r="I18" s="60">
        <v>0</v>
      </c>
      <c r="J18" s="60">
        <v>49430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49430</v>
      </c>
      <c r="X18" s="60">
        <v>0</v>
      </c>
      <c r="Y18" s="60">
        <v>49430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97489000</v>
      </c>
      <c r="F19" s="60">
        <v>97489000</v>
      </c>
      <c r="G19" s="60">
        <v>148023</v>
      </c>
      <c r="H19" s="60">
        <v>421918</v>
      </c>
      <c r="I19" s="60">
        <v>474180</v>
      </c>
      <c r="J19" s="60">
        <v>1044121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1044121</v>
      </c>
      <c r="X19" s="60">
        <v>1344000</v>
      </c>
      <c r="Y19" s="60">
        <v>-299879</v>
      </c>
      <c r="Z19" s="140">
        <v>-22.31</v>
      </c>
      <c r="AA19" s="155">
        <v>97489000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750000</v>
      </c>
      <c r="F20" s="54">
        <v>750000</v>
      </c>
      <c r="G20" s="54">
        <v>96854</v>
      </c>
      <c r="H20" s="54">
        <v>85130</v>
      </c>
      <c r="I20" s="54">
        <v>21201</v>
      </c>
      <c r="J20" s="54">
        <v>203185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203185</v>
      </c>
      <c r="X20" s="54">
        <v>0</v>
      </c>
      <c r="Y20" s="54">
        <v>203185</v>
      </c>
      <c r="Z20" s="184">
        <v>0</v>
      </c>
      <c r="AA20" s="130">
        <v>750000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136252765</v>
      </c>
      <c r="F22" s="190">
        <f t="shared" si="0"/>
        <v>136252765</v>
      </c>
      <c r="G22" s="190">
        <f t="shared" si="0"/>
        <v>19804271</v>
      </c>
      <c r="H22" s="190">
        <f t="shared" si="0"/>
        <v>2264869</v>
      </c>
      <c r="I22" s="190">
        <f t="shared" si="0"/>
        <v>2288229</v>
      </c>
      <c r="J22" s="190">
        <f t="shared" si="0"/>
        <v>24357369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24357369</v>
      </c>
      <c r="X22" s="190">
        <f t="shared" si="0"/>
        <v>1367751</v>
      </c>
      <c r="Y22" s="190">
        <f t="shared" si="0"/>
        <v>22989618</v>
      </c>
      <c r="Z22" s="191">
        <f>+IF(X22&lt;&gt;0,+(Y22/X22)*100,0)</f>
        <v>1680.8335727775013</v>
      </c>
      <c r="AA22" s="188">
        <f>SUM(AA5:AA21)</f>
        <v>136252765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37094282</v>
      </c>
      <c r="F25" s="60">
        <v>37094282</v>
      </c>
      <c r="G25" s="60">
        <v>2252124</v>
      </c>
      <c r="H25" s="60">
        <v>2395242</v>
      </c>
      <c r="I25" s="60">
        <v>2414413</v>
      </c>
      <c r="J25" s="60">
        <v>7061779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7061779</v>
      </c>
      <c r="X25" s="60">
        <v>0</v>
      </c>
      <c r="Y25" s="60">
        <v>7061779</v>
      </c>
      <c r="Z25" s="140">
        <v>0</v>
      </c>
      <c r="AA25" s="155">
        <v>37094282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13399247</v>
      </c>
      <c r="F26" s="60">
        <v>13399247</v>
      </c>
      <c r="G26" s="60">
        <v>709970</v>
      </c>
      <c r="H26" s="60">
        <v>709970</v>
      </c>
      <c r="I26" s="60">
        <v>709970</v>
      </c>
      <c r="J26" s="60">
        <v>2129910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2129910</v>
      </c>
      <c r="X26" s="60">
        <v>0</v>
      </c>
      <c r="Y26" s="60">
        <v>2129910</v>
      </c>
      <c r="Z26" s="140">
        <v>0</v>
      </c>
      <c r="AA26" s="155">
        <v>13399247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1000000</v>
      </c>
      <c r="F27" s="60">
        <v>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1000000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5500000</v>
      </c>
      <c r="F28" s="60">
        <v>5500000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5500000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148000</v>
      </c>
      <c r="F29" s="60">
        <v>148000</v>
      </c>
      <c r="G29" s="60">
        <v>0</v>
      </c>
      <c r="H29" s="60">
        <v>0</v>
      </c>
      <c r="I29" s="60">
        <v>128792</v>
      </c>
      <c r="J29" s="60">
        <v>128792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128792</v>
      </c>
      <c r="X29" s="60">
        <v>0</v>
      </c>
      <c r="Y29" s="60">
        <v>128792</v>
      </c>
      <c r="Z29" s="140">
        <v>0</v>
      </c>
      <c r="AA29" s="155">
        <v>148000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17000000</v>
      </c>
      <c r="F30" s="60">
        <v>17000000</v>
      </c>
      <c r="G30" s="60">
        <v>1679997</v>
      </c>
      <c r="H30" s="60">
        <v>0</v>
      </c>
      <c r="I30" s="60">
        <v>3530539</v>
      </c>
      <c r="J30" s="60">
        <v>5210536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5210536</v>
      </c>
      <c r="X30" s="60">
        <v>0</v>
      </c>
      <c r="Y30" s="60">
        <v>5210536</v>
      </c>
      <c r="Z30" s="140">
        <v>0</v>
      </c>
      <c r="AA30" s="155">
        <v>17000000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808000</v>
      </c>
      <c r="F31" s="60">
        <v>808000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808000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6580000</v>
      </c>
      <c r="F32" s="60">
        <v>6580000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6580000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3000000</v>
      </c>
      <c r="F33" s="60">
        <v>3000000</v>
      </c>
      <c r="G33" s="60">
        <v>355878</v>
      </c>
      <c r="H33" s="60">
        <v>1048086</v>
      </c>
      <c r="I33" s="60">
        <v>596526</v>
      </c>
      <c r="J33" s="60">
        <v>2000490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2000490</v>
      </c>
      <c r="X33" s="60">
        <v>0</v>
      </c>
      <c r="Y33" s="60">
        <v>2000490</v>
      </c>
      <c r="Z33" s="140">
        <v>0</v>
      </c>
      <c r="AA33" s="155">
        <v>3000000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26316832</v>
      </c>
      <c r="F34" s="60">
        <v>26316832</v>
      </c>
      <c r="G34" s="60">
        <v>3468531</v>
      </c>
      <c r="H34" s="60">
        <v>1133410</v>
      </c>
      <c r="I34" s="60">
        <v>3676937</v>
      </c>
      <c r="J34" s="60">
        <v>8278878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8278878</v>
      </c>
      <c r="X34" s="60">
        <v>0</v>
      </c>
      <c r="Y34" s="60">
        <v>8278878</v>
      </c>
      <c r="Z34" s="140">
        <v>0</v>
      </c>
      <c r="AA34" s="155">
        <v>26316832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110846361</v>
      </c>
      <c r="F36" s="190">
        <f t="shared" si="1"/>
        <v>110846361</v>
      </c>
      <c r="G36" s="190">
        <f t="shared" si="1"/>
        <v>8466500</v>
      </c>
      <c r="H36" s="190">
        <f t="shared" si="1"/>
        <v>5286708</v>
      </c>
      <c r="I36" s="190">
        <f t="shared" si="1"/>
        <v>11057177</v>
      </c>
      <c r="J36" s="190">
        <f t="shared" si="1"/>
        <v>24810385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24810385</v>
      </c>
      <c r="X36" s="190">
        <f t="shared" si="1"/>
        <v>0</v>
      </c>
      <c r="Y36" s="190">
        <f t="shared" si="1"/>
        <v>24810385</v>
      </c>
      <c r="Z36" s="191">
        <f>+IF(X36&lt;&gt;0,+(Y36/X36)*100,0)</f>
        <v>0</v>
      </c>
      <c r="AA36" s="188">
        <f>SUM(AA25:AA35)</f>
        <v>110846361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25406404</v>
      </c>
      <c r="F38" s="106">
        <f t="shared" si="2"/>
        <v>25406404</v>
      </c>
      <c r="G38" s="106">
        <f t="shared" si="2"/>
        <v>11337771</v>
      </c>
      <c r="H38" s="106">
        <f t="shared" si="2"/>
        <v>-3021839</v>
      </c>
      <c r="I38" s="106">
        <f t="shared" si="2"/>
        <v>-8768948</v>
      </c>
      <c r="J38" s="106">
        <f t="shared" si="2"/>
        <v>-453016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-453016</v>
      </c>
      <c r="X38" s="106">
        <f>IF(F22=F36,0,X22-X36)</f>
        <v>1367751</v>
      </c>
      <c r="Y38" s="106">
        <f t="shared" si="2"/>
        <v>-1820767</v>
      </c>
      <c r="Z38" s="201">
        <f>+IF(X38&lt;&gt;0,+(Y38/X38)*100,0)</f>
        <v>-133.1212333239018</v>
      </c>
      <c r="AA38" s="199">
        <f>+AA22-AA36</f>
        <v>25406404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80259000</v>
      </c>
      <c r="F39" s="60">
        <v>80259000</v>
      </c>
      <c r="G39" s="60">
        <v>36908210</v>
      </c>
      <c r="H39" s="60">
        <v>6567277</v>
      </c>
      <c r="I39" s="60">
        <v>2195323</v>
      </c>
      <c r="J39" s="60">
        <v>45670810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45670810</v>
      </c>
      <c r="X39" s="60">
        <v>0</v>
      </c>
      <c r="Y39" s="60">
        <v>45670810</v>
      </c>
      <c r="Z39" s="140">
        <v>0</v>
      </c>
      <c r="AA39" s="155">
        <v>80259000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105665404</v>
      </c>
      <c r="F42" s="88">
        <f t="shared" si="3"/>
        <v>105665404</v>
      </c>
      <c r="G42" s="88">
        <f t="shared" si="3"/>
        <v>48245981</v>
      </c>
      <c r="H42" s="88">
        <f t="shared" si="3"/>
        <v>3545438</v>
      </c>
      <c r="I42" s="88">
        <f t="shared" si="3"/>
        <v>-6573625</v>
      </c>
      <c r="J42" s="88">
        <f t="shared" si="3"/>
        <v>45217794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45217794</v>
      </c>
      <c r="X42" s="88">
        <f t="shared" si="3"/>
        <v>1367751</v>
      </c>
      <c r="Y42" s="88">
        <f t="shared" si="3"/>
        <v>43850043</v>
      </c>
      <c r="Z42" s="208">
        <f>+IF(X42&lt;&gt;0,+(Y42/X42)*100,0)</f>
        <v>3205.9960475261946</v>
      </c>
      <c r="AA42" s="206">
        <f>SUM(AA38:AA41)</f>
        <v>105665404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105665404</v>
      </c>
      <c r="F44" s="77">
        <f t="shared" si="4"/>
        <v>105665404</v>
      </c>
      <c r="G44" s="77">
        <f t="shared" si="4"/>
        <v>48245981</v>
      </c>
      <c r="H44" s="77">
        <f t="shared" si="4"/>
        <v>3545438</v>
      </c>
      <c r="I44" s="77">
        <f t="shared" si="4"/>
        <v>-6573625</v>
      </c>
      <c r="J44" s="77">
        <f t="shared" si="4"/>
        <v>45217794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45217794</v>
      </c>
      <c r="X44" s="77">
        <f t="shared" si="4"/>
        <v>1367751</v>
      </c>
      <c r="Y44" s="77">
        <f t="shared" si="4"/>
        <v>43850043</v>
      </c>
      <c r="Z44" s="212">
        <f>+IF(X44&lt;&gt;0,+(Y44/X44)*100,0)</f>
        <v>3205.9960475261946</v>
      </c>
      <c r="AA44" s="210">
        <f>+AA42-AA43</f>
        <v>105665404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105665404</v>
      </c>
      <c r="F46" s="88">
        <f t="shared" si="5"/>
        <v>105665404</v>
      </c>
      <c r="G46" s="88">
        <f t="shared" si="5"/>
        <v>48245981</v>
      </c>
      <c r="H46" s="88">
        <f t="shared" si="5"/>
        <v>3545438</v>
      </c>
      <c r="I46" s="88">
        <f t="shared" si="5"/>
        <v>-6573625</v>
      </c>
      <c r="J46" s="88">
        <f t="shared" si="5"/>
        <v>45217794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45217794</v>
      </c>
      <c r="X46" s="88">
        <f t="shared" si="5"/>
        <v>1367751</v>
      </c>
      <c r="Y46" s="88">
        <f t="shared" si="5"/>
        <v>43850043</v>
      </c>
      <c r="Z46" s="208">
        <f>+IF(X46&lt;&gt;0,+(Y46/X46)*100,0)</f>
        <v>3205.9960475261946</v>
      </c>
      <c r="AA46" s="206">
        <f>SUM(AA44:AA45)</f>
        <v>105665404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105665404</v>
      </c>
      <c r="F48" s="219">
        <f t="shared" si="6"/>
        <v>105665404</v>
      </c>
      <c r="G48" s="219">
        <f t="shared" si="6"/>
        <v>48245981</v>
      </c>
      <c r="H48" s="220">
        <f t="shared" si="6"/>
        <v>3545438</v>
      </c>
      <c r="I48" s="220">
        <f t="shared" si="6"/>
        <v>-6573625</v>
      </c>
      <c r="J48" s="220">
        <f t="shared" si="6"/>
        <v>45217794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45217794</v>
      </c>
      <c r="X48" s="220">
        <f t="shared" si="6"/>
        <v>1367751</v>
      </c>
      <c r="Y48" s="220">
        <f t="shared" si="6"/>
        <v>43850043</v>
      </c>
      <c r="Z48" s="221">
        <f>+IF(X48&lt;&gt;0,+(Y48/X48)*100,0)</f>
        <v>3205.9960475261946</v>
      </c>
      <c r="AA48" s="222">
        <f>SUM(AA46:AA47)</f>
        <v>105665404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1624000</v>
      </c>
      <c r="F5" s="100">
        <f t="shared" si="0"/>
        <v>1624000</v>
      </c>
      <c r="G5" s="100">
        <f t="shared" si="0"/>
        <v>428410</v>
      </c>
      <c r="H5" s="100">
        <f t="shared" si="0"/>
        <v>6588960</v>
      </c>
      <c r="I5" s="100">
        <f t="shared" si="0"/>
        <v>2706141</v>
      </c>
      <c r="J5" s="100">
        <f t="shared" si="0"/>
        <v>9723511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9723511</v>
      </c>
      <c r="X5" s="100">
        <f t="shared" si="0"/>
        <v>409320</v>
      </c>
      <c r="Y5" s="100">
        <f t="shared" si="0"/>
        <v>9314191</v>
      </c>
      <c r="Z5" s="137">
        <f>+IF(X5&lt;&gt;0,+(Y5/X5)*100,0)</f>
        <v>2275.5279487931202</v>
      </c>
      <c r="AA5" s="153">
        <f>SUM(AA6:AA8)</f>
        <v>1624000</v>
      </c>
    </row>
    <row r="6" spans="1:27" ht="13.5">
      <c r="A6" s="138" t="s">
        <v>75</v>
      </c>
      <c r="B6" s="136"/>
      <c r="C6" s="155"/>
      <c r="D6" s="155"/>
      <c r="E6" s="156">
        <v>465000</v>
      </c>
      <c r="F6" s="60">
        <v>465000</v>
      </c>
      <c r="G6" s="60">
        <v>428410</v>
      </c>
      <c r="H6" s="60">
        <v>6588960</v>
      </c>
      <c r="I6" s="60">
        <v>2706141</v>
      </c>
      <c r="J6" s="60">
        <v>9723511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9723511</v>
      </c>
      <c r="X6" s="60">
        <v>400000</v>
      </c>
      <c r="Y6" s="60">
        <v>9323511</v>
      </c>
      <c r="Z6" s="140">
        <v>2330.88</v>
      </c>
      <c r="AA6" s="62">
        <v>465000</v>
      </c>
    </row>
    <row r="7" spans="1:27" ht="13.5">
      <c r="A7" s="138" t="s">
        <v>76</v>
      </c>
      <c r="B7" s="136"/>
      <c r="C7" s="157"/>
      <c r="D7" s="157"/>
      <c r="E7" s="158">
        <v>9000</v>
      </c>
      <c r="F7" s="159">
        <v>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9320</v>
      </c>
      <c r="Y7" s="159">
        <v>-9320</v>
      </c>
      <c r="Z7" s="141">
        <v>-100</v>
      </c>
      <c r="AA7" s="225">
        <v>9000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1150000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10578000</v>
      </c>
      <c r="F9" s="100">
        <f t="shared" si="1"/>
        <v>10578000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5255000</v>
      </c>
      <c r="Y9" s="100">
        <f t="shared" si="1"/>
        <v>-5255000</v>
      </c>
      <c r="Z9" s="137">
        <f>+IF(X9&lt;&gt;0,+(Y9/X9)*100,0)</f>
        <v>-100</v>
      </c>
      <c r="AA9" s="102">
        <f>SUM(AA10:AA14)</f>
        <v>10578000</v>
      </c>
    </row>
    <row r="10" spans="1:27" ht="13.5">
      <c r="A10" s="138" t="s">
        <v>79</v>
      </c>
      <c r="B10" s="136"/>
      <c r="C10" s="155"/>
      <c r="D10" s="155"/>
      <c r="E10" s="156">
        <v>5478000</v>
      </c>
      <c r="F10" s="60">
        <v>5478000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280000</v>
      </c>
      <c r="Y10" s="60">
        <v>-280000</v>
      </c>
      <c r="Z10" s="140">
        <v>-100</v>
      </c>
      <c r="AA10" s="62">
        <v>5478000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5100000</v>
      </c>
      <c r="F12" s="60">
        <v>5100000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4975000</v>
      </c>
      <c r="Y12" s="60">
        <v>-4975000</v>
      </c>
      <c r="Z12" s="140">
        <v>-100</v>
      </c>
      <c r="AA12" s="62">
        <v>5100000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2400000</v>
      </c>
      <c r="F15" s="100">
        <f t="shared" si="2"/>
        <v>2400000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400000</v>
      </c>
      <c r="Y15" s="100">
        <f t="shared" si="2"/>
        <v>-400000</v>
      </c>
      <c r="Z15" s="137">
        <f>+IF(X15&lt;&gt;0,+(Y15/X15)*100,0)</f>
        <v>-100</v>
      </c>
      <c r="AA15" s="102">
        <f>SUM(AA16:AA18)</f>
        <v>2400000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2400000</v>
      </c>
      <c r="F18" s="60">
        <v>2400000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400000</v>
      </c>
      <c r="Y18" s="60">
        <v>-400000</v>
      </c>
      <c r="Z18" s="140">
        <v>-100</v>
      </c>
      <c r="AA18" s="62">
        <v>2400000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238000</v>
      </c>
      <c r="F19" s="100">
        <f t="shared" si="3"/>
        <v>238000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237500</v>
      </c>
      <c r="Y19" s="100">
        <f t="shared" si="3"/>
        <v>-237500</v>
      </c>
      <c r="Z19" s="137">
        <f>+IF(X19&lt;&gt;0,+(Y19/X19)*100,0)</f>
        <v>-100</v>
      </c>
      <c r="AA19" s="102">
        <f>SUM(AA20:AA23)</f>
        <v>238000</v>
      </c>
    </row>
    <row r="20" spans="1:27" ht="13.5">
      <c r="A20" s="138" t="s">
        <v>89</v>
      </c>
      <c r="B20" s="136"/>
      <c r="C20" s="155"/>
      <c r="D20" s="155"/>
      <c r="E20" s="156">
        <v>200000</v>
      </c>
      <c r="F20" s="60">
        <v>200000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200000</v>
      </c>
      <c r="Y20" s="60">
        <v>-200000</v>
      </c>
      <c r="Z20" s="140">
        <v>-100</v>
      </c>
      <c r="AA20" s="62">
        <v>200000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38000</v>
      </c>
      <c r="F23" s="60">
        <v>38000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37500</v>
      </c>
      <c r="Y23" s="60">
        <v>-37500</v>
      </c>
      <c r="Z23" s="140">
        <v>-100</v>
      </c>
      <c r="AA23" s="62">
        <v>38000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14840000</v>
      </c>
      <c r="F25" s="219">
        <f t="shared" si="4"/>
        <v>14840000</v>
      </c>
      <c r="G25" s="219">
        <f t="shared" si="4"/>
        <v>428410</v>
      </c>
      <c r="H25" s="219">
        <f t="shared" si="4"/>
        <v>6588960</v>
      </c>
      <c r="I25" s="219">
        <f t="shared" si="4"/>
        <v>2706141</v>
      </c>
      <c r="J25" s="219">
        <f t="shared" si="4"/>
        <v>9723511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9723511</v>
      </c>
      <c r="X25" s="219">
        <f t="shared" si="4"/>
        <v>6301820</v>
      </c>
      <c r="Y25" s="219">
        <f t="shared" si="4"/>
        <v>3421691</v>
      </c>
      <c r="Z25" s="231">
        <f>+IF(X25&lt;&gt;0,+(Y25/X25)*100,0)</f>
        <v>54.29686979317086</v>
      </c>
      <c r="AA25" s="232">
        <f>+AA5+AA9+AA15+AA19+AA24</f>
        <v>14840000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14840000</v>
      </c>
      <c r="F28" s="60">
        <v>14840000</v>
      </c>
      <c r="G28" s="60">
        <v>428410</v>
      </c>
      <c r="H28" s="60">
        <v>6417235</v>
      </c>
      <c r="I28" s="60">
        <v>2195323</v>
      </c>
      <c r="J28" s="60">
        <v>9040968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9040968</v>
      </c>
      <c r="X28" s="60"/>
      <c r="Y28" s="60">
        <v>9040968</v>
      </c>
      <c r="Z28" s="140"/>
      <c r="AA28" s="155">
        <v>14840000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150042</v>
      </c>
      <c r="I29" s="60"/>
      <c r="J29" s="60">
        <v>150042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150042</v>
      </c>
      <c r="X29" s="60"/>
      <c r="Y29" s="60">
        <v>150042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14840000</v>
      </c>
      <c r="F32" s="77">
        <f t="shared" si="5"/>
        <v>14840000</v>
      </c>
      <c r="G32" s="77">
        <f t="shared" si="5"/>
        <v>428410</v>
      </c>
      <c r="H32" s="77">
        <f t="shared" si="5"/>
        <v>6567277</v>
      </c>
      <c r="I32" s="77">
        <f t="shared" si="5"/>
        <v>2195323</v>
      </c>
      <c r="J32" s="77">
        <f t="shared" si="5"/>
        <v>9191010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9191010</v>
      </c>
      <c r="X32" s="77">
        <f t="shared" si="5"/>
        <v>0</v>
      </c>
      <c r="Y32" s="77">
        <f t="shared" si="5"/>
        <v>9191010</v>
      </c>
      <c r="Z32" s="212">
        <f>+IF(X32&lt;&gt;0,+(Y32/X32)*100,0)</f>
        <v>0</v>
      </c>
      <c r="AA32" s="79">
        <f>SUM(AA28:AA31)</f>
        <v>14840000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>
        <v>21683</v>
      </c>
      <c r="I35" s="60">
        <v>510818</v>
      </c>
      <c r="J35" s="60">
        <v>532501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532501</v>
      </c>
      <c r="X35" s="60"/>
      <c r="Y35" s="60">
        <v>532501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14840000</v>
      </c>
      <c r="F36" s="220">
        <f t="shared" si="6"/>
        <v>14840000</v>
      </c>
      <c r="G36" s="220">
        <f t="shared" si="6"/>
        <v>428410</v>
      </c>
      <c r="H36" s="220">
        <f t="shared" si="6"/>
        <v>6588960</v>
      </c>
      <c r="I36" s="220">
        <f t="shared" si="6"/>
        <v>2706141</v>
      </c>
      <c r="J36" s="220">
        <f t="shared" si="6"/>
        <v>9723511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9723511</v>
      </c>
      <c r="X36" s="220">
        <f t="shared" si="6"/>
        <v>0</v>
      </c>
      <c r="Y36" s="220">
        <f t="shared" si="6"/>
        <v>9723511</v>
      </c>
      <c r="Z36" s="221">
        <f>+IF(X36&lt;&gt;0,+(Y36/X36)*100,0)</f>
        <v>0</v>
      </c>
      <c r="AA36" s="239">
        <f>SUM(AA32:AA35)</f>
        <v>14840000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95253379</v>
      </c>
      <c r="H6" s="60">
        <v>95253379</v>
      </c>
      <c r="I6" s="60">
        <v>95253379</v>
      </c>
      <c r="J6" s="60">
        <v>95253379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95253379</v>
      </c>
      <c r="X6" s="60"/>
      <c r="Y6" s="60">
        <v>95253379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109234000</v>
      </c>
      <c r="F7" s="60">
        <v>109234000</v>
      </c>
      <c r="G7" s="60">
        <v>16736697</v>
      </c>
      <c r="H7" s="60">
        <v>16736697</v>
      </c>
      <c r="I7" s="60">
        <v>16736697</v>
      </c>
      <c r="J7" s="60">
        <v>16736697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16736697</v>
      </c>
      <c r="X7" s="60">
        <v>27308500</v>
      </c>
      <c r="Y7" s="60">
        <v>-10571803</v>
      </c>
      <c r="Z7" s="140">
        <v>-38.71</v>
      </c>
      <c r="AA7" s="62">
        <v>109234000</v>
      </c>
    </row>
    <row r="8" spans="1:27" ht="13.5">
      <c r="A8" s="249" t="s">
        <v>145</v>
      </c>
      <c r="B8" s="182"/>
      <c r="C8" s="155"/>
      <c r="D8" s="155"/>
      <c r="E8" s="59">
        <v>6100000</v>
      </c>
      <c r="F8" s="60">
        <v>6100000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1525000</v>
      </c>
      <c r="Y8" s="60">
        <v>-1525000</v>
      </c>
      <c r="Z8" s="140">
        <v>-100</v>
      </c>
      <c r="AA8" s="62">
        <v>6100000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808000</v>
      </c>
      <c r="F11" s="60">
        <v>808000</v>
      </c>
      <c r="G11" s="60">
        <v>381986</v>
      </c>
      <c r="H11" s="60">
        <v>381986</v>
      </c>
      <c r="I11" s="60">
        <v>381986</v>
      </c>
      <c r="J11" s="60">
        <v>381986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381986</v>
      </c>
      <c r="X11" s="60">
        <v>202000</v>
      </c>
      <c r="Y11" s="60">
        <v>179986</v>
      </c>
      <c r="Z11" s="140">
        <v>89.1</v>
      </c>
      <c r="AA11" s="62">
        <v>808000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116142000</v>
      </c>
      <c r="F12" s="73">
        <f t="shared" si="0"/>
        <v>116142000</v>
      </c>
      <c r="G12" s="73">
        <f t="shared" si="0"/>
        <v>112372062</v>
      </c>
      <c r="H12" s="73">
        <f t="shared" si="0"/>
        <v>112372062</v>
      </c>
      <c r="I12" s="73">
        <f t="shared" si="0"/>
        <v>112372062</v>
      </c>
      <c r="J12" s="73">
        <f t="shared" si="0"/>
        <v>112372062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112372062</v>
      </c>
      <c r="X12" s="73">
        <f t="shared" si="0"/>
        <v>29035500</v>
      </c>
      <c r="Y12" s="73">
        <f t="shared" si="0"/>
        <v>83336562</v>
      </c>
      <c r="Z12" s="170">
        <f>+IF(X12&lt;&gt;0,+(Y12/X12)*100,0)</f>
        <v>287.0161078679547</v>
      </c>
      <c r="AA12" s="74">
        <f>SUM(AA6:AA11)</f>
        <v>116142000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74912000</v>
      </c>
      <c r="F19" s="60">
        <v>74912000</v>
      </c>
      <c r="G19" s="60">
        <v>60772613</v>
      </c>
      <c r="H19" s="60">
        <v>60772613</v>
      </c>
      <c r="I19" s="60">
        <v>60772613</v>
      </c>
      <c r="J19" s="60">
        <v>60772613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60772613</v>
      </c>
      <c r="X19" s="60">
        <v>18728000</v>
      </c>
      <c r="Y19" s="60">
        <v>42044613</v>
      </c>
      <c r="Z19" s="140">
        <v>224.5</v>
      </c>
      <c r="AA19" s="62">
        <v>74912000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4608040</v>
      </c>
      <c r="H23" s="159">
        <v>4608040</v>
      </c>
      <c r="I23" s="159">
        <v>4608040</v>
      </c>
      <c r="J23" s="60">
        <v>4608040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4608040</v>
      </c>
      <c r="X23" s="60"/>
      <c r="Y23" s="159">
        <v>4608040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74912000</v>
      </c>
      <c r="F24" s="77">
        <f t="shared" si="1"/>
        <v>74912000</v>
      </c>
      <c r="G24" s="77">
        <f t="shared" si="1"/>
        <v>65380653</v>
      </c>
      <c r="H24" s="77">
        <f t="shared" si="1"/>
        <v>65380653</v>
      </c>
      <c r="I24" s="77">
        <f t="shared" si="1"/>
        <v>65380653</v>
      </c>
      <c r="J24" s="77">
        <f t="shared" si="1"/>
        <v>65380653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65380653</v>
      </c>
      <c r="X24" s="77">
        <f t="shared" si="1"/>
        <v>18728000</v>
      </c>
      <c r="Y24" s="77">
        <f t="shared" si="1"/>
        <v>46652653</v>
      </c>
      <c r="Z24" s="212">
        <f>+IF(X24&lt;&gt;0,+(Y24/X24)*100,0)</f>
        <v>249.10643421614697</v>
      </c>
      <c r="AA24" s="79">
        <f>SUM(AA15:AA23)</f>
        <v>74912000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191054000</v>
      </c>
      <c r="F25" s="73">
        <f t="shared" si="2"/>
        <v>191054000</v>
      </c>
      <c r="G25" s="73">
        <f t="shared" si="2"/>
        <v>177752715</v>
      </c>
      <c r="H25" s="73">
        <f t="shared" si="2"/>
        <v>177752715</v>
      </c>
      <c r="I25" s="73">
        <f t="shared" si="2"/>
        <v>177752715</v>
      </c>
      <c r="J25" s="73">
        <f t="shared" si="2"/>
        <v>177752715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177752715</v>
      </c>
      <c r="X25" s="73">
        <f t="shared" si="2"/>
        <v>47763500</v>
      </c>
      <c r="Y25" s="73">
        <f t="shared" si="2"/>
        <v>129989215</v>
      </c>
      <c r="Z25" s="170">
        <f>+IF(X25&lt;&gt;0,+(Y25/X25)*100,0)</f>
        <v>272.1517790781664</v>
      </c>
      <c r="AA25" s="74">
        <f>+AA12+AA24</f>
        <v>191054000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550000</v>
      </c>
      <c r="F30" s="60">
        <v>550000</v>
      </c>
      <c r="G30" s="60">
        <v>908247</v>
      </c>
      <c r="H30" s="60">
        <v>908247</v>
      </c>
      <c r="I30" s="60">
        <v>908247</v>
      </c>
      <c r="J30" s="60">
        <v>908247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908247</v>
      </c>
      <c r="X30" s="60">
        <v>137500</v>
      </c>
      <c r="Y30" s="60">
        <v>770747</v>
      </c>
      <c r="Z30" s="140">
        <v>560.54</v>
      </c>
      <c r="AA30" s="62">
        <v>550000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96187</v>
      </c>
      <c r="H31" s="60">
        <v>96187</v>
      </c>
      <c r="I31" s="60">
        <v>96187</v>
      </c>
      <c r="J31" s="60">
        <v>96187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96187</v>
      </c>
      <c r="X31" s="60"/>
      <c r="Y31" s="60">
        <v>96187</v>
      </c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18892220</v>
      </c>
      <c r="H32" s="60">
        <v>18892220</v>
      </c>
      <c r="I32" s="60">
        <v>18892220</v>
      </c>
      <c r="J32" s="60">
        <v>18892220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18892220</v>
      </c>
      <c r="X32" s="60"/>
      <c r="Y32" s="60">
        <v>18892220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>
        <v>2201000</v>
      </c>
      <c r="F33" s="60">
        <v>2201000</v>
      </c>
      <c r="G33" s="60">
        <v>2207704</v>
      </c>
      <c r="H33" s="60">
        <v>2207704</v>
      </c>
      <c r="I33" s="60">
        <v>2207704</v>
      </c>
      <c r="J33" s="60">
        <v>2207704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2207704</v>
      </c>
      <c r="X33" s="60">
        <v>550250</v>
      </c>
      <c r="Y33" s="60">
        <v>1657454</v>
      </c>
      <c r="Z33" s="140">
        <v>301.22</v>
      </c>
      <c r="AA33" s="62">
        <v>2201000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2751000</v>
      </c>
      <c r="F34" s="73">
        <f t="shared" si="3"/>
        <v>2751000</v>
      </c>
      <c r="G34" s="73">
        <f t="shared" si="3"/>
        <v>22104358</v>
      </c>
      <c r="H34" s="73">
        <f t="shared" si="3"/>
        <v>22104358</v>
      </c>
      <c r="I34" s="73">
        <f t="shared" si="3"/>
        <v>22104358</v>
      </c>
      <c r="J34" s="73">
        <f t="shared" si="3"/>
        <v>22104358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22104358</v>
      </c>
      <c r="X34" s="73">
        <f t="shared" si="3"/>
        <v>687750</v>
      </c>
      <c r="Y34" s="73">
        <f t="shared" si="3"/>
        <v>21416608</v>
      </c>
      <c r="Z34" s="170">
        <f>+IF(X34&lt;&gt;0,+(Y34/X34)*100,0)</f>
        <v>3114.0106143220646</v>
      </c>
      <c r="AA34" s="74">
        <f>SUM(AA29:AA33)</f>
        <v>2751000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151000</v>
      </c>
      <c r="F37" s="60">
        <v>151000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37750</v>
      </c>
      <c r="Y37" s="60">
        <v>-37750</v>
      </c>
      <c r="Z37" s="140">
        <v>-100</v>
      </c>
      <c r="AA37" s="62">
        <v>151000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1974907</v>
      </c>
      <c r="H38" s="60">
        <v>1974907</v>
      </c>
      <c r="I38" s="60">
        <v>1974907</v>
      </c>
      <c r="J38" s="60">
        <v>1974907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1974907</v>
      </c>
      <c r="X38" s="60"/>
      <c r="Y38" s="60">
        <v>1974907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151000</v>
      </c>
      <c r="F39" s="77">
        <f t="shared" si="4"/>
        <v>151000</v>
      </c>
      <c r="G39" s="77">
        <f t="shared" si="4"/>
        <v>1974907</v>
      </c>
      <c r="H39" s="77">
        <f t="shared" si="4"/>
        <v>1974907</v>
      </c>
      <c r="I39" s="77">
        <f t="shared" si="4"/>
        <v>1974907</v>
      </c>
      <c r="J39" s="77">
        <f t="shared" si="4"/>
        <v>1974907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1974907</v>
      </c>
      <c r="X39" s="77">
        <f t="shared" si="4"/>
        <v>37750</v>
      </c>
      <c r="Y39" s="77">
        <f t="shared" si="4"/>
        <v>1937157</v>
      </c>
      <c r="Z39" s="212">
        <f>+IF(X39&lt;&gt;0,+(Y39/X39)*100,0)</f>
        <v>5131.541721854304</v>
      </c>
      <c r="AA39" s="79">
        <f>SUM(AA37:AA38)</f>
        <v>151000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2902000</v>
      </c>
      <c r="F40" s="73">
        <f t="shared" si="5"/>
        <v>2902000</v>
      </c>
      <c r="G40" s="73">
        <f t="shared" si="5"/>
        <v>24079265</v>
      </c>
      <c r="H40" s="73">
        <f t="shared" si="5"/>
        <v>24079265</v>
      </c>
      <c r="I40" s="73">
        <f t="shared" si="5"/>
        <v>24079265</v>
      </c>
      <c r="J40" s="73">
        <f t="shared" si="5"/>
        <v>24079265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24079265</v>
      </c>
      <c r="X40" s="73">
        <f t="shared" si="5"/>
        <v>725500</v>
      </c>
      <c r="Y40" s="73">
        <f t="shared" si="5"/>
        <v>23353765</v>
      </c>
      <c r="Z40" s="170">
        <f>+IF(X40&lt;&gt;0,+(Y40/X40)*100,0)</f>
        <v>3218.988973121985</v>
      </c>
      <c r="AA40" s="74">
        <f>+AA34+AA39</f>
        <v>2902000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188152000</v>
      </c>
      <c r="F42" s="259">
        <f t="shared" si="6"/>
        <v>188152000</v>
      </c>
      <c r="G42" s="259">
        <f t="shared" si="6"/>
        <v>153673450</v>
      </c>
      <c r="H42" s="259">
        <f t="shared" si="6"/>
        <v>153673450</v>
      </c>
      <c r="I42" s="259">
        <f t="shared" si="6"/>
        <v>153673450</v>
      </c>
      <c r="J42" s="259">
        <f t="shared" si="6"/>
        <v>153673450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153673450</v>
      </c>
      <c r="X42" s="259">
        <f t="shared" si="6"/>
        <v>47038000</v>
      </c>
      <c r="Y42" s="259">
        <f t="shared" si="6"/>
        <v>106635450</v>
      </c>
      <c r="Z42" s="260">
        <f>+IF(X42&lt;&gt;0,+(Y42/X42)*100,0)</f>
        <v>226.70064628598158</v>
      </c>
      <c r="AA42" s="261">
        <f>+AA25-AA40</f>
        <v>188152000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188152000</v>
      </c>
      <c r="F45" s="60">
        <v>188152000</v>
      </c>
      <c r="G45" s="60">
        <v>106104401</v>
      </c>
      <c r="H45" s="60">
        <v>106104401</v>
      </c>
      <c r="I45" s="60">
        <v>106104401</v>
      </c>
      <c r="J45" s="60">
        <v>106104401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106104401</v>
      </c>
      <c r="X45" s="60">
        <v>47038000</v>
      </c>
      <c r="Y45" s="60">
        <v>59066401</v>
      </c>
      <c r="Z45" s="139">
        <v>125.57</v>
      </c>
      <c r="AA45" s="62">
        <v>188152000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47569049</v>
      </c>
      <c r="H46" s="60">
        <v>47569049</v>
      </c>
      <c r="I46" s="60">
        <v>47569049</v>
      </c>
      <c r="J46" s="60">
        <v>47569049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47569049</v>
      </c>
      <c r="X46" s="60"/>
      <c r="Y46" s="60">
        <v>47569049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188152000</v>
      </c>
      <c r="F48" s="219">
        <f t="shared" si="7"/>
        <v>188152000</v>
      </c>
      <c r="G48" s="219">
        <f t="shared" si="7"/>
        <v>153673450</v>
      </c>
      <c r="H48" s="219">
        <f t="shared" si="7"/>
        <v>153673450</v>
      </c>
      <c r="I48" s="219">
        <f t="shared" si="7"/>
        <v>153673450</v>
      </c>
      <c r="J48" s="219">
        <f t="shared" si="7"/>
        <v>153673450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153673450</v>
      </c>
      <c r="X48" s="219">
        <f t="shared" si="7"/>
        <v>47038000</v>
      </c>
      <c r="Y48" s="219">
        <f t="shared" si="7"/>
        <v>106635450</v>
      </c>
      <c r="Z48" s="265">
        <f>+IF(X48&lt;&gt;0,+(Y48/X48)*100,0)</f>
        <v>226.70064628598158</v>
      </c>
      <c r="AA48" s="232">
        <f>SUM(AA45:AA47)</f>
        <v>188152000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29890995</v>
      </c>
      <c r="F6" s="60">
        <v>29890995</v>
      </c>
      <c r="G6" s="60">
        <v>2117525</v>
      </c>
      <c r="H6" s="60">
        <v>8209942</v>
      </c>
      <c r="I6" s="60">
        <v>3515999</v>
      </c>
      <c r="J6" s="60">
        <v>13843466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13843466</v>
      </c>
      <c r="X6" s="60">
        <v>6479655</v>
      </c>
      <c r="Y6" s="60">
        <v>7363811</v>
      </c>
      <c r="Z6" s="140">
        <v>113.65</v>
      </c>
      <c r="AA6" s="62">
        <v>29890995</v>
      </c>
    </row>
    <row r="7" spans="1:27" ht="13.5">
      <c r="A7" s="249" t="s">
        <v>178</v>
      </c>
      <c r="B7" s="182"/>
      <c r="C7" s="155"/>
      <c r="D7" s="155"/>
      <c r="E7" s="59">
        <v>97489000</v>
      </c>
      <c r="F7" s="60">
        <v>97489000</v>
      </c>
      <c r="G7" s="60">
        <v>49108000</v>
      </c>
      <c r="H7" s="60">
        <v>1432000</v>
      </c>
      <c r="I7" s="60">
        <v>1304308</v>
      </c>
      <c r="J7" s="60">
        <v>51844308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51844308</v>
      </c>
      <c r="X7" s="60">
        <v>39672000</v>
      </c>
      <c r="Y7" s="60">
        <v>12172308</v>
      </c>
      <c r="Z7" s="140">
        <v>30.68</v>
      </c>
      <c r="AA7" s="62">
        <v>97489000</v>
      </c>
    </row>
    <row r="8" spans="1:27" ht="13.5">
      <c r="A8" s="249" t="s">
        <v>179</v>
      </c>
      <c r="B8" s="182"/>
      <c r="C8" s="155"/>
      <c r="D8" s="155"/>
      <c r="E8" s="59">
        <v>70691000</v>
      </c>
      <c r="F8" s="60">
        <v>70691000</v>
      </c>
      <c r="G8" s="60">
        <v>428210</v>
      </c>
      <c r="H8" s="60">
        <v>8346692</v>
      </c>
      <c r="I8" s="60">
        <v>2706140</v>
      </c>
      <c r="J8" s="60">
        <v>11481042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11481042</v>
      </c>
      <c r="X8" s="60">
        <v>10828000</v>
      </c>
      <c r="Y8" s="60">
        <v>653042</v>
      </c>
      <c r="Z8" s="140">
        <v>6.03</v>
      </c>
      <c r="AA8" s="62">
        <v>70691000</v>
      </c>
    </row>
    <row r="9" spans="1:27" ht="13.5">
      <c r="A9" s="249" t="s">
        <v>180</v>
      </c>
      <c r="B9" s="182"/>
      <c r="C9" s="155"/>
      <c r="D9" s="155"/>
      <c r="E9" s="59">
        <v>2344992</v>
      </c>
      <c r="F9" s="60">
        <v>2344992</v>
      </c>
      <c r="G9" s="60">
        <v>594912</v>
      </c>
      <c r="H9" s="60">
        <v>640738</v>
      </c>
      <c r="I9" s="60">
        <v>497440</v>
      </c>
      <c r="J9" s="60">
        <v>1733090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1733090</v>
      </c>
      <c r="X9" s="60">
        <v>586248</v>
      </c>
      <c r="Y9" s="60">
        <v>1146842</v>
      </c>
      <c r="Z9" s="140">
        <v>195.62</v>
      </c>
      <c r="AA9" s="62">
        <v>2344992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-137156004</v>
      </c>
      <c r="F12" s="60">
        <v>-137156004</v>
      </c>
      <c r="G12" s="60">
        <v>-37628302</v>
      </c>
      <c r="H12" s="60">
        <v>-4271479</v>
      </c>
      <c r="I12" s="60">
        <v>-10136493</v>
      </c>
      <c r="J12" s="60">
        <v>-52036274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-52036274</v>
      </c>
      <c r="X12" s="60">
        <v>-34289001</v>
      </c>
      <c r="Y12" s="60">
        <v>-17747273</v>
      </c>
      <c r="Z12" s="140">
        <v>51.76</v>
      </c>
      <c r="AA12" s="62">
        <v>-137156004</v>
      </c>
    </row>
    <row r="13" spans="1:27" ht="13.5">
      <c r="A13" s="249" t="s">
        <v>40</v>
      </c>
      <c r="B13" s="182"/>
      <c r="C13" s="155"/>
      <c r="D13" s="155"/>
      <c r="E13" s="59">
        <v>-147700</v>
      </c>
      <c r="F13" s="60">
        <v>-147700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-36900</v>
      </c>
      <c r="Y13" s="60">
        <v>36900</v>
      </c>
      <c r="Z13" s="140">
        <v>-100</v>
      </c>
      <c r="AA13" s="62">
        <v>-147700</v>
      </c>
    </row>
    <row r="14" spans="1:27" ht="13.5">
      <c r="A14" s="249" t="s">
        <v>42</v>
      </c>
      <c r="B14" s="182"/>
      <c r="C14" s="155"/>
      <c r="D14" s="155"/>
      <c r="E14" s="59">
        <v>-3000000</v>
      </c>
      <c r="F14" s="60">
        <v>-3000000</v>
      </c>
      <c r="G14" s="60">
        <v>-362266</v>
      </c>
      <c r="H14" s="60">
        <v>-863717</v>
      </c>
      <c r="I14" s="60">
        <v>-596526</v>
      </c>
      <c r="J14" s="60">
        <v>-1822509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-1822509</v>
      </c>
      <c r="X14" s="60">
        <v>-750000</v>
      </c>
      <c r="Y14" s="60">
        <v>-1072509</v>
      </c>
      <c r="Z14" s="140">
        <v>143</v>
      </c>
      <c r="AA14" s="62">
        <v>-3000000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60112283</v>
      </c>
      <c r="F15" s="73">
        <f t="shared" si="0"/>
        <v>60112283</v>
      </c>
      <c r="G15" s="73">
        <f t="shared" si="0"/>
        <v>14258079</v>
      </c>
      <c r="H15" s="73">
        <f t="shared" si="0"/>
        <v>13494176</v>
      </c>
      <c r="I15" s="73">
        <f t="shared" si="0"/>
        <v>-2709132</v>
      </c>
      <c r="J15" s="73">
        <f t="shared" si="0"/>
        <v>25043123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25043123</v>
      </c>
      <c r="X15" s="73">
        <f t="shared" si="0"/>
        <v>22490002</v>
      </c>
      <c r="Y15" s="73">
        <f t="shared" si="0"/>
        <v>2553121</v>
      </c>
      <c r="Z15" s="170">
        <f>+IF(X15&lt;&gt;0,+(Y15/X15)*100,0)</f>
        <v>11.352248879302012</v>
      </c>
      <c r="AA15" s="74">
        <f>SUM(AA6:AA14)</f>
        <v>60112283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-70690992</v>
      </c>
      <c r="F24" s="60">
        <v>-70690992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-17672748</v>
      </c>
      <c r="Y24" s="60">
        <v>17672748</v>
      </c>
      <c r="Z24" s="140">
        <v>-100</v>
      </c>
      <c r="AA24" s="62">
        <v>-70690992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-70690992</v>
      </c>
      <c r="F25" s="73">
        <f t="shared" si="1"/>
        <v>-70690992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-17672748</v>
      </c>
      <c r="Y25" s="73">
        <f t="shared" si="1"/>
        <v>17672748</v>
      </c>
      <c r="Z25" s="170">
        <f>+IF(X25&lt;&gt;0,+(Y25/X25)*100,0)</f>
        <v>-100</v>
      </c>
      <c r="AA25" s="74">
        <f>SUM(AA19:AA24)</f>
        <v>-70690992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-550000</v>
      </c>
      <c r="F33" s="60">
        <v>-550000</v>
      </c>
      <c r="G33" s="60"/>
      <c r="H33" s="60"/>
      <c r="I33" s="60">
        <v>-113794</v>
      </c>
      <c r="J33" s="60">
        <v>-113794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-113794</v>
      </c>
      <c r="X33" s="60"/>
      <c r="Y33" s="60">
        <v>-113794</v>
      </c>
      <c r="Z33" s="140"/>
      <c r="AA33" s="62">
        <v>-550000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-550000</v>
      </c>
      <c r="F34" s="73">
        <f t="shared" si="2"/>
        <v>-550000</v>
      </c>
      <c r="G34" s="73">
        <f t="shared" si="2"/>
        <v>0</v>
      </c>
      <c r="H34" s="73">
        <f t="shared" si="2"/>
        <v>0</v>
      </c>
      <c r="I34" s="73">
        <f t="shared" si="2"/>
        <v>-113794</v>
      </c>
      <c r="J34" s="73">
        <f t="shared" si="2"/>
        <v>-113794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-113794</v>
      </c>
      <c r="X34" s="73">
        <f t="shared" si="2"/>
        <v>0</v>
      </c>
      <c r="Y34" s="73">
        <f t="shared" si="2"/>
        <v>-113794</v>
      </c>
      <c r="Z34" s="170">
        <f>+IF(X34&lt;&gt;0,+(Y34/X34)*100,0)</f>
        <v>0</v>
      </c>
      <c r="AA34" s="74">
        <f>SUM(AA29:AA33)</f>
        <v>-550000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-11128709</v>
      </c>
      <c r="F36" s="100">
        <f t="shared" si="3"/>
        <v>-11128709</v>
      </c>
      <c r="G36" s="100">
        <f t="shared" si="3"/>
        <v>14258079</v>
      </c>
      <c r="H36" s="100">
        <f t="shared" si="3"/>
        <v>13494176</v>
      </c>
      <c r="I36" s="100">
        <f t="shared" si="3"/>
        <v>-2822926</v>
      </c>
      <c r="J36" s="100">
        <f t="shared" si="3"/>
        <v>24929329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24929329</v>
      </c>
      <c r="X36" s="100">
        <f t="shared" si="3"/>
        <v>4817254</v>
      </c>
      <c r="Y36" s="100">
        <f t="shared" si="3"/>
        <v>20112075</v>
      </c>
      <c r="Z36" s="137">
        <f>+IF(X36&lt;&gt;0,+(Y36/X36)*100,0)</f>
        <v>417.5008210071547</v>
      </c>
      <c r="AA36" s="102">
        <f>+AA15+AA25+AA34</f>
        <v>-11128709</v>
      </c>
    </row>
    <row r="37" spans="1:27" ht="13.5">
      <c r="A37" s="249" t="s">
        <v>199</v>
      </c>
      <c r="B37" s="182"/>
      <c r="C37" s="153"/>
      <c r="D37" s="153"/>
      <c r="E37" s="99">
        <v>52483441</v>
      </c>
      <c r="F37" s="100">
        <v>52483441</v>
      </c>
      <c r="G37" s="100">
        <v>80995300</v>
      </c>
      <c r="H37" s="100">
        <v>95253379</v>
      </c>
      <c r="I37" s="100">
        <v>108747555</v>
      </c>
      <c r="J37" s="100">
        <v>80995300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80995300</v>
      </c>
      <c r="X37" s="100">
        <v>52483441</v>
      </c>
      <c r="Y37" s="100">
        <v>28511859</v>
      </c>
      <c r="Z37" s="137">
        <v>54.33</v>
      </c>
      <c r="AA37" s="102">
        <v>52483441</v>
      </c>
    </row>
    <row r="38" spans="1:27" ht="13.5">
      <c r="A38" s="269" t="s">
        <v>200</v>
      </c>
      <c r="B38" s="256"/>
      <c r="C38" s="257"/>
      <c r="D38" s="257"/>
      <c r="E38" s="258">
        <v>41354732</v>
      </c>
      <c r="F38" s="259">
        <v>41354732</v>
      </c>
      <c r="G38" s="259">
        <v>95253379</v>
      </c>
      <c r="H38" s="259">
        <v>108747555</v>
      </c>
      <c r="I38" s="259">
        <v>105924629</v>
      </c>
      <c r="J38" s="259">
        <v>105924629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105924629</v>
      </c>
      <c r="X38" s="259">
        <v>57300695</v>
      </c>
      <c r="Y38" s="259">
        <v>48623934</v>
      </c>
      <c r="Z38" s="260">
        <v>84.86</v>
      </c>
      <c r="AA38" s="261">
        <v>41354732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14840000</v>
      </c>
      <c r="F5" s="106">
        <f t="shared" si="0"/>
        <v>14840000</v>
      </c>
      <c r="G5" s="106">
        <f t="shared" si="0"/>
        <v>428410</v>
      </c>
      <c r="H5" s="106">
        <f t="shared" si="0"/>
        <v>6588960</v>
      </c>
      <c r="I5" s="106">
        <f t="shared" si="0"/>
        <v>2706141</v>
      </c>
      <c r="J5" s="106">
        <f t="shared" si="0"/>
        <v>9723511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9723511</v>
      </c>
      <c r="X5" s="106">
        <f t="shared" si="0"/>
        <v>3710000</v>
      </c>
      <c r="Y5" s="106">
        <f t="shared" si="0"/>
        <v>6013511</v>
      </c>
      <c r="Z5" s="201">
        <f>+IF(X5&lt;&gt;0,+(Y5/X5)*100,0)</f>
        <v>162.08924528301887</v>
      </c>
      <c r="AA5" s="199">
        <f>SUM(AA11:AA18)</f>
        <v>14840000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281183</v>
      </c>
      <c r="I6" s="60">
        <v>399120</v>
      </c>
      <c r="J6" s="60">
        <v>680303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680303</v>
      </c>
      <c r="X6" s="60"/>
      <c r="Y6" s="60">
        <v>680303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>
        <v>4310715</v>
      </c>
      <c r="I7" s="60">
        <v>1530116</v>
      </c>
      <c r="J7" s="60">
        <v>5840831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5840831</v>
      </c>
      <c r="X7" s="60"/>
      <c r="Y7" s="60">
        <v>5840831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2400000</v>
      </c>
      <c r="F10" s="60">
        <v>2400000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600000</v>
      </c>
      <c r="Y10" s="60">
        <v>-600000</v>
      </c>
      <c r="Z10" s="140">
        <v>-100</v>
      </c>
      <c r="AA10" s="155">
        <v>2400000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2400000</v>
      </c>
      <c r="F11" s="295">
        <f t="shared" si="1"/>
        <v>2400000</v>
      </c>
      <c r="G11" s="295">
        <f t="shared" si="1"/>
        <v>0</v>
      </c>
      <c r="H11" s="295">
        <f t="shared" si="1"/>
        <v>4591898</v>
      </c>
      <c r="I11" s="295">
        <f t="shared" si="1"/>
        <v>1929236</v>
      </c>
      <c r="J11" s="295">
        <f t="shared" si="1"/>
        <v>6521134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6521134</v>
      </c>
      <c r="X11" s="295">
        <f t="shared" si="1"/>
        <v>600000</v>
      </c>
      <c r="Y11" s="295">
        <f t="shared" si="1"/>
        <v>5921134</v>
      </c>
      <c r="Z11" s="296">
        <f>+IF(X11&lt;&gt;0,+(Y11/X11)*100,0)</f>
        <v>986.8556666666667</v>
      </c>
      <c r="AA11" s="297">
        <f>SUM(AA6:AA10)</f>
        <v>2400000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428410</v>
      </c>
      <c r="H12" s="60">
        <v>1975379</v>
      </c>
      <c r="I12" s="60">
        <v>266087</v>
      </c>
      <c r="J12" s="60">
        <v>2669876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2669876</v>
      </c>
      <c r="X12" s="60"/>
      <c r="Y12" s="60">
        <v>2669876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12440000</v>
      </c>
      <c r="F15" s="60">
        <v>12440000</v>
      </c>
      <c r="G15" s="60"/>
      <c r="H15" s="60">
        <v>21683</v>
      </c>
      <c r="I15" s="60">
        <v>510818</v>
      </c>
      <c r="J15" s="60">
        <v>532501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532501</v>
      </c>
      <c r="X15" s="60">
        <v>3110000</v>
      </c>
      <c r="Y15" s="60">
        <v>-2577499</v>
      </c>
      <c r="Z15" s="140">
        <v>-82.88</v>
      </c>
      <c r="AA15" s="155">
        <v>12440000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281183</v>
      </c>
      <c r="I36" s="60">
        <f t="shared" si="4"/>
        <v>399120</v>
      </c>
      <c r="J36" s="60">
        <f t="shared" si="4"/>
        <v>680303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680303</v>
      </c>
      <c r="X36" s="60">
        <f t="shared" si="4"/>
        <v>0</v>
      </c>
      <c r="Y36" s="60">
        <f t="shared" si="4"/>
        <v>680303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4310715</v>
      </c>
      <c r="I37" s="60">
        <f t="shared" si="4"/>
        <v>1530116</v>
      </c>
      <c r="J37" s="60">
        <f t="shared" si="4"/>
        <v>5840831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5840831</v>
      </c>
      <c r="X37" s="60">
        <f t="shared" si="4"/>
        <v>0</v>
      </c>
      <c r="Y37" s="60">
        <f t="shared" si="4"/>
        <v>5840831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2400000</v>
      </c>
      <c r="F40" s="60">
        <f t="shared" si="4"/>
        <v>2400000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600000</v>
      </c>
      <c r="Y40" s="60">
        <f t="shared" si="4"/>
        <v>-600000</v>
      </c>
      <c r="Z40" s="140">
        <f t="shared" si="5"/>
        <v>-100</v>
      </c>
      <c r="AA40" s="155">
        <f>AA10+AA25</f>
        <v>2400000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2400000</v>
      </c>
      <c r="F41" s="295">
        <f t="shared" si="6"/>
        <v>2400000</v>
      </c>
      <c r="G41" s="295">
        <f t="shared" si="6"/>
        <v>0</v>
      </c>
      <c r="H41" s="295">
        <f t="shared" si="6"/>
        <v>4591898</v>
      </c>
      <c r="I41" s="295">
        <f t="shared" si="6"/>
        <v>1929236</v>
      </c>
      <c r="J41" s="295">
        <f t="shared" si="6"/>
        <v>6521134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6521134</v>
      </c>
      <c r="X41" s="295">
        <f t="shared" si="6"/>
        <v>600000</v>
      </c>
      <c r="Y41" s="295">
        <f t="shared" si="6"/>
        <v>5921134</v>
      </c>
      <c r="Z41" s="296">
        <f t="shared" si="5"/>
        <v>986.8556666666667</v>
      </c>
      <c r="AA41" s="297">
        <f>SUM(AA36:AA40)</f>
        <v>2400000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428410</v>
      </c>
      <c r="H42" s="54">
        <f t="shared" si="7"/>
        <v>1975379</v>
      </c>
      <c r="I42" s="54">
        <f t="shared" si="7"/>
        <v>266087</v>
      </c>
      <c r="J42" s="54">
        <f t="shared" si="7"/>
        <v>2669876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2669876</v>
      </c>
      <c r="X42" s="54">
        <f t="shared" si="7"/>
        <v>0</v>
      </c>
      <c r="Y42" s="54">
        <f t="shared" si="7"/>
        <v>2669876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12440000</v>
      </c>
      <c r="F45" s="54">
        <f t="shared" si="7"/>
        <v>12440000</v>
      </c>
      <c r="G45" s="54">
        <f t="shared" si="7"/>
        <v>0</v>
      </c>
      <c r="H45" s="54">
        <f t="shared" si="7"/>
        <v>21683</v>
      </c>
      <c r="I45" s="54">
        <f t="shared" si="7"/>
        <v>510818</v>
      </c>
      <c r="J45" s="54">
        <f t="shared" si="7"/>
        <v>532501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532501</v>
      </c>
      <c r="X45" s="54">
        <f t="shared" si="7"/>
        <v>3110000</v>
      </c>
      <c r="Y45" s="54">
        <f t="shared" si="7"/>
        <v>-2577499</v>
      </c>
      <c r="Z45" s="184">
        <f t="shared" si="5"/>
        <v>-82.87778135048231</v>
      </c>
      <c r="AA45" s="130">
        <f t="shared" si="8"/>
        <v>12440000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14840000</v>
      </c>
      <c r="F49" s="220">
        <f t="shared" si="9"/>
        <v>14840000</v>
      </c>
      <c r="G49" s="220">
        <f t="shared" si="9"/>
        <v>428410</v>
      </c>
      <c r="H49" s="220">
        <f t="shared" si="9"/>
        <v>6588960</v>
      </c>
      <c r="I49" s="220">
        <f t="shared" si="9"/>
        <v>2706141</v>
      </c>
      <c r="J49" s="220">
        <f t="shared" si="9"/>
        <v>9723511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9723511</v>
      </c>
      <c r="X49" s="220">
        <f t="shared" si="9"/>
        <v>3710000</v>
      </c>
      <c r="Y49" s="220">
        <f t="shared" si="9"/>
        <v>6013511</v>
      </c>
      <c r="Z49" s="221">
        <f t="shared" si="5"/>
        <v>162.08924528301887</v>
      </c>
      <c r="AA49" s="222">
        <f>SUM(AA41:AA48)</f>
        <v>14840000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157277</v>
      </c>
      <c r="H65" s="60">
        <v>172389</v>
      </c>
      <c r="I65" s="60">
        <v>171014</v>
      </c>
      <c r="J65" s="60">
        <v>500680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500680</v>
      </c>
      <c r="X65" s="60"/>
      <c r="Y65" s="60">
        <v>500680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76550</v>
      </c>
      <c r="H68" s="60">
        <v>73602</v>
      </c>
      <c r="I68" s="60">
        <v>185949</v>
      </c>
      <c r="J68" s="60">
        <v>336101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336101</v>
      </c>
      <c r="X68" s="60"/>
      <c r="Y68" s="60">
        <v>336101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233827</v>
      </c>
      <c r="H69" s="220">
        <f t="shared" si="12"/>
        <v>245991</v>
      </c>
      <c r="I69" s="220">
        <f t="shared" si="12"/>
        <v>356963</v>
      </c>
      <c r="J69" s="220">
        <f t="shared" si="12"/>
        <v>836781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836781</v>
      </c>
      <c r="X69" s="220">
        <f t="shared" si="12"/>
        <v>0</v>
      </c>
      <c r="Y69" s="220">
        <f t="shared" si="12"/>
        <v>836781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2400000</v>
      </c>
      <c r="F5" s="358">
        <f t="shared" si="0"/>
        <v>2400000</v>
      </c>
      <c r="G5" s="358">
        <f t="shared" si="0"/>
        <v>0</v>
      </c>
      <c r="H5" s="356">
        <f t="shared" si="0"/>
        <v>4591898</v>
      </c>
      <c r="I5" s="356">
        <f t="shared" si="0"/>
        <v>1929236</v>
      </c>
      <c r="J5" s="358">
        <f t="shared" si="0"/>
        <v>6521134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6521134</v>
      </c>
      <c r="X5" s="356">
        <f t="shared" si="0"/>
        <v>600000</v>
      </c>
      <c r="Y5" s="358">
        <f t="shared" si="0"/>
        <v>5921134</v>
      </c>
      <c r="Z5" s="359">
        <f>+IF(X5&lt;&gt;0,+(Y5/X5)*100,0)</f>
        <v>986.8556666666667</v>
      </c>
      <c r="AA5" s="360">
        <f>+AA6+AA8+AA11+AA13+AA15</f>
        <v>2400000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281183</v>
      </c>
      <c r="I6" s="60">
        <f t="shared" si="1"/>
        <v>399120</v>
      </c>
      <c r="J6" s="59">
        <f t="shared" si="1"/>
        <v>680303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680303</v>
      </c>
      <c r="X6" s="60">
        <f t="shared" si="1"/>
        <v>0</v>
      </c>
      <c r="Y6" s="59">
        <f t="shared" si="1"/>
        <v>680303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281183</v>
      </c>
      <c r="I7" s="60">
        <v>399120</v>
      </c>
      <c r="J7" s="59">
        <v>680303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680303</v>
      </c>
      <c r="X7" s="60"/>
      <c r="Y7" s="59">
        <v>680303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4310715</v>
      </c>
      <c r="I8" s="60">
        <f t="shared" si="2"/>
        <v>1530116</v>
      </c>
      <c r="J8" s="59">
        <f t="shared" si="2"/>
        <v>5840831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5840831</v>
      </c>
      <c r="X8" s="60">
        <f t="shared" si="2"/>
        <v>0</v>
      </c>
      <c r="Y8" s="59">
        <f t="shared" si="2"/>
        <v>5840831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4310715</v>
      </c>
      <c r="I9" s="60">
        <v>1530116</v>
      </c>
      <c r="J9" s="59">
        <v>5840831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5840831</v>
      </c>
      <c r="X9" s="60"/>
      <c r="Y9" s="59">
        <v>5840831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2400000</v>
      </c>
      <c r="F15" s="59">
        <f t="shared" si="5"/>
        <v>2400000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600000</v>
      </c>
      <c r="Y15" s="59">
        <f t="shared" si="5"/>
        <v>-600000</v>
      </c>
      <c r="Z15" s="61">
        <f>+IF(X15&lt;&gt;0,+(Y15/X15)*100,0)</f>
        <v>-100</v>
      </c>
      <c r="AA15" s="62">
        <f>SUM(AA16:AA20)</f>
        <v>2400000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2400000</v>
      </c>
      <c r="F20" s="59">
        <v>2400000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600000</v>
      </c>
      <c r="Y20" s="59">
        <v>-600000</v>
      </c>
      <c r="Z20" s="61">
        <v>-100</v>
      </c>
      <c r="AA20" s="62">
        <v>2400000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428410</v>
      </c>
      <c r="H22" s="343">
        <f t="shared" si="6"/>
        <v>1975379</v>
      </c>
      <c r="I22" s="343">
        <f t="shared" si="6"/>
        <v>266087</v>
      </c>
      <c r="J22" s="345">
        <f t="shared" si="6"/>
        <v>2669876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2669876</v>
      </c>
      <c r="X22" s="343">
        <f t="shared" si="6"/>
        <v>0</v>
      </c>
      <c r="Y22" s="345">
        <f t="shared" si="6"/>
        <v>2669876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1267425</v>
      </c>
      <c r="I24" s="60"/>
      <c r="J24" s="59">
        <v>1267425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1267425</v>
      </c>
      <c r="X24" s="60"/>
      <c r="Y24" s="59">
        <v>1267425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428410</v>
      </c>
      <c r="H25" s="60">
        <v>707954</v>
      </c>
      <c r="I25" s="60">
        <v>266087</v>
      </c>
      <c r="J25" s="59">
        <v>1402451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1402451</v>
      </c>
      <c r="X25" s="60"/>
      <c r="Y25" s="59">
        <v>1402451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12440000</v>
      </c>
      <c r="F40" s="345">
        <f t="shared" si="9"/>
        <v>12440000</v>
      </c>
      <c r="G40" s="345">
        <f t="shared" si="9"/>
        <v>0</v>
      </c>
      <c r="H40" s="343">
        <f t="shared" si="9"/>
        <v>21683</v>
      </c>
      <c r="I40" s="343">
        <f t="shared" si="9"/>
        <v>510818</v>
      </c>
      <c r="J40" s="345">
        <f t="shared" si="9"/>
        <v>532501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532501</v>
      </c>
      <c r="X40" s="343">
        <f t="shared" si="9"/>
        <v>3110000</v>
      </c>
      <c r="Y40" s="345">
        <f t="shared" si="9"/>
        <v>-2577499</v>
      </c>
      <c r="Z40" s="336">
        <f>+IF(X40&lt;&gt;0,+(Y40/X40)*100,0)</f>
        <v>-82.87778135048231</v>
      </c>
      <c r="AA40" s="350">
        <f>SUM(AA41:AA49)</f>
        <v>12440000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6962000</v>
      </c>
      <c r="F43" s="370">
        <v>6962000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1740500</v>
      </c>
      <c r="Y43" s="370">
        <v>-1740500</v>
      </c>
      <c r="Z43" s="371">
        <v>-100</v>
      </c>
      <c r="AA43" s="303">
        <v>6962000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510818</v>
      </c>
      <c r="J44" s="53">
        <v>510818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510818</v>
      </c>
      <c r="X44" s="54"/>
      <c r="Y44" s="53">
        <v>510818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5478000</v>
      </c>
      <c r="F47" s="53">
        <v>5478000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1369500</v>
      </c>
      <c r="Y47" s="53">
        <v>-1369500</v>
      </c>
      <c r="Z47" s="94">
        <v>-100</v>
      </c>
      <c r="AA47" s="95">
        <v>5478000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21683</v>
      </c>
      <c r="I49" s="54"/>
      <c r="J49" s="53">
        <v>21683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21683</v>
      </c>
      <c r="X49" s="54"/>
      <c r="Y49" s="53">
        <v>21683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14840000</v>
      </c>
      <c r="F60" s="264">
        <f t="shared" si="14"/>
        <v>14840000</v>
      </c>
      <c r="G60" s="264">
        <f t="shared" si="14"/>
        <v>428410</v>
      </c>
      <c r="H60" s="219">
        <f t="shared" si="14"/>
        <v>6588960</v>
      </c>
      <c r="I60" s="219">
        <f t="shared" si="14"/>
        <v>2706141</v>
      </c>
      <c r="J60" s="264">
        <f t="shared" si="14"/>
        <v>9723511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9723511</v>
      </c>
      <c r="X60" s="219">
        <f t="shared" si="14"/>
        <v>3710000</v>
      </c>
      <c r="Y60" s="264">
        <f t="shared" si="14"/>
        <v>6013511</v>
      </c>
      <c r="Z60" s="337">
        <f>+IF(X60&lt;&gt;0,+(Y60/X60)*100,0)</f>
        <v>162.08924528301887</v>
      </c>
      <c r="AA60" s="232">
        <f>+AA57+AA54+AA51+AA40+AA37+AA34+AA22+AA5</f>
        <v>14840000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2014-11-17T09:26:39Z</dcterms:created>
  <dcterms:modified xsi:type="dcterms:W3CDTF">2014-11-17T09:26:43Z</dcterms:modified>
  <cp:category/>
  <cp:version/>
  <cp:contentType/>
  <cp:contentStatus/>
</cp:coreProperties>
</file>