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<sst xmlns="http://schemas.openxmlformats.org/spreadsheetml/2006/main" count="855" uniqueCount="302">
  <si>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eDumbe(KZN261)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</si>
  <si>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</si>
  <si>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</si>
  <si>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</si>
  <si>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</si>
  <si>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</si>
  <si>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</si>
  <si>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</si>
  <si>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</si>
  <si>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</si>
  <si>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</si>
  <si>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</si>
  <si>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</si>
  <si>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</si>
  <si>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</si>
  <si>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</si>
  <si>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</si>
  <si>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</si>
  <si>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</si>
  <si>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</si>
  <si>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</si>
  <si>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</si>
  <si>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</si>
  <si>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</si>
  <si>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</si>
  <si>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</si>
  <si>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</si>
  <si>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</si>
  <si>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</si>
  <si>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</si>
  <si>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</si>
  <si>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</si>
  <si>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</si>
  <si>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</si>
  <si>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</si>
  <si>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</si>
  <si>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</si>
  <si>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</si>
  <si>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</si>
  <si>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</si>
  <si>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</si>
  <si>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</si>
  <si>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</si>
  <si>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</si>
  <si>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</si>
  <si>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</si>
  <si>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</si>
  <si>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</si>
  <si>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</si>
  <si>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</si>
  <si>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</si>
  <si>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</si>
  <si>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</si>
  <si>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</si>
  <si>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</si>
  <si>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</si>
  <si>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</si>
  <si>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</si>
  <si>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</si>
  <si>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</si>
  <si>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</si>
  <si>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</si>
  <si>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</si>
  <si>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</si>
  <si>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</si>
  <si>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</si>
  <si>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</si>
  <si>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</si>
  <si>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</si>
  <si>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</si>
  <si>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eDumbe(KZN261)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</si>
  <si>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</si>
  <si>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</si>
  <si>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</si>
  <si>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</si>
  <si>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</si>
  <si>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</si>
  <si>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</si>
  <si>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</si>
  <si>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</si>
  <si>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</si>
  <si>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</si>
  <si>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</si>
  <si>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</si>
  <si>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</si>
  <si>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</si>
  <si>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</si>
  <si>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</si>
  <si>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</si>
  <si>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</si>
  <si>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</si>
  <si>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</si>
  <si>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</si>
  <si>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</si>
  <si>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</si>
  <si>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</si>
  <si>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</si>
  <si>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</si>
  <si>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</si>
  <si>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</si>
  <si>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eDumbe(KZN261)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</si>
  <si>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</si>
  <si>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</si>
  <si>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</si>
  <si>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</si>
  <si>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</si>
  <si>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</si>
  <si>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</si>
  <si>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</si>
  <si>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</si>
  <si>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</si>
  <si>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</si>
  <si>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</si>
  <si>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</si>
  <si>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</si>
  <si>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</si>
  <si>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</si>
  <si>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</si>
  <si>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</si>
  <si>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</si>
  <si>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</si>
  <si>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</si>
  <si>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</si>
  <si>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</si>
  <si>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</si>
  <si>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</si>
  <si>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</si>
  <si>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</si>
  <si>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</si>
  <si>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eDumbe(KZN261)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</si>
  <si>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</si>
  <si>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</si>
  <si>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</si>
  <si>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</si>
  <si>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</si>
  <si>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</si>
  <si>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</si>
  <si>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</si>
  <si>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</si>
  <si>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</si>
  <si>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eDumbe(KZN261)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</si>
  <si>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</si>
  <si>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</si>
  <si>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</si>
  <si>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</si>
  <si>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</si>
  <si>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</si>
  <si>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</si>
  <si>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</si>
  <si>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</si>
  <si>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</si>
  <si>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</si>
  <si>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</si>
  <si>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</si>
  <si>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</si>
  <si>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</si>
  <si>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</si>
  <si>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</si>
  <si>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</si>
  <si>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</si>
  <si>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</si>
  <si>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</si>
  <si>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</si>
  <si>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</si>
  <si>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</si>
  <si>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</si>
  <si>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</si>
  <si>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</si>
  <si>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</si>
  <si>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</si>
  <si>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</si>
  <si>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</si>
  <si>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</si>
  <si>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</si>
  <si>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eDumbe(KZN261)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</si>
  <si>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</si>
  <si>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</si>
  <si>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</si>
  <si>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</si>
  <si>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</si>
  <si>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</si>
  <si>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</si>
  <si>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</si>
  <si>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</si>
  <si>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</si>
  <si>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</si>
  <si>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</si>
  <si>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</si>
  <si>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</si>
  <si>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</si>
  <si>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</si>
  <si>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</si>
  <si>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</si>
  <si>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</si>
  <si>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</si>
  <si>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</si>
  <si>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</si>
  <si>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</si>
  <si>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</si>
  <si>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</si>
  <si>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</si>
  <si>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eDumbe(KZN261)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</si>
  <si>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</si>
  <si>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</si>
  <si>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</si>
  <si>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</si>
  <si>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</si>
  <si>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</si>
  <si>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</si>
  <si>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</si>
  <si>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</si>
  <si>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</si>
  <si>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</si>
  <si>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</si>
  <si>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</si>
  <si>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</si>
  <si>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</si>
  <si>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</si>
  <si>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</si>
  <si>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</si>
  <si>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</si>
  <si>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</si>
  <si>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</si>
  <si>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</si>
  <si>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</si>
  <si>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</si>
  <si>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eDumbe(KZN261)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</si>
  <si>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</si>
  <si>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</si>
  <si>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</si>
  <si>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</si>
  <si>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</si>
  <si>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</si>
  <si>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</si>
  <si>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</si>
  <si>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</si>
  <si>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</si>
  <si>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</si>
  <si>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</si>
  <si>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</si>
  <si>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</si>
  <si>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</si>
  <si>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</si>
  <si>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</si>
  <si>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</si>
  <si>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</si>
  <si>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</si>
  <si>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</si>
  <si>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</si>
  <si>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</si>
  <si>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</si>
  <si>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</si>
  <si>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</si>
  <si>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</si>
  <si>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</si>
  <si>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</si>
  <si>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</si>
  <si>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</si>
  <si>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</si>
  <si>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</si>
  <si>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</si>
  <si>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</si>
  <si>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eDumbe(KZN261)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</si>
  <si>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</si>
  <si>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</si>
  <si>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Kwazulu-Natal: eDumbe(KZN261)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</si>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</sst>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6562796</v>
      </c>
      <c r="E5" s="60">
        <v>6562796</v>
      </c>
      <c r="F5" s="60">
        <v>1758373</v>
      </c>
      <c r="G5" s="60">
        <v>684680</v>
      </c>
      <c r="H5" s="60">
        <v>-980392</v>
      </c>
      <c r="I5" s="60">
        <v>1462661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1462661</v>
      </c>
      <c r="W5" s="60">
        <v>1640700</v>
      </c>
      <c r="X5" s="60">
        <v>-178039</v>
      </c>
      <c r="Y5" s="61">
        <v>-10.85</v>
      </c>
      <c r="Z5" s="62">
        <v>6562796</v>
      </c>
    </row>
    <row r="6" spans="1:26" ht="13.5">
      <c r="A6" s="58" t="s">
        <v>32</v>
      </c>
      <c r="B6" s="19">
        <v>0</v>
      </c>
      <c r="C6" s="19">
        <v>0</v>
      </c>
      <c r="D6" s="59">
        <v>26043175</v>
      </c>
      <c r="E6" s="60">
        <v>26043175</v>
      </c>
      <c r="F6" s="60">
        <v>2990710</v>
      </c>
      <c r="G6" s="60">
        <v>2682032</v>
      </c>
      <c r="H6" s="60">
        <v>20827354</v>
      </c>
      <c r="I6" s="60">
        <v>26500096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26500096</v>
      </c>
      <c r="W6" s="60">
        <v>6510792</v>
      </c>
      <c r="X6" s="60">
        <v>19989304</v>
      </c>
      <c r="Y6" s="61">
        <v>307.02</v>
      </c>
      <c r="Z6" s="62">
        <v>26043175</v>
      </c>
    </row>
    <row r="7" spans="1:26" ht="13.5">
      <c r="A7" s="58" t="s">
        <v>33</v>
      </c>
      <c r="B7" s="19">
        <v>0</v>
      </c>
      <c r="C7" s="19">
        <v>0</v>
      </c>
      <c r="D7" s="59">
        <v>134075</v>
      </c>
      <c r="E7" s="60">
        <v>134075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33519</v>
      </c>
      <c r="X7" s="60">
        <v>-33519</v>
      </c>
      <c r="Y7" s="61">
        <v>-100</v>
      </c>
      <c r="Z7" s="62">
        <v>134075</v>
      </c>
    </row>
    <row r="8" spans="1:26" ht="13.5">
      <c r="A8" s="58" t="s">
        <v>34</v>
      </c>
      <c r="B8" s="19">
        <v>0</v>
      </c>
      <c r="C8" s="19">
        <v>0</v>
      </c>
      <c r="D8" s="59">
        <v>52186550</v>
      </c>
      <c r="E8" s="60">
        <v>52186550</v>
      </c>
      <c r="F8" s="60">
        <v>18365000</v>
      </c>
      <c r="G8" s="60">
        <v>0</v>
      </c>
      <c r="H8" s="60">
        <v>0</v>
      </c>
      <c r="I8" s="60">
        <v>18365000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18365000</v>
      </c>
      <c r="W8" s="60">
        <v>13046637</v>
      </c>
      <c r="X8" s="60">
        <v>5318363</v>
      </c>
      <c r="Y8" s="61">
        <v>40.76</v>
      </c>
      <c r="Z8" s="62">
        <v>52186550</v>
      </c>
    </row>
    <row r="9" spans="1:26" ht="13.5">
      <c r="A9" s="58" t="s">
        <v>35</v>
      </c>
      <c r="B9" s="19">
        <v>0</v>
      </c>
      <c r="C9" s="19">
        <v>0</v>
      </c>
      <c r="D9" s="59">
        <v>7514689</v>
      </c>
      <c r="E9" s="60">
        <v>7514689</v>
      </c>
      <c r="F9" s="60">
        <v>256682</v>
      </c>
      <c r="G9" s="60">
        <v>244498</v>
      </c>
      <c r="H9" s="60">
        <v>-56702</v>
      </c>
      <c r="I9" s="60">
        <v>444478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444478</v>
      </c>
      <c r="W9" s="60">
        <v>1878675</v>
      </c>
      <c r="X9" s="60">
        <v>-1434197</v>
      </c>
      <c r="Y9" s="61">
        <v>-76.34</v>
      </c>
      <c r="Z9" s="62">
        <v>7514689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92441285</v>
      </c>
      <c r="E10" s="66">
        <f t="shared" si="0"/>
        <v>92441285</v>
      </c>
      <c r="F10" s="66">
        <f t="shared" si="0"/>
        <v>23370765</v>
      </c>
      <c r="G10" s="66">
        <f t="shared" si="0"/>
        <v>3611210</v>
      </c>
      <c r="H10" s="66">
        <f t="shared" si="0"/>
        <v>19790260</v>
      </c>
      <c r="I10" s="66">
        <f t="shared" si="0"/>
        <v>46772235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46772235</v>
      </c>
      <c r="W10" s="66">
        <f t="shared" si="0"/>
        <v>23110323</v>
      </c>
      <c r="X10" s="66">
        <f t="shared" si="0"/>
        <v>23661912</v>
      </c>
      <c r="Y10" s="67">
        <f>+IF(W10&lt;&gt;0,(X10/W10)*100,0)</f>
        <v>102.38676456404352</v>
      </c>
      <c r="Z10" s="68">
        <f t="shared" si="0"/>
        <v>92441285</v>
      </c>
    </row>
    <row r="11" spans="1:26" ht="13.5">
      <c r="A11" s="58" t="s">
        <v>37</v>
      </c>
      <c r="B11" s="19">
        <v>0</v>
      </c>
      <c r="C11" s="19">
        <v>0</v>
      </c>
      <c r="D11" s="59">
        <v>35788701</v>
      </c>
      <c r="E11" s="60">
        <v>35788701</v>
      </c>
      <c r="F11" s="60">
        <v>2572950</v>
      </c>
      <c r="G11" s="60">
        <v>2835798</v>
      </c>
      <c r="H11" s="60">
        <v>0</v>
      </c>
      <c r="I11" s="60">
        <v>5408748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5408748</v>
      </c>
      <c r="W11" s="60">
        <v>8947176</v>
      </c>
      <c r="X11" s="60">
        <v>-3538428</v>
      </c>
      <c r="Y11" s="61">
        <v>-39.55</v>
      </c>
      <c r="Z11" s="62">
        <v>35788701</v>
      </c>
    </row>
    <row r="12" spans="1:26" ht="13.5">
      <c r="A12" s="58" t="s">
        <v>38</v>
      </c>
      <c r="B12" s="19">
        <v>0</v>
      </c>
      <c r="C12" s="19">
        <v>0</v>
      </c>
      <c r="D12" s="59">
        <v>4630391</v>
      </c>
      <c r="E12" s="60">
        <v>4630391</v>
      </c>
      <c r="F12" s="60">
        <v>0</v>
      </c>
      <c r="G12" s="60">
        <v>370581</v>
      </c>
      <c r="H12" s="60">
        <v>0</v>
      </c>
      <c r="I12" s="60">
        <v>370581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370581</v>
      </c>
      <c r="W12" s="60">
        <v>1157598</v>
      </c>
      <c r="X12" s="60">
        <v>-787017</v>
      </c>
      <c r="Y12" s="61">
        <v>-67.99</v>
      </c>
      <c r="Z12" s="62">
        <v>4630391</v>
      </c>
    </row>
    <row r="13" spans="1:26" ht="13.5">
      <c r="A13" s="58" t="s">
        <v>278</v>
      </c>
      <c r="B13" s="19">
        <v>0</v>
      </c>
      <c r="C13" s="19">
        <v>0</v>
      </c>
      <c r="D13" s="59">
        <v>3106349</v>
      </c>
      <c r="E13" s="60">
        <v>3106349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776586</v>
      </c>
      <c r="X13" s="60">
        <v>-776586</v>
      </c>
      <c r="Y13" s="61">
        <v>-100</v>
      </c>
      <c r="Z13" s="62">
        <v>3106349</v>
      </c>
    </row>
    <row r="14" spans="1:26" ht="13.5">
      <c r="A14" s="58" t="s">
        <v>40</v>
      </c>
      <c r="B14" s="19">
        <v>0</v>
      </c>
      <c r="C14" s="19">
        <v>0</v>
      </c>
      <c r="D14" s="59">
        <v>150000</v>
      </c>
      <c r="E14" s="60">
        <v>150000</v>
      </c>
      <c r="F14" s="60">
        <v>58</v>
      </c>
      <c r="G14" s="60">
        <v>12161</v>
      </c>
      <c r="H14" s="60">
        <v>-21295</v>
      </c>
      <c r="I14" s="60">
        <v>-9076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-9076</v>
      </c>
      <c r="W14" s="60">
        <v>37500</v>
      </c>
      <c r="X14" s="60">
        <v>-46576</v>
      </c>
      <c r="Y14" s="61">
        <v>-124.2</v>
      </c>
      <c r="Z14" s="62">
        <v>150000</v>
      </c>
    </row>
    <row r="15" spans="1:26" ht="13.5">
      <c r="A15" s="58" t="s">
        <v>41</v>
      </c>
      <c r="B15" s="19">
        <v>0</v>
      </c>
      <c r="C15" s="19">
        <v>0</v>
      </c>
      <c r="D15" s="59">
        <v>18263335</v>
      </c>
      <c r="E15" s="60">
        <v>18263335</v>
      </c>
      <c r="F15" s="60">
        <v>15726</v>
      </c>
      <c r="G15" s="60">
        <v>2009006</v>
      </c>
      <c r="H15" s="60">
        <v>-1842369</v>
      </c>
      <c r="I15" s="60">
        <v>182363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182363</v>
      </c>
      <c r="W15" s="60">
        <v>4565835</v>
      </c>
      <c r="X15" s="60">
        <v>-4383472</v>
      </c>
      <c r="Y15" s="61">
        <v>-96.01</v>
      </c>
      <c r="Z15" s="62">
        <v>18263335</v>
      </c>
    </row>
    <row r="16" spans="1:26" ht="13.5">
      <c r="A16" s="69" t="s">
        <v>42</v>
      </c>
      <c r="B16" s="19">
        <v>0</v>
      </c>
      <c r="C16" s="19">
        <v>0</v>
      </c>
      <c r="D16" s="59">
        <v>200000</v>
      </c>
      <c r="E16" s="60">
        <v>200000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50001</v>
      </c>
      <c r="X16" s="60">
        <v>-50001</v>
      </c>
      <c r="Y16" s="61">
        <v>-100</v>
      </c>
      <c r="Z16" s="62">
        <v>200000</v>
      </c>
    </row>
    <row r="17" spans="1:26" ht="13.5">
      <c r="A17" s="58" t="s">
        <v>43</v>
      </c>
      <c r="B17" s="19">
        <v>0</v>
      </c>
      <c r="C17" s="19">
        <v>0</v>
      </c>
      <c r="D17" s="59">
        <v>28472508</v>
      </c>
      <c r="E17" s="60">
        <v>28472508</v>
      </c>
      <c r="F17" s="60">
        <v>3922396</v>
      </c>
      <c r="G17" s="60">
        <v>3831466</v>
      </c>
      <c r="H17" s="60">
        <v>1975125</v>
      </c>
      <c r="I17" s="60">
        <v>9728987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9728987</v>
      </c>
      <c r="W17" s="60">
        <v>7118049</v>
      </c>
      <c r="X17" s="60">
        <v>2610938</v>
      </c>
      <c r="Y17" s="61">
        <v>36.68</v>
      </c>
      <c r="Z17" s="62">
        <v>28472508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90611284</v>
      </c>
      <c r="E18" s="73">
        <f t="shared" si="1"/>
        <v>90611284</v>
      </c>
      <c r="F18" s="73">
        <f t="shared" si="1"/>
        <v>6511130</v>
      </c>
      <c r="G18" s="73">
        <f t="shared" si="1"/>
        <v>9059012</v>
      </c>
      <c r="H18" s="73">
        <f t="shared" si="1"/>
        <v>111461</v>
      </c>
      <c r="I18" s="73">
        <f t="shared" si="1"/>
        <v>15681603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15681603</v>
      </c>
      <c r="W18" s="73">
        <f t="shared" si="1"/>
        <v>22652745</v>
      </c>
      <c r="X18" s="73">
        <f t="shared" si="1"/>
        <v>-6971142</v>
      </c>
      <c r="Y18" s="67">
        <f>+IF(W18&lt;&gt;0,(X18/W18)*100,0)</f>
        <v>-30.773939317288036</v>
      </c>
      <c r="Z18" s="74">
        <f t="shared" si="1"/>
        <v>90611284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1830001</v>
      </c>
      <c r="E19" s="77">
        <f t="shared" si="2"/>
        <v>1830001</v>
      </c>
      <c r="F19" s="77">
        <f t="shared" si="2"/>
        <v>16859635</v>
      </c>
      <c r="G19" s="77">
        <f t="shared" si="2"/>
        <v>-5447802</v>
      </c>
      <c r="H19" s="77">
        <f t="shared" si="2"/>
        <v>19678799</v>
      </c>
      <c r="I19" s="77">
        <f t="shared" si="2"/>
        <v>31090632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31090632</v>
      </c>
      <c r="W19" s="77">
        <f>IF(E10=E18,0,W10-W18)</f>
        <v>457578</v>
      </c>
      <c r="X19" s="77">
        <f t="shared" si="2"/>
        <v>30633054</v>
      </c>
      <c r="Y19" s="78">
        <f>+IF(W19&lt;&gt;0,(X19/W19)*100,0)</f>
        <v>6694.608132383986</v>
      </c>
      <c r="Z19" s="79">
        <f t="shared" si="2"/>
        <v>1830001</v>
      </c>
    </row>
    <row r="20" spans="1:26" ht="13.5">
      <c r="A20" s="58" t="s">
        <v>46</v>
      </c>
      <c r="B20" s="19">
        <v>0</v>
      </c>
      <c r="C20" s="19">
        <v>0</v>
      </c>
      <c r="D20" s="59">
        <v>24198450</v>
      </c>
      <c r="E20" s="60">
        <v>24198450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6049638</v>
      </c>
      <c r="X20" s="60">
        <v>-6049638</v>
      </c>
      <c r="Y20" s="61">
        <v>-100</v>
      </c>
      <c r="Z20" s="62">
        <v>24198450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26028451</v>
      </c>
      <c r="E22" s="88">
        <f t="shared" si="3"/>
        <v>26028451</v>
      </c>
      <c r="F22" s="88">
        <f t="shared" si="3"/>
        <v>16859635</v>
      </c>
      <c r="G22" s="88">
        <f t="shared" si="3"/>
        <v>-5447802</v>
      </c>
      <c r="H22" s="88">
        <f t="shared" si="3"/>
        <v>19678799</v>
      </c>
      <c r="I22" s="88">
        <f t="shared" si="3"/>
        <v>31090632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31090632</v>
      </c>
      <c r="W22" s="88">
        <f t="shared" si="3"/>
        <v>6507216</v>
      </c>
      <c r="X22" s="88">
        <f t="shared" si="3"/>
        <v>24583416</v>
      </c>
      <c r="Y22" s="89">
        <f>+IF(W22&lt;&gt;0,(X22/W22)*100,0)</f>
        <v>377.78699831079837</v>
      </c>
      <c r="Z22" s="90">
        <f t="shared" si="3"/>
        <v>26028451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26028451</v>
      </c>
      <c r="E24" s="77">
        <f t="shared" si="4"/>
        <v>26028451</v>
      </c>
      <c r="F24" s="77">
        <f t="shared" si="4"/>
        <v>16859635</v>
      </c>
      <c r="G24" s="77">
        <f t="shared" si="4"/>
        <v>-5447802</v>
      </c>
      <c r="H24" s="77">
        <f t="shared" si="4"/>
        <v>19678799</v>
      </c>
      <c r="I24" s="77">
        <f t="shared" si="4"/>
        <v>31090632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31090632</v>
      </c>
      <c r="W24" s="77">
        <f t="shared" si="4"/>
        <v>6507216</v>
      </c>
      <c r="X24" s="77">
        <f t="shared" si="4"/>
        <v>24583416</v>
      </c>
      <c r="Y24" s="78">
        <f>+IF(W24&lt;&gt;0,(X24/W24)*100,0)</f>
        <v>377.78699831079837</v>
      </c>
      <c r="Z24" s="79">
        <f t="shared" si="4"/>
        <v>26028451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26028000</v>
      </c>
      <c r="E27" s="100">
        <v>26028000</v>
      </c>
      <c r="F27" s="100">
        <v>3459938</v>
      </c>
      <c r="G27" s="100">
        <v>2284877</v>
      </c>
      <c r="H27" s="100">
        <v>1196062</v>
      </c>
      <c r="I27" s="100">
        <v>6940877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6940877</v>
      </c>
      <c r="W27" s="100">
        <v>6440768</v>
      </c>
      <c r="X27" s="100">
        <v>500109</v>
      </c>
      <c r="Y27" s="101">
        <v>7.76</v>
      </c>
      <c r="Z27" s="102">
        <v>26028000</v>
      </c>
    </row>
    <row r="28" spans="1:26" ht="13.5">
      <c r="A28" s="103" t="s">
        <v>46</v>
      </c>
      <c r="B28" s="19">
        <v>0</v>
      </c>
      <c r="C28" s="19">
        <v>0</v>
      </c>
      <c r="D28" s="59">
        <v>24198000</v>
      </c>
      <c r="E28" s="60">
        <v>24198000</v>
      </c>
      <c r="F28" s="60">
        <v>3459938</v>
      </c>
      <c r="G28" s="60">
        <v>2284877</v>
      </c>
      <c r="H28" s="60">
        <v>1196062</v>
      </c>
      <c r="I28" s="60">
        <v>6940877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6940877</v>
      </c>
      <c r="W28" s="60">
        <v>0</v>
      </c>
      <c r="X28" s="60">
        <v>6940877</v>
      </c>
      <c r="Y28" s="61">
        <v>0</v>
      </c>
      <c r="Z28" s="62">
        <v>24198000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1830000</v>
      </c>
      <c r="E31" s="60">
        <v>1830000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1830000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26028000</v>
      </c>
      <c r="E32" s="100">
        <f t="shared" si="5"/>
        <v>26028000</v>
      </c>
      <c r="F32" s="100">
        <f t="shared" si="5"/>
        <v>3459938</v>
      </c>
      <c r="G32" s="100">
        <f t="shared" si="5"/>
        <v>2284877</v>
      </c>
      <c r="H32" s="100">
        <f t="shared" si="5"/>
        <v>1196062</v>
      </c>
      <c r="I32" s="100">
        <f t="shared" si="5"/>
        <v>6940877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6940877</v>
      </c>
      <c r="W32" s="100">
        <f t="shared" si="5"/>
        <v>0</v>
      </c>
      <c r="X32" s="100">
        <f t="shared" si="5"/>
        <v>6940877</v>
      </c>
      <c r="Y32" s="101">
        <f>+IF(W32&lt;&gt;0,(X32/W32)*100,0)</f>
        <v>0</v>
      </c>
      <c r="Z32" s="102">
        <f t="shared" si="5"/>
        <v>26028000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18429899</v>
      </c>
      <c r="E35" s="60">
        <v>18429899</v>
      </c>
      <c r="F35" s="60">
        <v>114551603</v>
      </c>
      <c r="G35" s="60">
        <v>115530638</v>
      </c>
      <c r="H35" s="60">
        <v>87749731</v>
      </c>
      <c r="I35" s="60">
        <v>87749731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87749731</v>
      </c>
      <c r="W35" s="60">
        <v>4607475</v>
      </c>
      <c r="X35" s="60">
        <v>83142256</v>
      </c>
      <c r="Y35" s="61">
        <v>1804.51</v>
      </c>
      <c r="Z35" s="62">
        <v>18429899</v>
      </c>
    </row>
    <row r="36" spans="1:26" ht="13.5">
      <c r="A36" s="58" t="s">
        <v>57</v>
      </c>
      <c r="B36" s="19">
        <v>0</v>
      </c>
      <c r="C36" s="19">
        <v>0</v>
      </c>
      <c r="D36" s="59">
        <v>199584957</v>
      </c>
      <c r="E36" s="60">
        <v>199584957</v>
      </c>
      <c r="F36" s="60">
        <v>208023051</v>
      </c>
      <c r="G36" s="60">
        <v>209777501</v>
      </c>
      <c r="H36" s="60">
        <v>214902008</v>
      </c>
      <c r="I36" s="60">
        <v>214902008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214902008</v>
      </c>
      <c r="W36" s="60">
        <v>49896239</v>
      </c>
      <c r="X36" s="60">
        <v>165005769</v>
      </c>
      <c r="Y36" s="61">
        <v>330.7</v>
      </c>
      <c r="Z36" s="62">
        <v>199584957</v>
      </c>
    </row>
    <row r="37" spans="1:26" ht="13.5">
      <c r="A37" s="58" t="s">
        <v>58</v>
      </c>
      <c r="B37" s="19">
        <v>0</v>
      </c>
      <c r="C37" s="19">
        <v>0</v>
      </c>
      <c r="D37" s="59">
        <v>13836003</v>
      </c>
      <c r="E37" s="60">
        <v>13836003</v>
      </c>
      <c r="F37" s="60">
        <v>108458348</v>
      </c>
      <c r="G37" s="60">
        <v>116479814</v>
      </c>
      <c r="H37" s="60">
        <v>113798426</v>
      </c>
      <c r="I37" s="60">
        <v>113798426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113798426</v>
      </c>
      <c r="W37" s="60">
        <v>3459001</v>
      </c>
      <c r="X37" s="60">
        <v>110339425</v>
      </c>
      <c r="Y37" s="61">
        <v>3189.92</v>
      </c>
      <c r="Z37" s="62">
        <v>13836003</v>
      </c>
    </row>
    <row r="38" spans="1:26" ht="13.5">
      <c r="A38" s="58" t="s">
        <v>59</v>
      </c>
      <c r="B38" s="19">
        <v>0</v>
      </c>
      <c r="C38" s="19">
        <v>0</v>
      </c>
      <c r="D38" s="59">
        <v>7783653</v>
      </c>
      <c r="E38" s="60">
        <v>7783653</v>
      </c>
      <c r="F38" s="60">
        <v>1475601</v>
      </c>
      <c r="G38" s="60">
        <v>1475601</v>
      </c>
      <c r="H38" s="60">
        <v>1475601</v>
      </c>
      <c r="I38" s="60">
        <v>1475601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1475601</v>
      </c>
      <c r="W38" s="60">
        <v>1945913</v>
      </c>
      <c r="X38" s="60">
        <v>-470312</v>
      </c>
      <c r="Y38" s="61">
        <v>-24.17</v>
      </c>
      <c r="Z38" s="62">
        <v>7783653</v>
      </c>
    </row>
    <row r="39" spans="1:26" ht="13.5">
      <c r="A39" s="58" t="s">
        <v>60</v>
      </c>
      <c r="B39" s="19">
        <v>0</v>
      </c>
      <c r="C39" s="19">
        <v>0</v>
      </c>
      <c r="D39" s="59">
        <v>196395200</v>
      </c>
      <c r="E39" s="60">
        <v>196395200</v>
      </c>
      <c r="F39" s="60">
        <v>212640705</v>
      </c>
      <c r="G39" s="60">
        <v>207352724</v>
      </c>
      <c r="H39" s="60">
        <v>187377712</v>
      </c>
      <c r="I39" s="60">
        <v>187377712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187377712</v>
      </c>
      <c r="W39" s="60">
        <v>49098800</v>
      </c>
      <c r="X39" s="60">
        <v>138278912</v>
      </c>
      <c r="Y39" s="61">
        <v>281.63</v>
      </c>
      <c r="Z39" s="62">
        <v>196395200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30553758</v>
      </c>
      <c r="E42" s="60">
        <v>30553758</v>
      </c>
      <c r="F42" s="60">
        <v>9262669</v>
      </c>
      <c r="G42" s="60">
        <v>-9697454</v>
      </c>
      <c r="H42" s="60">
        <v>-3017371</v>
      </c>
      <c r="I42" s="60">
        <v>-3452156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-3452156</v>
      </c>
      <c r="W42" s="60">
        <v>9654977</v>
      </c>
      <c r="X42" s="60">
        <v>-13107133</v>
      </c>
      <c r="Y42" s="61">
        <v>-135.76</v>
      </c>
      <c r="Z42" s="62">
        <v>30553758</v>
      </c>
    </row>
    <row r="43" spans="1:26" ht="13.5">
      <c r="A43" s="58" t="s">
        <v>63</v>
      </c>
      <c r="B43" s="19">
        <v>0</v>
      </c>
      <c r="C43" s="19">
        <v>0</v>
      </c>
      <c r="D43" s="59">
        <v>-25528456</v>
      </c>
      <c r="E43" s="60">
        <v>-25528456</v>
      </c>
      <c r="F43" s="60">
        <v>0</v>
      </c>
      <c r="G43" s="60">
        <v>0</v>
      </c>
      <c r="H43" s="60">
        <v>4603374</v>
      </c>
      <c r="I43" s="60">
        <v>4603374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4603374</v>
      </c>
      <c r="W43" s="60">
        <v>-6507114</v>
      </c>
      <c r="X43" s="60">
        <v>11110488</v>
      </c>
      <c r="Y43" s="61">
        <v>-170.74</v>
      </c>
      <c r="Z43" s="62">
        <v>-25528456</v>
      </c>
    </row>
    <row r="44" spans="1:26" ht="13.5">
      <c r="A44" s="58" t="s">
        <v>64</v>
      </c>
      <c r="B44" s="19">
        <v>0</v>
      </c>
      <c r="C44" s="19">
        <v>0</v>
      </c>
      <c r="D44" s="59">
        <v>-1418963</v>
      </c>
      <c r="E44" s="60">
        <v>-1418963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-1418963</v>
      </c>
    </row>
    <row r="45" spans="1:26" ht="13.5">
      <c r="A45" s="70" t="s">
        <v>65</v>
      </c>
      <c r="B45" s="22">
        <v>0</v>
      </c>
      <c r="C45" s="22">
        <v>0</v>
      </c>
      <c r="D45" s="99">
        <v>55370</v>
      </c>
      <c r="E45" s="100">
        <v>55370</v>
      </c>
      <c r="F45" s="100">
        <v>9768142</v>
      </c>
      <c r="G45" s="100">
        <v>70688</v>
      </c>
      <c r="H45" s="100">
        <v>1656691</v>
      </c>
      <c r="I45" s="100">
        <v>1656691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1656691</v>
      </c>
      <c r="W45" s="100">
        <v>-403106</v>
      </c>
      <c r="X45" s="100">
        <v>2059797</v>
      </c>
      <c r="Y45" s="101">
        <v>-510.98</v>
      </c>
      <c r="Z45" s="102">
        <v>55370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-24008916</v>
      </c>
      <c r="C49" s="52">
        <v>0</v>
      </c>
      <c r="D49" s="129">
        <v>4258554</v>
      </c>
      <c r="E49" s="54">
        <v>3103363</v>
      </c>
      <c r="F49" s="54">
        <v>0</v>
      </c>
      <c r="G49" s="54">
        <v>0</v>
      </c>
      <c r="H49" s="54">
        <v>0</v>
      </c>
      <c r="I49" s="54">
        <v>-677736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1562706</v>
      </c>
      <c r="W49" s="54">
        <v>1313626</v>
      </c>
      <c r="X49" s="54">
        <v>68610310</v>
      </c>
      <c r="Y49" s="54">
        <v>0</v>
      </c>
      <c r="Z49" s="130">
        <v>54161907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1949449</v>
      </c>
      <c r="C51" s="52">
        <v>0</v>
      </c>
      <c r="D51" s="129">
        <v>0</v>
      </c>
      <c r="E51" s="54">
        <v>-1242634</v>
      </c>
      <c r="F51" s="54">
        <v>0</v>
      </c>
      <c r="G51" s="54">
        <v>0</v>
      </c>
      <c r="H51" s="54">
        <v>0</v>
      </c>
      <c r="I51" s="54">
        <v>919629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67046</v>
      </c>
      <c r="W51" s="54">
        <v>161318</v>
      </c>
      <c r="X51" s="54">
        <v>135186</v>
      </c>
      <c r="Y51" s="54">
        <v>622062</v>
      </c>
      <c r="Z51" s="130">
        <v>2612056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99.99999687877639</v>
      </c>
      <c r="E58" s="7">
        <f t="shared" si="6"/>
        <v>99.99999687877639</v>
      </c>
      <c r="F58" s="7">
        <f t="shared" si="6"/>
        <v>18.70102080759591</v>
      </c>
      <c r="G58" s="7">
        <f t="shared" si="6"/>
        <v>73.48534712799906</v>
      </c>
      <c r="H58" s="7">
        <f t="shared" si="6"/>
        <v>9.979008374178376</v>
      </c>
      <c r="I58" s="7">
        <f t="shared" si="6"/>
        <v>19.10647437232316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19.10647437232316</v>
      </c>
      <c r="W58" s="7">
        <f t="shared" si="6"/>
        <v>99.99998751510672</v>
      </c>
      <c r="X58" s="7">
        <f t="shared" si="6"/>
        <v>0</v>
      </c>
      <c r="Y58" s="7">
        <f t="shared" si="6"/>
        <v>0</v>
      </c>
      <c r="Z58" s="8">
        <f t="shared" si="6"/>
        <v>99.99999687877639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100.00010007435525</v>
      </c>
      <c r="E59" s="10">
        <f t="shared" si="7"/>
        <v>100.00010007435525</v>
      </c>
      <c r="F59" s="10">
        <f t="shared" si="7"/>
        <v>8.603976516927865</v>
      </c>
      <c r="G59" s="10">
        <f t="shared" si="7"/>
        <v>46.46608634690658</v>
      </c>
      <c r="H59" s="10">
        <f t="shared" si="7"/>
        <v>-134.3587054973929</v>
      </c>
      <c r="I59" s="10">
        <f t="shared" si="7"/>
        <v>122.1524331338567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122.1524331338567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100.00010007435525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99.99997312155679</v>
      </c>
      <c r="E60" s="13">
        <f t="shared" si="7"/>
        <v>99.99997312155679</v>
      </c>
      <c r="F60" s="13">
        <f t="shared" si="7"/>
        <v>24.637527543626764</v>
      </c>
      <c r="G60" s="13">
        <f t="shared" si="7"/>
        <v>80.38293353696004</v>
      </c>
      <c r="H60" s="13">
        <f t="shared" si="7"/>
        <v>3.1846964333539436</v>
      </c>
      <c r="I60" s="13">
        <f t="shared" si="7"/>
        <v>13.418898557952394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13.418898557952394</v>
      </c>
      <c r="W60" s="13">
        <f t="shared" si="7"/>
        <v>99.99996928178038</v>
      </c>
      <c r="X60" s="13">
        <f t="shared" si="7"/>
        <v>0</v>
      </c>
      <c r="Y60" s="13">
        <f t="shared" si="7"/>
        <v>0</v>
      </c>
      <c r="Z60" s="14">
        <f t="shared" si="7"/>
        <v>99.99997312155679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99.999975936773</v>
      </c>
      <c r="E61" s="13">
        <f t="shared" si="7"/>
        <v>99.999975936773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99.999975936773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99.99996201027926</v>
      </c>
      <c r="E64" s="13">
        <f t="shared" si="7"/>
        <v>99.99996201027926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99.99996201027926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32038717</v>
      </c>
      <c r="E67" s="26">
        <v>32038717</v>
      </c>
      <c r="F67" s="26">
        <v>4749083</v>
      </c>
      <c r="G67" s="26">
        <v>3366712</v>
      </c>
      <c r="H67" s="26">
        <v>19846962</v>
      </c>
      <c r="I67" s="26">
        <v>27962757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27962757</v>
      </c>
      <c r="W67" s="26">
        <v>8009680</v>
      </c>
      <c r="X67" s="26"/>
      <c r="Y67" s="25"/>
      <c r="Z67" s="27">
        <v>32038717</v>
      </c>
    </row>
    <row r="68" spans="1:26" ht="13.5" hidden="1">
      <c r="A68" s="37" t="s">
        <v>31</v>
      </c>
      <c r="B68" s="19"/>
      <c r="C68" s="19"/>
      <c r="D68" s="20">
        <v>5995542</v>
      </c>
      <c r="E68" s="21">
        <v>5995542</v>
      </c>
      <c r="F68" s="21">
        <v>1758373</v>
      </c>
      <c r="G68" s="21">
        <v>684680</v>
      </c>
      <c r="H68" s="21">
        <v>-980392</v>
      </c>
      <c r="I68" s="21">
        <v>1462661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1462661</v>
      </c>
      <c r="W68" s="21">
        <v>1498887</v>
      </c>
      <c r="X68" s="21"/>
      <c r="Y68" s="20"/>
      <c r="Z68" s="23">
        <v>5995542</v>
      </c>
    </row>
    <row r="69" spans="1:26" ht="13.5" hidden="1">
      <c r="A69" s="38" t="s">
        <v>32</v>
      </c>
      <c r="B69" s="19"/>
      <c r="C69" s="19"/>
      <c r="D69" s="20">
        <v>26043175</v>
      </c>
      <c r="E69" s="21">
        <v>26043175</v>
      </c>
      <c r="F69" s="21">
        <v>2990710</v>
      </c>
      <c r="G69" s="21">
        <v>2682032</v>
      </c>
      <c r="H69" s="21">
        <v>20827354</v>
      </c>
      <c r="I69" s="21">
        <v>26500096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26500096</v>
      </c>
      <c r="W69" s="21">
        <v>6510794</v>
      </c>
      <c r="X69" s="21"/>
      <c r="Y69" s="20"/>
      <c r="Z69" s="23">
        <v>26043175</v>
      </c>
    </row>
    <row r="70" spans="1:26" ht="13.5" hidden="1">
      <c r="A70" s="39" t="s">
        <v>103</v>
      </c>
      <c r="B70" s="19"/>
      <c r="C70" s="19"/>
      <c r="D70" s="20">
        <v>20778593</v>
      </c>
      <c r="E70" s="21">
        <v>20778593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5194647</v>
      </c>
      <c r="X70" s="21"/>
      <c r="Y70" s="20"/>
      <c r="Z70" s="23">
        <v>20778593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5264582</v>
      </c>
      <c r="E73" s="21">
        <v>5264582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1316145</v>
      </c>
      <c r="X73" s="21"/>
      <c r="Y73" s="20"/>
      <c r="Z73" s="23">
        <v>5264582</v>
      </c>
    </row>
    <row r="74" spans="1:26" ht="13.5" hidden="1">
      <c r="A74" s="39" t="s">
        <v>107</v>
      </c>
      <c r="B74" s="19"/>
      <c r="C74" s="19"/>
      <c r="D74" s="20"/>
      <c r="E74" s="21"/>
      <c r="F74" s="21">
        <v>2990710</v>
      </c>
      <c r="G74" s="21">
        <v>2682032</v>
      </c>
      <c r="H74" s="21">
        <v>20827354</v>
      </c>
      <c r="I74" s="21">
        <v>26500096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26500096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32038716</v>
      </c>
      <c r="E76" s="34">
        <v>32038716</v>
      </c>
      <c r="F76" s="34">
        <v>888127</v>
      </c>
      <c r="G76" s="34">
        <v>2474040</v>
      </c>
      <c r="H76" s="34">
        <v>1980530</v>
      </c>
      <c r="I76" s="34">
        <v>5342697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5342697</v>
      </c>
      <c r="W76" s="34">
        <v>8009679</v>
      </c>
      <c r="X76" s="34"/>
      <c r="Y76" s="33"/>
      <c r="Z76" s="35">
        <v>32038716</v>
      </c>
    </row>
    <row r="77" spans="1:26" ht="13.5" hidden="1">
      <c r="A77" s="37" t="s">
        <v>31</v>
      </c>
      <c r="B77" s="19"/>
      <c r="C77" s="19"/>
      <c r="D77" s="20">
        <v>5995548</v>
      </c>
      <c r="E77" s="21">
        <v>5995548</v>
      </c>
      <c r="F77" s="21">
        <v>151290</v>
      </c>
      <c r="G77" s="21">
        <v>318144</v>
      </c>
      <c r="H77" s="21">
        <v>1317242</v>
      </c>
      <c r="I77" s="21">
        <v>1786676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1786676</v>
      </c>
      <c r="W77" s="21">
        <v>1498887</v>
      </c>
      <c r="X77" s="21"/>
      <c r="Y77" s="20"/>
      <c r="Z77" s="23">
        <v>5995548</v>
      </c>
    </row>
    <row r="78" spans="1:26" ht="13.5" hidden="1">
      <c r="A78" s="38" t="s">
        <v>32</v>
      </c>
      <c r="B78" s="19"/>
      <c r="C78" s="19"/>
      <c r="D78" s="20">
        <v>26043168</v>
      </c>
      <c r="E78" s="21">
        <v>26043168</v>
      </c>
      <c r="F78" s="21">
        <v>736837</v>
      </c>
      <c r="G78" s="21">
        <v>2155896</v>
      </c>
      <c r="H78" s="21">
        <v>663288</v>
      </c>
      <c r="I78" s="21">
        <v>3556021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3556021</v>
      </c>
      <c r="W78" s="21">
        <v>6510792</v>
      </c>
      <c r="X78" s="21"/>
      <c r="Y78" s="20"/>
      <c r="Z78" s="23">
        <v>26043168</v>
      </c>
    </row>
    <row r="79" spans="1:26" ht="13.5" hidden="1">
      <c r="A79" s="39" t="s">
        <v>103</v>
      </c>
      <c r="B79" s="19"/>
      <c r="C79" s="19"/>
      <c r="D79" s="20">
        <v>20778588</v>
      </c>
      <c r="E79" s="21">
        <v>20778588</v>
      </c>
      <c r="F79" s="21">
        <v>589470</v>
      </c>
      <c r="G79" s="21">
        <v>1724717</v>
      </c>
      <c r="H79" s="21">
        <v>530630</v>
      </c>
      <c r="I79" s="21">
        <v>2844817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2844817</v>
      </c>
      <c r="W79" s="21">
        <v>5194647</v>
      </c>
      <c r="X79" s="21"/>
      <c r="Y79" s="20"/>
      <c r="Z79" s="23">
        <v>20778588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5264580</v>
      </c>
      <c r="E82" s="21">
        <v>5264580</v>
      </c>
      <c r="F82" s="21">
        <v>147367</v>
      </c>
      <c r="G82" s="21">
        <v>431179</v>
      </c>
      <c r="H82" s="21">
        <v>132658</v>
      </c>
      <c r="I82" s="21">
        <v>711204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711204</v>
      </c>
      <c r="W82" s="21">
        <v>1316145</v>
      </c>
      <c r="X82" s="21"/>
      <c r="Y82" s="20"/>
      <c r="Z82" s="23">
        <v>5264580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1240000</v>
      </c>
      <c r="F5" s="358">
        <f t="shared" si="0"/>
        <v>1240000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310000</v>
      </c>
      <c r="Y5" s="358">
        <f t="shared" si="0"/>
        <v>-310000</v>
      </c>
      <c r="Z5" s="359">
        <f>+IF(X5&lt;&gt;0,+(Y5/X5)*100,0)</f>
        <v>-100</v>
      </c>
      <c r="AA5" s="360">
        <f>+AA6+AA8+AA11+AA13+AA15</f>
        <v>1240000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640000</v>
      </c>
      <c r="F6" s="59">
        <f t="shared" si="1"/>
        <v>640000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160000</v>
      </c>
      <c r="Y6" s="59">
        <f t="shared" si="1"/>
        <v>-160000</v>
      </c>
      <c r="Z6" s="61">
        <f>+IF(X6&lt;&gt;0,+(Y6/X6)*100,0)</f>
        <v>-100</v>
      </c>
      <c r="AA6" s="62">
        <f t="shared" si="1"/>
        <v>640000</v>
      </c>
    </row>
    <row r="7" spans="1:27" ht="13.5">
      <c r="A7" s="291" t="s">
        <v>228</v>
      </c>
      <c r="B7" s="142"/>
      <c r="C7" s="60"/>
      <c r="D7" s="340"/>
      <c r="E7" s="60">
        <v>640000</v>
      </c>
      <c r="F7" s="59">
        <v>640000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160000</v>
      </c>
      <c r="Y7" s="59">
        <v>-160000</v>
      </c>
      <c r="Z7" s="61">
        <v>-100</v>
      </c>
      <c r="AA7" s="62">
        <v>640000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600000</v>
      </c>
      <c r="F8" s="59">
        <f t="shared" si="2"/>
        <v>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</v>
      </c>
      <c r="Y8" s="59">
        <f t="shared" si="2"/>
        <v>-150000</v>
      </c>
      <c r="Z8" s="61">
        <f>+IF(X8&lt;&gt;0,+(Y8/X8)*100,0)</f>
        <v>-100</v>
      </c>
      <c r="AA8" s="62">
        <f>SUM(AA9:AA10)</f>
        <v>600000</v>
      </c>
    </row>
    <row r="9" spans="1:27" ht="13.5">
      <c r="A9" s="291" t="s">
        <v>229</v>
      </c>
      <c r="B9" s="142"/>
      <c r="C9" s="60"/>
      <c r="D9" s="340"/>
      <c r="E9" s="60">
        <v>600000</v>
      </c>
      <c r="F9" s="59">
        <v>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</v>
      </c>
      <c r="Y9" s="59">
        <v>-150000</v>
      </c>
      <c r="Z9" s="61">
        <v>-100</v>
      </c>
      <c r="AA9" s="62">
        <v>600000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</v>
      </c>
      <c r="F22" s="345">
        <f t="shared" si="6"/>
        <v>150000</v>
      </c>
      <c r="G22" s="345">
        <f t="shared" si="6"/>
        <v>0</v>
      </c>
      <c r="H22" s="343">
        <f t="shared" si="6"/>
        <v>245884</v>
      </c>
      <c r="I22" s="343">
        <f t="shared" si="6"/>
        <v>0</v>
      </c>
      <c r="J22" s="345">
        <f t="shared" si="6"/>
        <v>245884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245884</v>
      </c>
      <c r="X22" s="343">
        <f t="shared" si="6"/>
        <v>37500</v>
      </c>
      <c r="Y22" s="345">
        <f t="shared" si="6"/>
        <v>208384</v>
      </c>
      <c r="Z22" s="336">
        <f>+IF(X22&lt;&gt;0,+(Y22/X22)*100,0)</f>
        <v>555.6906666666666</v>
      </c>
      <c r="AA22" s="350">
        <f>SUM(AA23:AA32)</f>
        <v>150000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245884</v>
      </c>
      <c r="I25" s="60"/>
      <c r="J25" s="59">
        <v>245884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245884</v>
      </c>
      <c r="X25" s="60"/>
      <c r="Y25" s="59">
        <v>245884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</v>
      </c>
      <c r="F32" s="59">
        <v>150000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37500</v>
      </c>
      <c r="Y32" s="59">
        <v>-37500</v>
      </c>
      <c r="Z32" s="61">
        <v>-100</v>
      </c>
      <c r="AA32" s="62">
        <v>150000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1073335</v>
      </c>
      <c r="F40" s="345">
        <f t="shared" si="9"/>
        <v>1073335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268334</v>
      </c>
      <c r="Y40" s="345">
        <f t="shared" si="9"/>
        <v>-268334</v>
      </c>
      <c r="Z40" s="336">
        <f>+IF(X40&lt;&gt;0,+(Y40/X40)*100,0)</f>
        <v>-100</v>
      </c>
      <c r="AA40" s="350">
        <f>SUM(AA41:AA49)</f>
        <v>1073335</v>
      </c>
    </row>
    <row r="41" spans="1:27" ht="13.5">
      <c r="A41" s="361" t="s">
        <v>247</v>
      </c>
      <c r="B41" s="142"/>
      <c r="C41" s="362"/>
      <c r="D41" s="363"/>
      <c r="E41" s="362">
        <v>836667</v>
      </c>
      <c r="F41" s="364">
        <v>836667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209167</v>
      </c>
      <c r="Y41" s="364">
        <v>-209167</v>
      </c>
      <c r="Z41" s="365">
        <v>-100</v>
      </c>
      <c r="AA41" s="366">
        <v>836667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236668</v>
      </c>
      <c r="F48" s="53">
        <v>236668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59167</v>
      </c>
      <c r="Y48" s="53">
        <v>-59167</v>
      </c>
      <c r="Z48" s="94">
        <v>-100</v>
      </c>
      <c r="AA48" s="95">
        <v>236668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2463335</v>
      </c>
      <c r="F60" s="264">
        <f t="shared" si="14"/>
        <v>2463335</v>
      </c>
      <c r="G60" s="264">
        <f t="shared" si="14"/>
        <v>0</v>
      </c>
      <c r="H60" s="219">
        <f t="shared" si="14"/>
        <v>245884</v>
      </c>
      <c r="I60" s="219">
        <f t="shared" si="14"/>
        <v>0</v>
      </c>
      <c r="J60" s="264">
        <f t="shared" si="14"/>
        <v>245884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245884</v>
      </c>
      <c r="X60" s="219">
        <f t="shared" si="14"/>
        <v>615834</v>
      </c>
      <c r="Y60" s="264">
        <f t="shared" si="14"/>
        <v>-369950</v>
      </c>
      <c r="Z60" s="337">
        <f>+IF(X60&lt;&gt;0,+(Y60/X60)*100,0)</f>
        <v>-60.07300668686691</v>
      </c>
      <c r="AA60" s="232">
        <f>+AA57+AA54+AA51+AA40+AA37+AA34+AA22+AA5</f>
        <v>2463335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32676131</v>
      </c>
      <c r="F5" s="100">
        <f t="shared" si="0"/>
        <v>32676131</v>
      </c>
      <c r="G5" s="100">
        <f t="shared" si="0"/>
        <v>8206673</v>
      </c>
      <c r="H5" s="100">
        <f t="shared" si="0"/>
        <v>768024</v>
      </c>
      <c r="I5" s="100">
        <f t="shared" si="0"/>
        <v>-1009463</v>
      </c>
      <c r="J5" s="100">
        <f t="shared" si="0"/>
        <v>7965234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7965234</v>
      </c>
      <c r="X5" s="100">
        <f t="shared" si="0"/>
        <v>7844031</v>
      </c>
      <c r="Y5" s="100">
        <f t="shared" si="0"/>
        <v>121203</v>
      </c>
      <c r="Z5" s="137">
        <f>+IF(X5&lt;&gt;0,+(Y5/X5)*100,0)</f>
        <v>1.545162174907264</v>
      </c>
      <c r="AA5" s="153">
        <f>SUM(AA6:AA8)</f>
        <v>32676131</v>
      </c>
    </row>
    <row r="6" spans="1:27" ht="13.5">
      <c r="A6" s="138" t="s">
        <v>75</v>
      </c>
      <c r="B6" s="136"/>
      <c r="C6" s="155"/>
      <c r="D6" s="155"/>
      <c r="E6" s="156">
        <v>6550552</v>
      </c>
      <c r="F6" s="60">
        <v>6550552</v>
      </c>
      <c r="G6" s="60">
        <v>2203800</v>
      </c>
      <c r="H6" s="60"/>
      <c r="I6" s="60"/>
      <c r="J6" s="60">
        <v>2203800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2203800</v>
      </c>
      <c r="X6" s="60">
        <v>1637637</v>
      </c>
      <c r="Y6" s="60">
        <v>566163</v>
      </c>
      <c r="Z6" s="140">
        <v>34.57</v>
      </c>
      <c r="AA6" s="155">
        <v>6550552</v>
      </c>
    </row>
    <row r="7" spans="1:27" ht="13.5">
      <c r="A7" s="138" t="s">
        <v>76</v>
      </c>
      <c r="B7" s="136"/>
      <c r="C7" s="157"/>
      <c r="D7" s="157"/>
      <c r="E7" s="158">
        <v>20921799</v>
      </c>
      <c r="F7" s="159">
        <v>20921799</v>
      </c>
      <c r="G7" s="159">
        <v>4166373</v>
      </c>
      <c r="H7" s="159">
        <v>768024</v>
      </c>
      <c r="I7" s="159">
        <v>-1009463</v>
      </c>
      <c r="J7" s="159">
        <v>3924934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3924934</v>
      </c>
      <c r="X7" s="159">
        <v>4905450</v>
      </c>
      <c r="Y7" s="159">
        <v>-980516</v>
      </c>
      <c r="Z7" s="141">
        <v>-19.99</v>
      </c>
      <c r="AA7" s="157">
        <v>20921799</v>
      </c>
    </row>
    <row r="8" spans="1:27" ht="13.5">
      <c r="A8" s="138" t="s">
        <v>77</v>
      </c>
      <c r="B8" s="136"/>
      <c r="C8" s="155"/>
      <c r="D8" s="155"/>
      <c r="E8" s="156">
        <v>5203780</v>
      </c>
      <c r="F8" s="60">
        <v>5203780</v>
      </c>
      <c r="G8" s="60">
        <v>1836500</v>
      </c>
      <c r="H8" s="60"/>
      <c r="I8" s="60"/>
      <c r="J8" s="60">
        <v>1836500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1836500</v>
      </c>
      <c r="X8" s="60">
        <v>1300944</v>
      </c>
      <c r="Y8" s="60">
        <v>535556</v>
      </c>
      <c r="Z8" s="140">
        <v>41.17</v>
      </c>
      <c r="AA8" s="155">
        <v>5203780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10338645</v>
      </c>
      <c r="F9" s="100">
        <f t="shared" si="1"/>
        <v>10338645</v>
      </c>
      <c r="G9" s="100">
        <f t="shared" si="1"/>
        <v>3079620</v>
      </c>
      <c r="H9" s="100">
        <f t="shared" si="1"/>
        <v>111532</v>
      </c>
      <c r="I9" s="100">
        <f t="shared" si="1"/>
        <v>-23220</v>
      </c>
      <c r="J9" s="100">
        <f t="shared" si="1"/>
        <v>3167932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3167932</v>
      </c>
      <c r="X9" s="100">
        <f t="shared" si="1"/>
        <v>2584662</v>
      </c>
      <c r="Y9" s="100">
        <f t="shared" si="1"/>
        <v>583270</v>
      </c>
      <c r="Z9" s="137">
        <f>+IF(X9&lt;&gt;0,+(Y9/X9)*100,0)</f>
        <v>22.566587043102736</v>
      </c>
      <c r="AA9" s="153">
        <f>SUM(AA10:AA14)</f>
        <v>10338645</v>
      </c>
    </row>
    <row r="10" spans="1:27" ht="13.5">
      <c r="A10" s="138" t="s">
        <v>79</v>
      </c>
      <c r="B10" s="136"/>
      <c r="C10" s="155"/>
      <c r="D10" s="155"/>
      <c r="E10" s="156">
        <v>8930160</v>
      </c>
      <c r="F10" s="60">
        <v>8930160</v>
      </c>
      <c r="G10" s="60">
        <v>1471753</v>
      </c>
      <c r="H10" s="60">
        <v>2905</v>
      </c>
      <c r="I10" s="60">
        <v>-4974</v>
      </c>
      <c r="J10" s="60">
        <v>1469684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1469684</v>
      </c>
      <c r="X10" s="60">
        <v>2270040</v>
      </c>
      <c r="Y10" s="60">
        <v>-800356</v>
      </c>
      <c r="Z10" s="140">
        <v>-35.26</v>
      </c>
      <c r="AA10" s="155">
        <v>8930160</v>
      </c>
    </row>
    <row r="11" spans="1:27" ht="13.5">
      <c r="A11" s="138" t="s">
        <v>80</v>
      </c>
      <c r="B11" s="136"/>
      <c r="C11" s="155"/>
      <c r="D11" s="155"/>
      <c r="E11" s="156">
        <v>150000</v>
      </c>
      <c r="F11" s="60">
        <v>150000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>
        <v>150000</v>
      </c>
    </row>
    <row r="12" spans="1:27" ht="13.5">
      <c r="A12" s="138" t="s">
        <v>81</v>
      </c>
      <c r="B12" s="136"/>
      <c r="C12" s="155"/>
      <c r="D12" s="155"/>
      <c r="E12" s="156">
        <v>1258485</v>
      </c>
      <c r="F12" s="60">
        <v>1258485</v>
      </c>
      <c r="G12" s="60">
        <v>1607867</v>
      </c>
      <c r="H12" s="60">
        <v>108627</v>
      </c>
      <c r="I12" s="60">
        <v>-18246</v>
      </c>
      <c r="J12" s="60">
        <v>1698248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1698248</v>
      </c>
      <c r="X12" s="60">
        <v>314622</v>
      </c>
      <c r="Y12" s="60">
        <v>1383626</v>
      </c>
      <c r="Z12" s="140">
        <v>439.77</v>
      </c>
      <c r="AA12" s="155">
        <v>1258485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39489284</v>
      </c>
      <c r="F15" s="100">
        <f t="shared" si="2"/>
        <v>39489284</v>
      </c>
      <c r="G15" s="100">
        <f t="shared" si="2"/>
        <v>12084472</v>
      </c>
      <c r="H15" s="100">
        <f t="shared" si="2"/>
        <v>2731654</v>
      </c>
      <c r="I15" s="100">
        <f t="shared" si="2"/>
        <v>20822943</v>
      </c>
      <c r="J15" s="100">
        <f t="shared" si="2"/>
        <v>35639069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35639069</v>
      </c>
      <c r="X15" s="100">
        <f t="shared" si="2"/>
        <v>5612070</v>
      </c>
      <c r="Y15" s="100">
        <f t="shared" si="2"/>
        <v>30026999</v>
      </c>
      <c r="Z15" s="137">
        <f>+IF(X15&lt;&gt;0,+(Y15/X15)*100,0)</f>
        <v>535.0432015281349</v>
      </c>
      <c r="AA15" s="153">
        <f>SUM(AA16:AA18)</f>
        <v>39489284</v>
      </c>
    </row>
    <row r="16" spans="1:27" ht="13.5">
      <c r="A16" s="138" t="s">
        <v>85</v>
      </c>
      <c r="B16" s="136"/>
      <c r="C16" s="155"/>
      <c r="D16" s="155"/>
      <c r="E16" s="156">
        <v>4649800</v>
      </c>
      <c r="F16" s="60">
        <v>4649800</v>
      </c>
      <c r="G16" s="60">
        <v>1104823</v>
      </c>
      <c r="H16" s="60">
        <v>4717</v>
      </c>
      <c r="I16" s="60"/>
      <c r="J16" s="60">
        <v>1109540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1109540</v>
      </c>
      <c r="X16" s="60">
        <v>1162449</v>
      </c>
      <c r="Y16" s="60">
        <v>-52909</v>
      </c>
      <c r="Z16" s="140">
        <v>-4.55</v>
      </c>
      <c r="AA16" s="155">
        <v>4649800</v>
      </c>
    </row>
    <row r="17" spans="1:27" ht="13.5">
      <c r="A17" s="138" t="s">
        <v>86</v>
      </c>
      <c r="B17" s="136"/>
      <c r="C17" s="155"/>
      <c r="D17" s="155"/>
      <c r="E17" s="156">
        <v>34839484</v>
      </c>
      <c r="F17" s="60">
        <v>34839484</v>
      </c>
      <c r="G17" s="60">
        <v>10979649</v>
      </c>
      <c r="H17" s="60">
        <v>2726937</v>
      </c>
      <c r="I17" s="60">
        <v>20822943</v>
      </c>
      <c r="J17" s="60">
        <v>34529529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34529529</v>
      </c>
      <c r="X17" s="60">
        <v>4449621</v>
      </c>
      <c r="Y17" s="60">
        <v>30079908</v>
      </c>
      <c r="Z17" s="140">
        <v>676.01</v>
      </c>
      <c r="AA17" s="155">
        <v>34839484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34135675</v>
      </c>
      <c r="F19" s="100">
        <f t="shared" si="3"/>
        <v>34135675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6459420</v>
      </c>
      <c r="Y19" s="100">
        <f t="shared" si="3"/>
        <v>-6459420</v>
      </c>
      <c r="Z19" s="137">
        <f>+IF(X19&lt;&gt;0,+(Y19/X19)*100,0)</f>
        <v>-100</v>
      </c>
      <c r="AA19" s="153">
        <f>SUM(AA20:AA23)</f>
        <v>34135675</v>
      </c>
    </row>
    <row r="20" spans="1:27" ht="13.5">
      <c r="A20" s="138" t="s">
        <v>89</v>
      </c>
      <c r="B20" s="136"/>
      <c r="C20" s="155"/>
      <c r="D20" s="155"/>
      <c r="E20" s="156">
        <v>28871093</v>
      </c>
      <c r="F20" s="60">
        <v>28871093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5217774</v>
      </c>
      <c r="Y20" s="60">
        <v>-5217774</v>
      </c>
      <c r="Z20" s="140">
        <v>-100</v>
      </c>
      <c r="AA20" s="155">
        <v>28871093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5264582</v>
      </c>
      <c r="F23" s="60">
        <v>5264582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1241646</v>
      </c>
      <c r="Y23" s="60">
        <v>-1241646</v>
      </c>
      <c r="Z23" s="140">
        <v>-100</v>
      </c>
      <c r="AA23" s="155">
        <v>5264582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116639735</v>
      </c>
      <c r="F25" s="73">
        <f t="shared" si="4"/>
        <v>116639735</v>
      </c>
      <c r="G25" s="73">
        <f t="shared" si="4"/>
        <v>23370765</v>
      </c>
      <c r="H25" s="73">
        <f t="shared" si="4"/>
        <v>3611210</v>
      </c>
      <c r="I25" s="73">
        <f t="shared" si="4"/>
        <v>19790260</v>
      </c>
      <c r="J25" s="73">
        <f t="shared" si="4"/>
        <v>46772235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46772235</v>
      </c>
      <c r="X25" s="73">
        <f t="shared" si="4"/>
        <v>22500183</v>
      </c>
      <c r="Y25" s="73">
        <f t="shared" si="4"/>
        <v>24272052</v>
      </c>
      <c r="Z25" s="170">
        <f>+IF(X25&lt;&gt;0,+(Y25/X25)*100,0)</f>
        <v>107.87490928407115</v>
      </c>
      <c r="AA25" s="168">
        <f>+AA5+AA9+AA15+AA19+AA24</f>
        <v>116639735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41924729</v>
      </c>
      <c r="F28" s="100">
        <f t="shared" si="5"/>
        <v>41924729</v>
      </c>
      <c r="G28" s="100">
        <f t="shared" si="5"/>
        <v>3908398</v>
      </c>
      <c r="H28" s="100">
        <f t="shared" si="5"/>
        <v>2327744</v>
      </c>
      <c r="I28" s="100">
        <f t="shared" si="5"/>
        <v>-1012481</v>
      </c>
      <c r="J28" s="100">
        <f t="shared" si="5"/>
        <v>5223661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5223661</v>
      </c>
      <c r="X28" s="100">
        <f t="shared" si="5"/>
        <v>10168893</v>
      </c>
      <c r="Y28" s="100">
        <f t="shared" si="5"/>
        <v>-4945232</v>
      </c>
      <c r="Z28" s="137">
        <f>+IF(X28&lt;&gt;0,+(Y28/X28)*100,0)</f>
        <v>-48.63097684280875</v>
      </c>
      <c r="AA28" s="153">
        <f>SUM(AA29:AA31)</f>
        <v>41924729</v>
      </c>
    </row>
    <row r="29" spans="1:27" ht="13.5">
      <c r="A29" s="138" t="s">
        <v>75</v>
      </c>
      <c r="B29" s="136"/>
      <c r="C29" s="155"/>
      <c r="D29" s="155"/>
      <c r="E29" s="156">
        <v>14353623</v>
      </c>
      <c r="F29" s="60">
        <v>14353623</v>
      </c>
      <c r="G29" s="60">
        <v>1924718</v>
      </c>
      <c r="H29" s="60">
        <v>948578</v>
      </c>
      <c r="I29" s="60">
        <v>-586867</v>
      </c>
      <c r="J29" s="60">
        <v>2286429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2286429</v>
      </c>
      <c r="X29" s="60">
        <v>4144572</v>
      </c>
      <c r="Y29" s="60">
        <v>-1858143</v>
      </c>
      <c r="Z29" s="140">
        <v>-44.83</v>
      </c>
      <c r="AA29" s="155">
        <v>14353623</v>
      </c>
    </row>
    <row r="30" spans="1:27" ht="13.5">
      <c r="A30" s="138" t="s">
        <v>76</v>
      </c>
      <c r="B30" s="136"/>
      <c r="C30" s="157"/>
      <c r="D30" s="157"/>
      <c r="E30" s="158">
        <v>15523549</v>
      </c>
      <c r="F30" s="159">
        <v>15523549</v>
      </c>
      <c r="G30" s="159">
        <v>1224382</v>
      </c>
      <c r="H30" s="159">
        <v>615623</v>
      </c>
      <c r="I30" s="159">
        <v>-135022</v>
      </c>
      <c r="J30" s="159">
        <v>1704983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1704983</v>
      </c>
      <c r="X30" s="159">
        <v>3314115</v>
      </c>
      <c r="Y30" s="159">
        <v>-1609132</v>
      </c>
      <c r="Z30" s="141">
        <v>-48.55</v>
      </c>
      <c r="AA30" s="157">
        <v>15523549</v>
      </c>
    </row>
    <row r="31" spans="1:27" ht="13.5">
      <c r="A31" s="138" t="s">
        <v>77</v>
      </c>
      <c r="B31" s="136"/>
      <c r="C31" s="155"/>
      <c r="D31" s="155"/>
      <c r="E31" s="156">
        <v>12047557</v>
      </c>
      <c r="F31" s="60">
        <v>12047557</v>
      </c>
      <c r="G31" s="60">
        <v>759298</v>
      </c>
      <c r="H31" s="60">
        <v>763543</v>
      </c>
      <c r="I31" s="60">
        <v>-290592</v>
      </c>
      <c r="J31" s="60">
        <v>1232249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1232249</v>
      </c>
      <c r="X31" s="60">
        <v>2710206</v>
      </c>
      <c r="Y31" s="60">
        <v>-1477957</v>
      </c>
      <c r="Z31" s="140">
        <v>-54.53</v>
      </c>
      <c r="AA31" s="155">
        <v>12047557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11149031</v>
      </c>
      <c r="F32" s="100">
        <f t="shared" si="6"/>
        <v>11149031</v>
      </c>
      <c r="G32" s="100">
        <f t="shared" si="6"/>
        <v>670274</v>
      </c>
      <c r="H32" s="100">
        <f t="shared" si="6"/>
        <v>646288</v>
      </c>
      <c r="I32" s="100">
        <f t="shared" si="6"/>
        <v>-401150</v>
      </c>
      <c r="J32" s="100">
        <f t="shared" si="6"/>
        <v>915412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915412</v>
      </c>
      <c r="X32" s="100">
        <f t="shared" si="6"/>
        <v>2938839</v>
      </c>
      <c r="Y32" s="100">
        <f t="shared" si="6"/>
        <v>-2023427</v>
      </c>
      <c r="Z32" s="137">
        <f>+IF(X32&lt;&gt;0,+(Y32/X32)*100,0)</f>
        <v>-68.85123683195982</v>
      </c>
      <c r="AA32" s="153">
        <f>SUM(AA33:AA37)</f>
        <v>11149031</v>
      </c>
    </row>
    <row r="33" spans="1:27" ht="13.5">
      <c r="A33" s="138" t="s">
        <v>79</v>
      </c>
      <c r="B33" s="136"/>
      <c r="C33" s="155"/>
      <c r="D33" s="155"/>
      <c r="E33" s="156">
        <v>7188915</v>
      </c>
      <c r="F33" s="60">
        <v>7188915</v>
      </c>
      <c r="G33" s="60">
        <v>423131</v>
      </c>
      <c r="H33" s="60">
        <v>376895</v>
      </c>
      <c r="I33" s="60">
        <v>-345335</v>
      </c>
      <c r="J33" s="60">
        <v>454691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454691</v>
      </c>
      <c r="X33" s="60">
        <v>1914369</v>
      </c>
      <c r="Y33" s="60">
        <v>-1459678</v>
      </c>
      <c r="Z33" s="140">
        <v>-76.25</v>
      </c>
      <c r="AA33" s="155">
        <v>7188915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3960116</v>
      </c>
      <c r="F35" s="60">
        <v>3960116</v>
      </c>
      <c r="G35" s="60">
        <v>247143</v>
      </c>
      <c r="H35" s="60">
        <v>269393</v>
      </c>
      <c r="I35" s="60">
        <v>-55815</v>
      </c>
      <c r="J35" s="60">
        <v>460721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460721</v>
      </c>
      <c r="X35" s="60">
        <v>1024470</v>
      </c>
      <c r="Y35" s="60">
        <v>-563749</v>
      </c>
      <c r="Z35" s="140">
        <v>-55.03</v>
      </c>
      <c r="AA35" s="155">
        <v>3960116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14360779</v>
      </c>
      <c r="F38" s="100">
        <f t="shared" si="7"/>
        <v>14360779</v>
      </c>
      <c r="G38" s="100">
        <f t="shared" si="7"/>
        <v>1932458</v>
      </c>
      <c r="H38" s="100">
        <f t="shared" si="7"/>
        <v>6084980</v>
      </c>
      <c r="I38" s="100">
        <f t="shared" si="7"/>
        <v>1525092</v>
      </c>
      <c r="J38" s="100">
        <f t="shared" si="7"/>
        <v>9542530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9542530</v>
      </c>
      <c r="X38" s="100">
        <f t="shared" si="7"/>
        <v>3729535</v>
      </c>
      <c r="Y38" s="100">
        <f t="shared" si="7"/>
        <v>5812995</v>
      </c>
      <c r="Z38" s="137">
        <f>+IF(X38&lt;&gt;0,+(Y38/X38)*100,0)</f>
        <v>155.86380071510254</v>
      </c>
      <c r="AA38" s="153">
        <f>SUM(AA39:AA41)</f>
        <v>14360779</v>
      </c>
    </row>
    <row r="39" spans="1:27" ht="13.5">
      <c r="A39" s="138" t="s">
        <v>85</v>
      </c>
      <c r="B39" s="136"/>
      <c r="C39" s="155"/>
      <c r="D39" s="155"/>
      <c r="E39" s="156">
        <v>4834975</v>
      </c>
      <c r="F39" s="60">
        <v>4834975</v>
      </c>
      <c r="G39" s="60">
        <v>220517</v>
      </c>
      <c r="H39" s="60">
        <v>370127</v>
      </c>
      <c r="I39" s="60">
        <v>-214650</v>
      </c>
      <c r="J39" s="60">
        <v>375994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375994</v>
      </c>
      <c r="X39" s="60">
        <v>1244523</v>
      </c>
      <c r="Y39" s="60">
        <v>-868529</v>
      </c>
      <c r="Z39" s="140">
        <v>-69.79</v>
      </c>
      <c r="AA39" s="155">
        <v>4834975</v>
      </c>
    </row>
    <row r="40" spans="1:27" ht="13.5">
      <c r="A40" s="138" t="s">
        <v>86</v>
      </c>
      <c r="B40" s="136"/>
      <c r="C40" s="155"/>
      <c r="D40" s="155"/>
      <c r="E40" s="156">
        <v>9525804</v>
      </c>
      <c r="F40" s="60">
        <v>9525804</v>
      </c>
      <c r="G40" s="60">
        <v>1711941</v>
      </c>
      <c r="H40" s="60">
        <v>5714853</v>
      </c>
      <c r="I40" s="60">
        <v>1739742</v>
      </c>
      <c r="J40" s="60">
        <v>9166536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9166536</v>
      </c>
      <c r="X40" s="60">
        <v>2485012</v>
      </c>
      <c r="Y40" s="60">
        <v>6681524</v>
      </c>
      <c r="Z40" s="140">
        <v>268.87</v>
      </c>
      <c r="AA40" s="155">
        <v>9525804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22976745</v>
      </c>
      <c r="F42" s="100">
        <f t="shared" si="8"/>
        <v>22976745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4066666</v>
      </c>
      <c r="Y42" s="100">
        <f t="shared" si="8"/>
        <v>-4066666</v>
      </c>
      <c r="Z42" s="137">
        <f>+IF(X42&lt;&gt;0,+(Y42/X42)*100,0)</f>
        <v>-100</v>
      </c>
      <c r="AA42" s="153">
        <f>SUM(AA43:AA46)</f>
        <v>22976745</v>
      </c>
    </row>
    <row r="43" spans="1:27" ht="13.5">
      <c r="A43" s="138" t="s">
        <v>89</v>
      </c>
      <c r="B43" s="136"/>
      <c r="C43" s="155"/>
      <c r="D43" s="155"/>
      <c r="E43" s="156">
        <v>18170070</v>
      </c>
      <c r="F43" s="60">
        <v>18170070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4066666</v>
      </c>
      <c r="Y43" s="60">
        <v>-4066666</v>
      </c>
      <c r="Z43" s="140">
        <v>-100</v>
      </c>
      <c r="AA43" s="155">
        <v>18170070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4806675</v>
      </c>
      <c r="F46" s="60">
        <v>4806675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>
        <v>4806675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200000</v>
      </c>
      <c r="F47" s="100">
        <v>200000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50000</v>
      </c>
      <c r="Y47" s="100">
        <v>-50000</v>
      </c>
      <c r="Z47" s="137">
        <v>-100</v>
      </c>
      <c r="AA47" s="153">
        <v>200000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90611284</v>
      </c>
      <c r="F48" s="73">
        <f t="shared" si="9"/>
        <v>90611284</v>
      </c>
      <c r="G48" s="73">
        <f t="shared" si="9"/>
        <v>6511130</v>
      </c>
      <c r="H48" s="73">
        <f t="shared" si="9"/>
        <v>9059012</v>
      </c>
      <c r="I48" s="73">
        <f t="shared" si="9"/>
        <v>111461</v>
      </c>
      <c r="J48" s="73">
        <f t="shared" si="9"/>
        <v>15681603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15681603</v>
      </c>
      <c r="X48" s="73">
        <f t="shared" si="9"/>
        <v>20953933</v>
      </c>
      <c r="Y48" s="73">
        <f t="shared" si="9"/>
        <v>-5272330</v>
      </c>
      <c r="Z48" s="170">
        <f>+IF(X48&lt;&gt;0,+(Y48/X48)*100,0)</f>
        <v>-25.16152934153221</v>
      </c>
      <c r="AA48" s="168">
        <f>+AA28+AA32+AA38+AA42+AA47</f>
        <v>90611284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26028451</v>
      </c>
      <c r="F49" s="173">
        <f t="shared" si="10"/>
        <v>26028451</v>
      </c>
      <c r="G49" s="173">
        <f t="shared" si="10"/>
        <v>16859635</v>
      </c>
      <c r="H49" s="173">
        <f t="shared" si="10"/>
        <v>-5447802</v>
      </c>
      <c r="I49" s="173">
        <f t="shared" si="10"/>
        <v>19678799</v>
      </c>
      <c r="J49" s="173">
        <f t="shared" si="10"/>
        <v>31090632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31090632</v>
      </c>
      <c r="X49" s="173">
        <f>IF(F25=F48,0,X25-X48)</f>
        <v>1546250</v>
      </c>
      <c r="Y49" s="173">
        <f t="shared" si="10"/>
        <v>29544382</v>
      </c>
      <c r="Z49" s="174">
        <f>+IF(X49&lt;&gt;0,+(Y49/X49)*100,0)</f>
        <v>1910.7118512530317</v>
      </c>
      <c r="AA49" s="171">
        <f>+AA25-AA48</f>
        <v>26028451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5995542</v>
      </c>
      <c r="F5" s="60">
        <v>5995542</v>
      </c>
      <c r="G5" s="60">
        <v>1758373</v>
      </c>
      <c r="H5" s="60">
        <v>684680</v>
      </c>
      <c r="I5" s="60">
        <v>-980392</v>
      </c>
      <c r="J5" s="60">
        <v>1462661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1462661</v>
      </c>
      <c r="X5" s="60">
        <v>1498887</v>
      </c>
      <c r="Y5" s="60">
        <v>-36226</v>
      </c>
      <c r="Z5" s="140">
        <v>-2.42</v>
      </c>
      <c r="AA5" s="155">
        <v>5995542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567254</v>
      </c>
      <c r="F6" s="60">
        <v>567254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141813</v>
      </c>
      <c r="Y6" s="60">
        <v>-141813</v>
      </c>
      <c r="Z6" s="140">
        <v>-100</v>
      </c>
      <c r="AA6" s="155">
        <v>567254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20778593</v>
      </c>
      <c r="F7" s="60">
        <v>20778593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5194647</v>
      </c>
      <c r="Y7" s="60">
        <v>-5194647</v>
      </c>
      <c r="Z7" s="140">
        <v>-100</v>
      </c>
      <c r="AA7" s="155">
        <v>20778593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5264582</v>
      </c>
      <c r="F10" s="54">
        <v>5264582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1316145</v>
      </c>
      <c r="Y10" s="54">
        <v>-1316145</v>
      </c>
      <c r="Z10" s="184">
        <v>-100</v>
      </c>
      <c r="AA10" s="130">
        <v>5264582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2990710</v>
      </c>
      <c r="H11" s="60">
        <v>2682032</v>
      </c>
      <c r="I11" s="60">
        <v>20827354</v>
      </c>
      <c r="J11" s="60">
        <v>26500096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26500096</v>
      </c>
      <c r="X11" s="60">
        <v>0</v>
      </c>
      <c r="Y11" s="60">
        <v>26500096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1203946</v>
      </c>
      <c r="F12" s="60">
        <v>1203946</v>
      </c>
      <c r="G12" s="60">
        <v>7000</v>
      </c>
      <c r="H12" s="60">
        <v>0</v>
      </c>
      <c r="I12" s="60">
        <v>0</v>
      </c>
      <c r="J12" s="60">
        <v>7000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7000</v>
      </c>
      <c r="X12" s="60">
        <v>300987</v>
      </c>
      <c r="Y12" s="60">
        <v>-293987</v>
      </c>
      <c r="Z12" s="140">
        <v>-97.67</v>
      </c>
      <c r="AA12" s="155">
        <v>1203946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134075</v>
      </c>
      <c r="F13" s="60">
        <v>134075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33519</v>
      </c>
      <c r="Y13" s="60">
        <v>-33519</v>
      </c>
      <c r="Z13" s="140">
        <v>-100</v>
      </c>
      <c r="AA13" s="155">
        <v>134075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300279</v>
      </c>
      <c r="F16" s="60">
        <v>300279</v>
      </c>
      <c r="G16" s="60">
        <v>61168</v>
      </c>
      <c r="H16" s="60">
        <v>21126</v>
      </c>
      <c r="I16" s="60">
        <v>-18246</v>
      </c>
      <c r="J16" s="60">
        <v>64048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64048</v>
      </c>
      <c r="X16" s="60">
        <v>75069</v>
      </c>
      <c r="Y16" s="60">
        <v>-11021</v>
      </c>
      <c r="Z16" s="140">
        <v>-14.68</v>
      </c>
      <c r="AA16" s="155">
        <v>300279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958206</v>
      </c>
      <c r="F17" s="60">
        <v>958206</v>
      </c>
      <c r="G17" s="60">
        <v>98544</v>
      </c>
      <c r="H17" s="60">
        <v>93968</v>
      </c>
      <c r="I17" s="60">
        <v>0</v>
      </c>
      <c r="J17" s="60">
        <v>192512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192512</v>
      </c>
      <c r="X17" s="60">
        <v>239553</v>
      </c>
      <c r="Y17" s="60">
        <v>-47041</v>
      </c>
      <c r="Z17" s="140">
        <v>-19.64</v>
      </c>
      <c r="AA17" s="155">
        <v>958206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52186550</v>
      </c>
      <c r="F19" s="60">
        <v>52186550</v>
      </c>
      <c r="G19" s="60">
        <v>18365000</v>
      </c>
      <c r="H19" s="60">
        <v>0</v>
      </c>
      <c r="I19" s="60">
        <v>0</v>
      </c>
      <c r="J19" s="60">
        <v>18365000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18365000</v>
      </c>
      <c r="X19" s="60">
        <v>13046637</v>
      </c>
      <c r="Y19" s="60">
        <v>5318363</v>
      </c>
      <c r="Z19" s="140">
        <v>40.76</v>
      </c>
      <c r="AA19" s="155">
        <v>52186550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5052258</v>
      </c>
      <c r="F20" s="54">
        <v>5052258</v>
      </c>
      <c r="G20" s="54">
        <v>89970</v>
      </c>
      <c r="H20" s="54">
        <v>129404</v>
      </c>
      <c r="I20" s="54">
        <v>-38456</v>
      </c>
      <c r="J20" s="54">
        <v>180918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180918</v>
      </c>
      <c r="X20" s="54">
        <v>1263066</v>
      </c>
      <c r="Y20" s="54">
        <v>-1082148</v>
      </c>
      <c r="Z20" s="184">
        <v>-85.68</v>
      </c>
      <c r="AA20" s="130">
        <v>5052258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92441285</v>
      </c>
      <c r="F22" s="190">
        <f t="shared" si="0"/>
        <v>92441285</v>
      </c>
      <c r="G22" s="190">
        <f t="shared" si="0"/>
        <v>23370765</v>
      </c>
      <c r="H22" s="190">
        <f t="shared" si="0"/>
        <v>3611210</v>
      </c>
      <c r="I22" s="190">
        <f t="shared" si="0"/>
        <v>19790260</v>
      </c>
      <c r="J22" s="190">
        <f t="shared" si="0"/>
        <v>46772235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46772235</v>
      </c>
      <c r="X22" s="190">
        <f t="shared" si="0"/>
        <v>23110323</v>
      </c>
      <c r="Y22" s="190">
        <f t="shared" si="0"/>
        <v>23661912</v>
      </c>
      <c r="Z22" s="191">
        <f>+IF(X22&lt;&gt;0,+(Y22/X22)*100,0)</f>
        <v>102.38676456404352</v>
      </c>
      <c r="AA22" s="188">
        <f>SUM(AA5:AA21)</f>
        <v>92441285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35788701</v>
      </c>
      <c r="F25" s="60">
        <v>35788701</v>
      </c>
      <c r="G25" s="60">
        <v>2572950</v>
      </c>
      <c r="H25" s="60">
        <v>2835798</v>
      </c>
      <c r="I25" s="60">
        <v>0</v>
      </c>
      <c r="J25" s="60">
        <v>5408748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5408748</v>
      </c>
      <c r="X25" s="60">
        <v>8947176</v>
      </c>
      <c r="Y25" s="60">
        <v>-3538428</v>
      </c>
      <c r="Z25" s="140">
        <v>-39.55</v>
      </c>
      <c r="AA25" s="155">
        <v>35788701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4630391</v>
      </c>
      <c r="F26" s="60">
        <v>4630391</v>
      </c>
      <c r="G26" s="60">
        <v>0</v>
      </c>
      <c r="H26" s="60">
        <v>370581</v>
      </c>
      <c r="I26" s="60">
        <v>0</v>
      </c>
      <c r="J26" s="60">
        <v>370581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370581</v>
      </c>
      <c r="X26" s="60">
        <v>1157598</v>
      </c>
      <c r="Y26" s="60">
        <v>-787017</v>
      </c>
      <c r="Z26" s="140">
        <v>-67.99</v>
      </c>
      <c r="AA26" s="155">
        <v>4630391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370581</v>
      </c>
      <c r="H27" s="60">
        <v>0</v>
      </c>
      <c r="I27" s="60">
        <v>0</v>
      </c>
      <c r="J27" s="60">
        <v>370581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370581</v>
      </c>
      <c r="X27" s="60">
        <v>0</v>
      </c>
      <c r="Y27" s="60">
        <v>370581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3106349</v>
      </c>
      <c r="F28" s="60">
        <v>3106349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776586</v>
      </c>
      <c r="Y28" s="60">
        <v>-776586</v>
      </c>
      <c r="Z28" s="140">
        <v>-100</v>
      </c>
      <c r="AA28" s="155">
        <v>3106349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150000</v>
      </c>
      <c r="F29" s="60">
        <v>150000</v>
      </c>
      <c r="G29" s="60">
        <v>58</v>
      </c>
      <c r="H29" s="60">
        <v>12161</v>
      </c>
      <c r="I29" s="60">
        <v>-21295</v>
      </c>
      <c r="J29" s="60">
        <v>-9076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-9076</v>
      </c>
      <c r="X29" s="60">
        <v>37500</v>
      </c>
      <c r="Y29" s="60">
        <v>-46576</v>
      </c>
      <c r="Z29" s="140">
        <v>-124.2</v>
      </c>
      <c r="AA29" s="155">
        <v>150000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15800000</v>
      </c>
      <c r="F30" s="60">
        <v>15800000</v>
      </c>
      <c r="G30" s="60">
        <v>15726</v>
      </c>
      <c r="H30" s="60">
        <v>2009006</v>
      </c>
      <c r="I30" s="60">
        <v>-1842369</v>
      </c>
      <c r="J30" s="60">
        <v>182363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182363</v>
      </c>
      <c r="X30" s="60">
        <v>3950001</v>
      </c>
      <c r="Y30" s="60">
        <v>-3767638</v>
      </c>
      <c r="Z30" s="140">
        <v>-95.38</v>
      </c>
      <c r="AA30" s="155">
        <v>15800000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2463335</v>
      </c>
      <c r="F31" s="60">
        <v>2463335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615834</v>
      </c>
      <c r="Y31" s="60">
        <v>-615834</v>
      </c>
      <c r="Z31" s="140">
        <v>-100</v>
      </c>
      <c r="AA31" s="155">
        <v>2463335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2776200</v>
      </c>
      <c r="F32" s="60">
        <v>2776200</v>
      </c>
      <c r="G32" s="60">
        <v>128540</v>
      </c>
      <c r="H32" s="60">
        <v>128540</v>
      </c>
      <c r="I32" s="60">
        <v>-128540</v>
      </c>
      <c r="J32" s="60">
        <v>128540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128540</v>
      </c>
      <c r="X32" s="60">
        <v>694050</v>
      </c>
      <c r="Y32" s="60">
        <v>-565510</v>
      </c>
      <c r="Z32" s="140">
        <v>-81.48</v>
      </c>
      <c r="AA32" s="155">
        <v>2776200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200000</v>
      </c>
      <c r="F33" s="60">
        <v>200000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50001</v>
      </c>
      <c r="Y33" s="60">
        <v>-50001</v>
      </c>
      <c r="Z33" s="140">
        <v>-100</v>
      </c>
      <c r="AA33" s="155">
        <v>200000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25696308</v>
      </c>
      <c r="F34" s="60">
        <v>25696308</v>
      </c>
      <c r="G34" s="60">
        <v>2923164</v>
      </c>
      <c r="H34" s="60">
        <v>3702926</v>
      </c>
      <c r="I34" s="60">
        <v>2103665</v>
      </c>
      <c r="J34" s="60">
        <v>8729755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8729755</v>
      </c>
      <c r="X34" s="60">
        <v>6423999</v>
      </c>
      <c r="Y34" s="60">
        <v>2305756</v>
      </c>
      <c r="Z34" s="140">
        <v>35.89</v>
      </c>
      <c r="AA34" s="155">
        <v>25696308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500111</v>
      </c>
      <c r="H35" s="60">
        <v>0</v>
      </c>
      <c r="I35" s="60">
        <v>0</v>
      </c>
      <c r="J35" s="60">
        <v>500111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500111</v>
      </c>
      <c r="X35" s="60">
        <v>0</v>
      </c>
      <c r="Y35" s="60">
        <v>500111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90611284</v>
      </c>
      <c r="F36" s="190">
        <f t="shared" si="1"/>
        <v>90611284</v>
      </c>
      <c r="G36" s="190">
        <f t="shared" si="1"/>
        <v>6511130</v>
      </c>
      <c r="H36" s="190">
        <f t="shared" si="1"/>
        <v>9059012</v>
      </c>
      <c r="I36" s="190">
        <f t="shared" si="1"/>
        <v>111461</v>
      </c>
      <c r="J36" s="190">
        <f t="shared" si="1"/>
        <v>15681603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15681603</v>
      </c>
      <c r="X36" s="190">
        <f t="shared" si="1"/>
        <v>22652745</v>
      </c>
      <c r="Y36" s="190">
        <f t="shared" si="1"/>
        <v>-6971142</v>
      </c>
      <c r="Z36" s="191">
        <f>+IF(X36&lt;&gt;0,+(Y36/X36)*100,0)</f>
        <v>-30.773939317288036</v>
      </c>
      <c r="AA36" s="188">
        <f>SUM(AA25:AA35)</f>
        <v>90611284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1830001</v>
      </c>
      <c r="F38" s="106">
        <f t="shared" si="2"/>
        <v>1830001</v>
      </c>
      <c r="G38" s="106">
        <f t="shared" si="2"/>
        <v>16859635</v>
      </c>
      <c r="H38" s="106">
        <f t="shared" si="2"/>
        <v>-5447802</v>
      </c>
      <c r="I38" s="106">
        <f t="shared" si="2"/>
        <v>19678799</v>
      </c>
      <c r="J38" s="106">
        <f t="shared" si="2"/>
        <v>31090632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31090632</v>
      </c>
      <c r="X38" s="106">
        <f>IF(F22=F36,0,X22-X36)</f>
        <v>457578</v>
      </c>
      <c r="Y38" s="106">
        <f t="shared" si="2"/>
        <v>30633054</v>
      </c>
      <c r="Z38" s="201">
        <f>+IF(X38&lt;&gt;0,+(Y38/X38)*100,0)</f>
        <v>6694.608132383986</v>
      </c>
      <c r="AA38" s="199">
        <f>+AA22-AA36</f>
        <v>1830001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24198450</v>
      </c>
      <c r="F39" s="60">
        <v>24198450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6049638</v>
      </c>
      <c r="Y39" s="60">
        <v>-6049638</v>
      </c>
      <c r="Z39" s="140">
        <v>-100</v>
      </c>
      <c r="AA39" s="155">
        <v>24198450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26028451</v>
      </c>
      <c r="F42" s="88">
        <f t="shared" si="3"/>
        <v>26028451</v>
      </c>
      <c r="G42" s="88">
        <f t="shared" si="3"/>
        <v>16859635</v>
      </c>
      <c r="H42" s="88">
        <f t="shared" si="3"/>
        <v>-5447802</v>
      </c>
      <c r="I42" s="88">
        <f t="shared" si="3"/>
        <v>19678799</v>
      </c>
      <c r="J42" s="88">
        <f t="shared" si="3"/>
        <v>31090632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31090632</v>
      </c>
      <c r="X42" s="88">
        <f t="shared" si="3"/>
        <v>6507216</v>
      </c>
      <c r="Y42" s="88">
        <f t="shared" si="3"/>
        <v>24583416</v>
      </c>
      <c r="Z42" s="208">
        <f>+IF(X42&lt;&gt;0,+(Y42/X42)*100,0)</f>
        <v>377.78699831079837</v>
      </c>
      <c r="AA42" s="206">
        <f>SUM(AA38:AA41)</f>
        <v>26028451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26028451</v>
      </c>
      <c r="F44" s="77">
        <f t="shared" si="4"/>
        <v>26028451</v>
      </c>
      <c r="G44" s="77">
        <f t="shared" si="4"/>
        <v>16859635</v>
      </c>
      <c r="H44" s="77">
        <f t="shared" si="4"/>
        <v>-5447802</v>
      </c>
      <c r="I44" s="77">
        <f t="shared" si="4"/>
        <v>19678799</v>
      </c>
      <c r="J44" s="77">
        <f t="shared" si="4"/>
        <v>31090632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31090632</v>
      </c>
      <c r="X44" s="77">
        <f t="shared" si="4"/>
        <v>6507216</v>
      </c>
      <c r="Y44" s="77">
        <f t="shared" si="4"/>
        <v>24583416</v>
      </c>
      <c r="Z44" s="212">
        <f>+IF(X44&lt;&gt;0,+(Y44/X44)*100,0)</f>
        <v>377.78699831079837</v>
      </c>
      <c r="AA44" s="210">
        <f>+AA42-AA43</f>
        <v>26028451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26028451</v>
      </c>
      <c r="F46" s="88">
        <f t="shared" si="5"/>
        <v>26028451</v>
      </c>
      <c r="G46" s="88">
        <f t="shared" si="5"/>
        <v>16859635</v>
      </c>
      <c r="H46" s="88">
        <f t="shared" si="5"/>
        <v>-5447802</v>
      </c>
      <c r="I46" s="88">
        <f t="shared" si="5"/>
        <v>19678799</v>
      </c>
      <c r="J46" s="88">
        <f t="shared" si="5"/>
        <v>31090632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31090632</v>
      </c>
      <c r="X46" s="88">
        <f t="shared" si="5"/>
        <v>6507216</v>
      </c>
      <c r="Y46" s="88">
        <f t="shared" si="5"/>
        <v>24583416</v>
      </c>
      <c r="Z46" s="208">
        <f>+IF(X46&lt;&gt;0,+(Y46/X46)*100,0)</f>
        <v>377.78699831079837</v>
      </c>
      <c r="AA46" s="206">
        <f>SUM(AA44:AA45)</f>
        <v>26028451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26028451</v>
      </c>
      <c r="F48" s="219">
        <f t="shared" si="6"/>
        <v>26028451</v>
      </c>
      <c r="G48" s="219">
        <f t="shared" si="6"/>
        <v>16859635</v>
      </c>
      <c r="H48" s="220">
        <f t="shared" si="6"/>
        <v>-5447802</v>
      </c>
      <c r="I48" s="220">
        <f t="shared" si="6"/>
        <v>19678799</v>
      </c>
      <c r="J48" s="220">
        <f t="shared" si="6"/>
        <v>31090632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31090632</v>
      </c>
      <c r="X48" s="220">
        <f t="shared" si="6"/>
        <v>6507216</v>
      </c>
      <c r="Y48" s="220">
        <f t="shared" si="6"/>
        <v>24583416</v>
      </c>
      <c r="Z48" s="221">
        <f>+IF(X48&lt;&gt;0,+(Y48/X48)*100,0)</f>
        <v>377.78699831079837</v>
      </c>
      <c r="AA48" s="222">
        <f>SUM(AA46:AA47)</f>
        <v>26028451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1230000</v>
      </c>
      <c r="F5" s="100">
        <f t="shared" si="0"/>
        <v>1230000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1230000</v>
      </c>
      <c r="Y5" s="100">
        <f t="shared" si="0"/>
        <v>-1230000</v>
      </c>
      <c r="Z5" s="137">
        <f>+IF(X5&lt;&gt;0,+(Y5/X5)*100,0)</f>
        <v>-100</v>
      </c>
      <c r="AA5" s="153">
        <f>SUM(AA6:AA8)</f>
        <v>1230000</v>
      </c>
    </row>
    <row r="6" spans="1:27" ht="13.5">
      <c r="A6" s="138" t="s">
        <v>75</v>
      </c>
      <c r="B6" s="136"/>
      <c r="C6" s="155"/>
      <c r="D6" s="155"/>
      <c r="E6" s="156">
        <v>1200000</v>
      </c>
      <c r="F6" s="60">
        <v>1200000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1200000</v>
      </c>
      <c r="Y6" s="60">
        <v>-1200000</v>
      </c>
      <c r="Z6" s="140">
        <v>-100</v>
      </c>
      <c r="AA6" s="62">
        <v>1200000</v>
      </c>
    </row>
    <row r="7" spans="1:27" ht="13.5">
      <c r="A7" s="138" t="s">
        <v>76</v>
      </c>
      <c r="B7" s="136"/>
      <c r="C7" s="157"/>
      <c r="D7" s="157"/>
      <c r="E7" s="158">
        <v>30000</v>
      </c>
      <c r="F7" s="159">
        <v>30000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30000</v>
      </c>
      <c r="Y7" s="159">
        <v>-30000</v>
      </c>
      <c r="Z7" s="141">
        <v>-100</v>
      </c>
      <c r="AA7" s="225">
        <v>30000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5400000</v>
      </c>
      <c r="F9" s="100">
        <f t="shared" si="1"/>
        <v>5400000</v>
      </c>
      <c r="G9" s="100">
        <f t="shared" si="1"/>
        <v>1918216</v>
      </c>
      <c r="H9" s="100">
        <f t="shared" si="1"/>
        <v>80298</v>
      </c>
      <c r="I9" s="100">
        <f t="shared" si="1"/>
        <v>0</v>
      </c>
      <c r="J9" s="100">
        <f t="shared" si="1"/>
        <v>1998514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1998514</v>
      </c>
      <c r="X9" s="100">
        <f t="shared" si="1"/>
        <v>900000</v>
      </c>
      <c r="Y9" s="100">
        <f t="shared" si="1"/>
        <v>1098514</v>
      </c>
      <c r="Z9" s="137">
        <f>+IF(X9&lt;&gt;0,+(Y9/X9)*100,0)</f>
        <v>122.05711111111111</v>
      </c>
      <c r="AA9" s="102">
        <f>SUM(AA10:AA14)</f>
        <v>5400000</v>
      </c>
    </row>
    <row r="10" spans="1:27" ht="13.5">
      <c r="A10" s="138" t="s">
        <v>79</v>
      </c>
      <c r="B10" s="136"/>
      <c r="C10" s="155"/>
      <c r="D10" s="155"/>
      <c r="E10" s="156">
        <v>4750000</v>
      </c>
      <c r="F10" s="60">
        <v>4750000</v>
      </c>
      <c r="G10" s="60">
        <v>1918216</v>
      </c>
      <c r="H10" s="60">
        <v>80298</v>
      </c>
      <c r="I10" s="60"/>
      <c r="J10" s="60">
        <v>1998514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1998514</v>
      </c>
      <c r="X10" s="60">
        <v>666667</v>
      </c>
      <c r="Y10" s="60">
        <v>1331847</v>
      </c>
      <c r="Z10" s="140">
        <v>199.78</v>
      </c>
      <c r="AA10" s="62">
        <v>4750000</v>
      </c>
    </row>
    <row r="11" spans="1:27" ht="13.5">
      <c r="A11" s="138" t="s">
        <v>80</v>
      </c>
      <c r="B11" s="136"/>
      <c r="C11" s="155"/>
      <c r="D11" s="155"/>
      <c r="E11" s="156">
        <v>500000</v>
      </c>
      <c r="F11" s="60">
        <v>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83333</v>
      </c>
      <c r="Y11" s="60">
        <v>-83333</v>
      </c>
      <c r="Z11" s="140">
        <v>-100</v>
      </c>
      <c r="AA11" s="62">
        <v>500000</v>
      </c>
    </row>
    <row r="12" spans="1:27" ht="13.5">
      <c r="A12" s="138" t="s">
        <v>81</v>
      </c>
      <c r="B12" s="136"/>
      <c r="C12" s="155"/>
      <c r="D12" s="155"/>
      <c r="E12" s="156">
        <v>150000</v>
      </c>
      <c r="F12" s="60">
        <v>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150000</v>
      </c>
      <c r="Y12" s="60">
        <v>-150000</v>
      </c>
      <c r="Z12" s="140">
        <v>-100</v>
      </c>
      <c r="AA12" s="62">
        <v>150000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9898000</v>
      </c>
      <c r="F15" s="100">
        <f t="shared" si="2"/>
        <v>9898000</v>
      </c>
      <c r="G15" s="100">
        <f t="shared" si="2"/>
        <v>1085722</v>
      </c>
      <c r="H15" s="100">
        <f t="shared" si="2"/>
        <v>2092079</v>
      </c>
      <c r="I15" s="100">
        <f t="shared" si="2"/>
        <v>1077682</v>
      </c>
      <c r="J15" s="100">
        <f t="shared" si="2"/>
        <v>4255483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4255483</v>
      </c>
      <c r="X15" s="100">
        <f t="shared" si="2"/>
        <v>2199656</v>
      </c>
      <c r="Y15" s="100">
        <f t="shared" si="2"/>
        <v>2055827</v>
      </c>
      <c r="Z15" s="137">
        <f>+IF(X15&lt;&gt;0,+(Y15/X15)*100,0)</f>
        <v>93.46129576624709</v>
      </c>
      <c r="AA15" s="102">
        <f>SUM(AA16:AA18)</f>
        <v>9898000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8648000</v>
      </c>
      <c r="F17" s="60">
        <v>8648000</v>
      </c>
      <c r="G17" s="60">
        <v>1085722</v>
      </c>
      <c r="H17" s="60">
        <v>2092079</v>
      </c>
      <c r="I17" s="60">
        <v>1077682</v>
      </c>
      <c r="J17" s="60">
        <v>4255483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4255483</v>
      </c>
      <c r="X17" s="60">
        <v>1782989</v>
      </c>
      <c r="Y17" s="60">
        <v>2472494</v>
      </c>
      <c r="Z17" s="140">
        <v>138.67</v>
      </c>
      <c r="AA17" s="62">
        <v>8648000</v>
      </c>
    </row>
    <row r="18" spans="1:27" ht="13.5">
      <c r="A18" s="138" t="s">
        <v>87</v>
      </c>
      <c r="B18" s="136"/>
      <c r="C18" s="155"/>
      <c r="D18" s="155"/>
      <c r="E18" s="156">
        <v>1250000</v>
      </c>
      <c r="F18" s="60">
        <v>1250000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416667</v>
      </c>
      <c r="Y18" s="60">
        <v>-416667</v>
      </c>
      <c r="Z18" s="140">
        <v>-100</v>
      </c>
      <c r="AA18" s="62">
        <v>1250000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9500000</v>
      </c>
      <c r="F19" s="100">
        <f t="shared" si="3"/>
        <v>9500000</v>
      </c>
      <c r="G19" s="100">
        <f t="shared" si="3"/>
        <v>456000</v>
      </c>
      <c r="H19" s="100">
        <f t="shared" si="3"/>
        <v>112500</v>
      </c>
      <c r="I19" s="100">
        <f t="shared" si="3"/>
        <v>118380</v>
      </c>
      <c r="J19" s="100">
        <f t="shared" si="3"/>
        <v>686880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686880</v>
      </c>
      <c r="X19" s="100">
        <f t="shared" si="3"/>
        <v>2111112</v>
      </c>
      <c r="Y19" s="100">
        <f t="shared" si="3"/>
        <v>-1424232</v>
      </c>
      <c r="Z19" s="137">
        <f>+IF(X19&lt;&gt;0,+(Y19/X19)*100,0)</f>
        <v>-67.46359264690835</v>
      </c>
      <c r="AA19" s="102">
        <f>SUM(AA20:AA23)</f>
        <v>9500000</v>
      </c>
    </row>
    <row r="20" spans="1:27" ht="13.5">
      <c r="A20" s="138" t="s">
        <v>89</v>
      </c>
      <c r="B20" s="136"/>
      <c r="C20" s="155"/>
      <c r="D20" s="155"/>
      <c r="E20" s="156">
        <v>9500000</v>
      </c>
      <c r="F20" s="60">
        <v>9500000</v>
      </c>
      <c r="G20" s="60">
        <v>456000</v>
      </c>
      <c r="H20" s="60">
        <v>112500</v>
      </c>
      <c r="I20" s="60">
        <v>118380</v>
      </c>
      <c r="J20" s="60">
        <v>686880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686880</v>
      </c>
      <c r="X20" s="60">
        <v>2111112</v>
      </c>
      <c r="Y20" s="60">
        <v>-1424232</v>
      </c>
      <c r="Z20" s="140">
        <v>-67.46</v>
      </c>
      <c r="AA20" s="62">
        <v>9500000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26028000</v>
      </c>
      <c r="F25" s="219">
        <f t="shared" si="4"/>
        <v>26028000</v>
      </c>
      <c r="G25" s="219">
        <f t="shared" si="4"/>
        <v>3459938</v>
      </c>
      <c r="H25" s="219">
        <f t="shared" si="4"/>
        <v>2284877</v>
      </c>
      <c r="I25" s="219">
        <f t="shared" si="4"/>
        <v>1196062</v>
      </c>
      <c r="J25" s="219">
        <f t="shared" si="4"/>
        <v>6940877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6940877</v>
      </c>
      <c r="X25" s="219">
        <f t="shared" si="4"/>
        <v>6440768</v>
      </c>
      <c r="Y25" s="219">
        <f t="shared" si="4"/>
        <v>500109</v>
      </c>
      <c r="Z25" s="231">
        <f>+IF(X25&lt;&gt;0,+(Y25/X25)*100,0)</f>
        <v>7.764741720242058</v>
      </c>
      <c r="AA25" s="232">
        <f>+AA5+AA9+AA15+AA19+AA24</f>
        <v>26028000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24198000</v>
      </c>
      <c r="F28" s="60">
        <v>24198000</v>
      </c>
      <c r="G28" s="60">
        <v>3459938</v>
      </c>
      <c r="H28" s="60">
        <v>2284877</v>
      </c>
      <c r="I28" s="60">
        <v>1196062</v>
      </c>
      <c r="J28" s="60">
        <v>6940877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6940877</v>
      </c>
      <c r="X28" s="60"/>
      <c r="Y28" s="60">
        <v>6940877</v>
      </c>
      <c r="Z28" s="140"/>
      <c r="AA28" s="155">
        <v>24198000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24198000</v>
      </c>
      <c r="F32" s="77">
        <f t="shared" si="5"/>
        <v>24198000</v>
      </c>
      <c r="G32" s="77">
        <f t="shared" si="5"/>
        <v>3459938</v>
      </c>
      <c r="H32" s="77">
        <f t="shared" si="5"/>
        <v>2284877</v>
      </c>
      <c r="I32" s="77">
        <f t="shared" si="5"/>
        <v>1196062</v>
      </c>
      <c r="J32" s="77">
        <f t="shared" si="5"/>
        <v>6940877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6940877</v>
      </c>
      <c r="X32" s="77">
        <f t="shared" si="5"/>
        <v>0</v>
      </c>
      <c r="Y32" s="77">
        <f t="shared" si="5"/>
        <v>6940877</v>
      </c>
      <c r="Z32" s="212">
        <f>+IF(X32&lt;&gt;0,+(Y32/X32)*100,0)</f>
        <v>0</v>
      </c>
      <c r="AA32" s="79">
        <f>SUM(AA28:AA31)</f>
        <v>24198000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1830000</v>
      </c>
      <c r="F35" s="60">
        <v>1830000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1830000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26028000</v>
      </c>
      <c r="F36" s="220">
        <f t="shared" si="6"/>
        <v>26028000</v>
      </c>
      <c r="G36" s="220">
        <f t="shared" si="6"/>
        <v>3459938</v>
      </c>
      <c r="H36" s="220">
        <f t="shared" si="6"/>
        <v>2284877</v>
      </c>
      <c r="I36" s="220">
        <f t="shared" si="6"/>
        <v>1196062</v>
      </c>
      <c r="J36" s="220">
        <f t="shared" si="6"/>
        <v>6940877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6940877</v>
      </c>
      <c r="X36" s="220">
        <f t="shared" si="6"/>
        <v>0</v>
      </c>
      <c r="Y36" s="220">
        <f t="shared" si="6"/>
        <v>6940877</v>
      </c>
      <c r="Z36" s="221">
        <f>+IF(X36&lt;&gt;0,+(Y36/X36)*100,0)</f>
        <v>0</v>
      </c>
      <c r="AA36" s="239">
        <f>SUM(AA32:AA35)</f>
        <v>26028000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2385903</v>
      </c>
      <c r="F6" s="60">
        <v>2385903</v>
      </c>
      <c r="G6" s="60">
        <v>10852950</v>
      </c>
      <c r="H6" s="60">
        <v>7748338</v>
      </c>
      <c r="I6" s="60">
        <v>3674481</v>
      </c>
      <c r="J6" s="60">
        <v>3674481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3674481</v>
      </c>
      <c r="X6" s="60">
        <v>596476</v>
      </c>
      <c r="Y6" s="60">
        <v>3078005</v>
      </c>
      <c r="Z6" s="140">
        <v>516.03</v>
      </c>
      <c r="AA6" s="62">
        <v>2385903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6000000</v>
      </c>
      <c r="F8" s="60">
        <v>6000000</v>
      </c>
      <c r="G8" s="60">
        <v>75268067</v>
      </c>
      <c r="H8" s="60">
        <v>78415020</v>
      </c>
      <c r="I8" s="60">
        <v>54132299</v>
      </c>
      <c r="J8" s="60">
        <v>54132299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54132299</v>
      </c>
      <c r="X8" s="60">
        <v>1500000</v>
      </c>
      <c r="Y8" s="60">
        <v>52632299</v>
      </c>
      <c r="Z8" s="140">
        <v>3508.82</v>
      </c>
      <c r="AA8" s="62">
        <v>6000000</v>
      </c>
    </row>
    <row r="9" spans="1:27" ht="13.5">
      <c r="A9" s="249" t="s">
        <v>146</v>
      </c>
      <c r="B9" s="182"/>
      <c r="C9" s="155"/>
      <c r="D9" s="155"/>
      <c r="E9" s="59">
        <v>9501908</v>
      </c>
      <c r="F9" s="60">
        <v>9501908</v>
      </c>
      <c r="G9" s="60">
        <v>28018187</v>
      </c>
      <c r="H9" s="60">
        <v>28954881</v>
      </c>
      <c r="I9" s="60">
        <v>29530552</v>
      </c>
      <c r="J9" s="60">
        <v>29530552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29530552</v>
      </c>
      <c r="X9" s="60">
        <v>2375477</v>
      </c>
      <c r="Y9" s="60">
        <v>27155075</v>
      </c>
      <c r="Z9" s="140">
        <v>1143.14</v>
      </c>
      <c r="AA9" s="62">
        <v>9501908</v>
      </c>
    </row>
    <row r="10" spans="1:27" ht="13.5">
      <c r="A10" s="249" t="s">
        <v>147</v>
      </c>
      <c r="B10" s="182"/>
      <c r="C10" s="155"/>
      <c r="D10" s="155"/>
      <c r="E10" s="59">
        <v>153378</v>
      </c>
      <c r="F10" s="60">
        <v>153378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38345</v>
      </c>
      <c r="Y10" s="159">
        <v>-38345</v>
      </c>
      <c r="Z10" s="141">
        <v>-100</v>
      </c>
      <c r="AA10" s="225">
        <v>153378</v>
      </c>
    </row>
    <row r="11" spans="1:27" ht="13.5">
      <c r="A11" s="249" t="s">
        <v>148</v>
      </c>
      <c r="B11" s="182"/>
      <c r="C11" s="155"/>
      <c r="D11" s="155"/>
      <c r="E11" s="59">
        <v>388710</v>
      </c>
      <c r="F11" s="60">
        <v>388710</v>
      </c>
      <c r="G11" s="60">
        <v>412399</v>
      </c>
      <c r="H11" s="60">
        <v>412399</v>
      </c>
      <c r="I11" s="60">
        <v>412399</v>
      </c>
      <c r="J11" s="60">
        <v>412399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412399</v>
      </c>
      <c r="X11" s="60">
        <v>97178</v>
      </c>
      <c r="Y11" s="60">
        <v>315221</v>
      </c>
      <c r="Z11" s="140">
        <v>324.37</v>
      </c>
      <c r="AA11" s="62">
        <v>388710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18429899</v>
      </c>
      <c r="F12" s="73">
        <f t="shared" si="0"/>
        <v>18429899</v>
      </c>
      <c r="G12" s="73">
        <f t="shared" si="0"/>
        <v>114551603</v>
      </c>
      <c r="H12" s="73">
        <f t="shared" si="0"/>
        <v>115530638</v>
      </c>
      <c r="I12" s="73">
        <f t="shared" si="0"/>
        <v>87749731</v>
      </c>
      <c r="J12" s="73">
        <f t="shared" si="0"/>
        <v>87749731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87749731</v>
      </c>
      <c r="X12" s="73">
        <f t="shared" si="0"/>
        <v>4607476</v>
      </c>
      <c r="Y12" s="73">
        <f t="shared" si="0"/>
        <v>83142255</v>
      </c>
      <c r="Z12" s="170">
        <f>+IF(X12&lt;&gt;0,+(Y12/X12)*100,0)</f>
        <v>1804.5076089381691</v>
      </c>
      <c r="AA12" s="74">
        <f>SUM(AA6:AA11)</f>
        <v>18429899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5000000</v>
      </c>
      <c r="F16" s="60">
        <v>5000000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1250000</v>
      </c>
      <c r="Y16" s="159">
        <v>-1250000</v>
      </c>
      <c r="Z16" s="141">
        <v>-100</v>
      </c>
      <c r="AA16" s="225">
        <v>5000000</v>
      </c>
    </row>
    <row r="17" spans="1:27" ht="13.5">
      <c r="A17" s="249" t="s">
        <v>152</v>
      </c>
      <c r="B17" s="182"/>
      <c r="C17" s="155"/>
      <c r="D17" s="155"/>
      <c r="E17" s="59">
        <v>432000</v>
      </c>
      <c r="F17" s="60">
        <v>432000</v>
      </c>
      <c r="G17" s="60">
        <v>432000</v>
      </c>
      <c r="H17" s="60">
        <v>432000</v>
      </c>
      <c r="I17" s="60">
        <v>432000</v>
      </c>
      <c r="J17" s="60">
        <v>432000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432000</v>
      </c>
      <c r="X17" s="60">
        <v>108000</v>
      </c>
      <c r="Y17" s="60">
        <v>324000</v>
      </c>
      <c r="Z17" s="140">
        <v>300</v>
      </c>
      <c r="AA17" s="62">
        <v>432000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193788390</v>
      </c>
      <c r="F19" s="60">
        <v>193788390</v>
      </c>
      <c r="G19" s="60">
        <v>207479959</v>
      </c>
      <c r="H19" s="60">
        <v>209234409</v>
      </c>
      <c r="I19" s="60">
        <v>214358916</v>
      </c>
      <c r="J19" s="60">
        <v>214358916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214358916</v>
      </c>
      <c r="X19" s="60">
        <v>48447098</v>
      </c>
      <c r="Y19" s="60">
        <v>165911818</v>
      </c>
      <c r="Z19" s="140">
        <v>342.46</v>
      </c>
      <c r="AA19" s="62">
        <v>193788390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80410</v>
      </c>
      <c r="F22" s="60">
        <v>80410</v>
      </c>
      <c r="G22" s="60">
        <v>111092</v>
      </c>
      <c r="H22" s="60">
        <v>111092</v>
      </c>
      <c r="I22" s="60">
        <v>111092</v>
      </c>
      <c r="J22" s="60">
        <v>111092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111092</v>
      </c>
      <c r="X22" s="60">
        <v>20103</v>
      </c>
      <c r="Y22" s="60">
        <v>90989</v>
      </c>
      <c r="Z22" s="140">
        <v>452.61</v>
      </c>
      <c r="AA22" s="62">
        <v>80410</v>
      </c>
    </row>
    <row r="23" spans="1:27" ht="13.5">
      <c r="A23" s="249" t="s">
        <v>158</v>
      </c>
      <c r="B23" s="182"/>
      <c r="C23" s="155"/>
      <c r="D23" s="155"/>
      <c r="E23" s="59">
        <v>284157</v>
      </c>
      <c r="F23" s="60">
        <v>284157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71039</v>
      </c>
      <c r="Y23" s="159">
        <v>-71039</v>
      </c>
      <c r="Z23" s="141">
        <v>-100</v>
      </c>
      <c r="AA23" s="225">
        <v>284157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199584957</v>
      </c>
      <c r="F24" s="77">
        <f t="shared" si="1"/>
        <v>199584957</v>
      </c>
      <c r="G24" s="77">
        <f t="shared" si="1"/>
        <v>208023051</v>
      </c>
      <c r="H24" s="77">
        <f t="shared" si="1"/>
        <v>209777501</v>
      </c>
      <c r="I24" s="77">
        <f t="shared" si="1"/>
        <v>214902008</v>
      </c>
      <c r="J24" s="77">
        <f t="shared" si="1"/>
        <v>214902008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214902008</v>
      </c>
      <c r="X24" s="77">
        <f t="shared" si="1"/>
        <v>49896240</v>
      </c>
      <c r="Y24" s="77">
        <f t="shared" si="1"/>
        <v>165005768</v>
      </c>
      <c r="Z24" s="212">
        <f>+IF(X24&lt;&gt;0,+(Y24/X24)*100,0)</f>
        <v>330.697800074715</v>
      </c>
      <c r="AA24" s="79">
        <f>SUM(AA15:AA23)</f>
        <v>199584957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218014856</v>
      </c>
      <c r="F25" s="73">
        <f t="shared" si="2"/>
        <v>218014856</v>
      </c>
      <c r="G25" s="73">
        <f t="shared" si="2"/>
        <v>322574654</v>
      </c>
      <c r="H25" s="73">
        <f t="shared" si="2"/>
        <v>325308139</v>
      </c>
      <c r="I25" s="73">
        <f t="shared" si="2"/>
        <v>302651739</v>
      </c>
      <c r="J25" s="73">
        <f t="shared" si="2"/>
        <v>302651739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302651739</v>
      </c>
      <c r="X25" s="73">
        <f t="shared" si="2"/>
        <v>54503716</v>
      </c>
      <c r="Y25" s="73">
        <f t="shared" si="2"/>
        <v>248148023</v>
      </c>
      <c r="Z25" s="170">
        <f>+IF(X25&lt;&gt;0,+(Y25/X25)*100,0)</f>
        <v>455.2864303784351</v>
      </c>
      <c r="AA25" s="74">
        <f>+AA12+AA24</f>
        <v>218014856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33848</v>
      </c>
      <c r="H29" s="60">
        <v>138028</v>
      </c>
      <c r="I29" s="60">
        <v>1863</v>
      </c>
      <c r="J29" s="60">
        <v>1863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1863</v>
      </c>
      <c r="X29" s="60"/>
      <c r="Y29" s="60">
        <v>1863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1541756</v>
      </c>
      <c r="F30" s="60">
        <v>1541756</v>
      </c>
      <c r="G30" s="60">
        <v>107201046</v>
      </c>
      <c r="H30" s="60">
        <v>114093706</v>
      </c>
      <c r="I30" s="60">
        <v>111185219</v>
      </c>
      <c r="J30" s="60">
        <v>111185219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111185219</v>
      </c>
      <c r="X30" s="60">
        <v>385439</v>
      </c>
      <c r="Y30" s="60">
        <v>110799780</v>
      </c>
      <c r="Z30" s="140">
        <v>28746.39</v>
      </c>
      <c r="AA30" s="62">
        <v>1541756</v>
      </c>
    </row>
    <row r="31" spans="1:27" ht="13.5">
      <c r="A31" s="249" t="s">
        <v>163</v>
      </c>
      <c r="B31" s="182"/>
      <c r="C31" s="155"/>
      <c r="D31" s="155"/>
      <c r="E31" s="59">
        <v>237247</v>
      </c>
      <c r="F31" s="60">
        <v>237247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59312</v>
      </c>
      <c r="Y31" s="60">
        <v>-59312</v>
      </c>
      <c r="Z31" s="140">
        <v>-100</v>
      </c>
      <c r="AA31" s="62">
        <v>237247</v>
      </c>
    </row>
    <row r="32" spans="1:27" ht="13.5">
      <c r="A32" s="249" t="s">
        <v>164</v>
      </c>
      <c r="B32" s="182"/>
      <c r="C32" s="155"/>
      <c r="D32" s="155"/>
      <c r="E32" s="59">
        <v>9700000</v>
      </c>
      <c r="F32" s="60">
        <v>9700000</v>
      </c>
      <c r="G32" s="60">
        <v>1223454</v>
      </c>
      <c r="H32" s="60">
        <v>2248080</v>
      </c>
      <c r="I32" s="60">
        <v>2611344</v>
      </c>
      <c r="J32" s="60">
        <v>2611344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2611344</v>
      </c>
      <c r="X32" s="60">
        <v>2425000</v>
      </c>
      <c r="Y32" s="60">
        <v>186344</v>
      </c>
      <c r="Z32" s="140">
        <v>7.68</v>
      </c>
      <c r="AA32" s="62">
        <v>9700000</v>
      </c>
    </row>
    <row r="33" spans="1:27" ht="13.5">
      <c r="A33" s="249" t="s">
        <v>165</v>
      </c>
      <c r="B33" s="182"/>
      <c r="C33" s="155"/>
      <c r="D33" s="155"/>
      <c r="E33" s="59">
        <v>2357000</v>
      </c>
      <c r="F33" s="60">
        <v>2357000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589250</v>
      </c>
      <c r="Y33" s="60">
        <v>-589250</v>
      </c>
      <c r="Z33" s="140">
        <v>-100</v>
      </c>
      <c r="AA33" s="62">
        <v>2357000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13836003</v>
      </c>
      <c r="F34" s="73">
        <f t="shared" si="3"/>
        <v>13836003</v>
      </c>
      <c r="G34" s="73">
        <f t="shared" si="3"/>
        <v>108458348</v>
      </c>
      <c r="H34" s="73">
        <f t="shared" si="3"/>
        <v>116479814</v>
      </c>
      <c r="I34" s="73">
        <f t="shared" si="3"/>
        <v>113798426</v>
      </c>
      <c r="J34" s="73">
        <f t="shared" si="3"/>
        <v>113798426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113798426</v>
      </c>
      <c r="X34" s="73">
        <f t="shared" si="3"/>
        <v>3459001</v>
      </c>
      <c r="Y34" s="73">
        <f t="shared" si="3"/>
        <v>110339425</v>
      </c>
      <c r="Z34" s="170">
        <f>+IF(X34&lt;&gt;0,+(Y34/X34)*100,0)</f>
        <v>3189.921743301028</v>
      </c>
      <c r="AA34" s="74">
        <f>SUM(AA29:AA33)</f>
        <v>13836003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1475601</v>
      </c>
      <c r="H37" s="60">
        <v>1475601</v>
      </c>
      <c r="I37" s="60">
        <v>1475601</v>
      </c>
      <c r="J37" s="60">
        <v>1475601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1475601</v>
      </c>
      <c r="X37" s="60"/>
      <c r="Y37" s="60">
        <v>1475601</v>
      </c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7783653</v>
      </c>
      <c r="F38" s="60">
        <v>7783653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1945913</v>
      </c>
      <c r="Y38" s="60">
        <v>-1945913</v>
      </c>
      <c r="Z38" s="140">
        <v>-100</v>
      </c>
      <c r="AA38" s="62">
        <v>7783653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7783653</v>
      </c>
      <c r="F39" s="77">
        <f t="shared" si="4"/>
        <v>7783653</v>
      </c>
      <c r="G39" s="77">
        <f t="shared" si="4"/>
        <v>1475601</v>
      </c>
      <c r="H39" s="77">
        <f t="shared" si="4"/>
        <v>1475601</v>
      </c>
      <c r="I39" s="77">
        <f t="shared" si="4"/>
        <v>1475601</v>
      </c>
      <c r="J39" s="77">
        <f t="shared" si="4"/>
        <v>1475601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1475601</v>
      </c>
      <c r="X39" s="77">
        <f t="shared" si="4"/>
        <v>1945913</v>
      </c>
      <c r="Y39" s="77">
        <f t="shared" si="4"/>
        <v>-470312</v>
      </c>
      <c r="Z39" s="212">
        <f>+IF(X39&lt;&gt;0,+(Y39/X39)*100,0)</f>
        <v>-24.169220309438295</v>
      </c>
      <c r="AA39" s="79">
        <f>SUM(AA37:AA38)</f>
        <v>7783653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21619656</v>
      </c>
      <c r="F40" s="73">
        <f t="shared" si="5"/>
        <v>21619656</v>
      </c>
      <c r="G40" s="73">
        <f t="shared" si="5"/>
        <v>109933949</v>
      </c>
      <c r="H40" s="73">
        <f t="shared" si="5"/>
        <v>117955415</v>
      </c>
      <c r="I40" s="73">
        <f t="shared" si="5"/>
        <v>115274027</v>
      </c>
      <c r="J40" s="73">
        <f t="shared" si="5"/>
        <v>115274027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115274027</v>
      </c>
      <c r="X40" s="73">
        <f t="shared" si="5"/>
        <v>5404914</v>
      </c>
      <c r="Y40" s="73">
        <f t="shared" si="5"/>
        <v>109869113</v>
      </c>
      <c r="Z40" s="170">
        <f>+IF(X40&lt;&gt;0,+(Y40/X40)*100,0)</f>
        <v>2032.7633890196958</v>
      </c>
      <c r="AA40" s="74">
        <f>+AA34+AA39</f>
        <v>21619656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196395200</v>
      </c>
      <c r="F42" s="259">
        <f t="shared" si="6"/>
        <v>196395200</v>
      </c>
      <c r="G42" s="259">
        <f t="shared" si="6"/>
        <v>212640705</v>
      </c>
      <c r="H42" s="259">
        <f t="shared" si="6"/>
        <v>207352724</v>
      </c>
      <c r="I42" s="259">
        <f t="shared" si="6"/>
        <v>187377712</v>
      </c>
      <c r="J42" s="259">
        <f t="shared" si="6"/>
        <v>187377712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187377712</v>
      </c>
      <c r="X42" s="259">
        <f t="shared" si="6"/>
        <v>49098802</v>
      </c>
      <c r="Y42" s="259">
        <f t="shared" si="6"/>
        <v>138278910</v>
      </c>
      <c r="Z42" s="260">
        <f>+IF(X42&lt;&gt;0,+(Y42/X42)*100,0)</f>
        <v>281.6339795826383</v>
      </c>
      <c r="AA42" s="261">
        <f>+AA25-AA40</f>
        <v>196395200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196294852</v>
      </c>
      <c r="F45" s="60">
        <v>196294852</v>
      </c>
      <c r="G45" s="60">
        <v>212640705</v>
      </c>
      <c r="H45" s="60">
        <v>207352724</v>
      </c>
      <c r="I45" s="60">
        <v>187377712</v>
      </c>
      <c r="J45" s="60">
        <v>187377712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187377712</v>
      </c>
      <c r="X45" s="60">
        <v>49073713</v>
      </c>
      <c r="Y45" s="60">
        <v>138303999</v>
      </c>
      <c r="Z45" s="139">
        <v>281.83</v>
      </c>
      <c r="AA45" s="62">
        <v>196294852</v>
      </c>
    </row>
    <row r="46" spans="1:27" ht="13.5">
      <c r="A46" s="249" t="s">
        <v>171</v>
      </c>
      <c r="B46" s="182"/>
      <c r="C46" s="155"/>
      <c r="D46" s="155"/>
      <c r="E46" s="59">
        <v>100348</v>
      </c>
      <c r="F46" s="60">
        <v>100348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25087</v>
      </c>
      <c r="Y46" s="60">
        <v>-25087</v>
      </c>
      <c r="Z46" s="139">
        <v>-100</v>
      </c>
      <c r="AA46" s="62">
        <v>100348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196395200</v>
      </c>
      <c r="F48" s="219">
        <f t="shared" si="7"/>
        <v>196395200</v>
      </c>
      <c r="G48" s="219">
        <f t="shared" si="7"/>
        <v>212640705</v>
      </c>
      <c r="H48" s="219">
        <f t="shared" si="7"/>
        <v>207352724</v>
      </c>
      <c r="I48" s="219">
        <f t="shared" si="7"/>
        <v>187377712</v>
      </c>
      <c r="J48" s="219">
        <f t="shared" si="7"/>
        <v>187377712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187377712</v>
      </c>
      <c r="X48" s="219">
        <f t="shared" si="7"/>
        <v>49098800</v>
      </c>
      <c r="Y48" s="219">
        <f t="shared" si="7"/>
        <v>138278912</v>
      </c>
      <c r="Z48" s="265">
        <f>+IF(X48&lt;&gt;0,+(Y48/X48)*100,0)</f>
        <v>281.6339951281905</v>
      </c>
      <c r="AA48" s="232">
        <f>SUM(AA45:AA47)</f>
        <v>196395200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40120668</v>
      </c>
      <c r="F6" s="60">
        <v>40120668</v>
      </c>
      <c r="G6" s="60">
        <v>2059415</v>
      </c>
      <c r="H6" s="60">
        <v>3411293</v>
      </c>
      <c r="I6" s="60">
        <v>2633555</v>
      </c>
      <c r="J6" s="60">
        <v>8104263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8104263</v>
      </c>
      <c r="X6" s="60">
        <v>10030167</v>
      </c>
      <c r="Y6" s="60">
        <v>-1925904</v>
      </c>
      <c r="Z6" s="140">
        <v>-19.2</v>
      </c>
      <c r="AA6" s="62">
        <v>40120668</v>
      </c>
    </row>
    <row r="7" spans="1:27" ht="13.5">
      <c r="A7" s="249" t="s">
        <v>178</v>
      </c>
      <c r="B7" s="182"/>
      <c r="C7" s="155"/>
      <c r="D7" s="155"/>
      <c r="E7" s="59">
        <v>52186548</v>
      </c>
      <c r="F7" s="60">
        <v>52186548</v>
      </c>
      <c r="G7" s="60">
        <v>20165000</v>
      </c>
      <c r="H7" s="60">
        <v>1516000</v>
      </c>
      <c r="I7" s="60">
        <v>981000</v>
      </c>
      <c r="J7" s="60">
        <v>22662000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22662000</v>
      </c>
      <c r="X7" s="60">
        <v>13046637</v>
      </c>
      <c r="Y7" s="60">
        <v>9615363</v>
      </c>
      <c r="Z7" s="140">
        <v>73.7</v>
      </c>
      <c r="AA7" s="62">
        <v>52186548</v>
      </c>
    </row>
    <row r="8" spans="1:27" ht="13.5">
      <c r="A8" s="249" t="s">
        <v>179</v>
      </c>
      <c r="B8" s="182"/>
      <c r="C8" s="155"/>
      <c r="D8" s="155"/>
      <c r="E8" s="59">
        <v>24198450</v>
      </c>
      <c r="F8" s="60">
        <v>24198450</v>
      </c>
      <c r="G8" s="60">
        <v>5000000</v>
      </c>
      <c r="H8" s="60"/>
      <c r="I8" s="60"/>
      <c r="J8" s="60">
        <v>5000000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5000000</v>
      </c>
      <c r="X8" s="60">
        <v>8066150</v>
      </c>
      <c r="Y8" s="60">
        <v>-3066150</v>
      </c>
      <c r="Z8" s="140">
        <v>-38.01</v>
      </c>
      <c r="AA8" s="62">
        <v>24198450</v>
      </c>
    </row>
    <row r="9" spans="1:27" ht="13.5">
      <c r="A9" s="249" t="s">
        <v>180</v>
      </c>
      <c r="B9" s="182"/>
      <c r="C9" s="155"/>
      <c r="D9" s="155"/>
      <c r="E9" s="59">
        <v>134076</v>
      </c>
      <c r="F9" s="60">
        <v>134076</v>
      </c>
      <c r="G9" s="60">
        <v>28962</v>
      </c>
      <c r="H9" s="60">
        <v>9819</v>
      </c>
      <c r="I9" s="60">
        <v>1690</v>
      </c>
      <c r="J9" s="60">
        <v>40471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40471</v>
      </c>
      <c r="X9" s="60">
        <v>33519</v>
      </c>
      <c r="Y9" s="60">
        <v>6952</v>
      </c>
      <c r="Z9" s="140">
        <v>20.74</v>
      </c>
      <c r="AA9" s="62">
        <v>134076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-85735980</v>
      </c>
      <c r="F12" s="60">
        <v>-85735980</v>
      </c>
      <c r="G12" s="60">
        <v>-17987076</v>
      </c>
      <c r="H12" s="60">
        <v>-14630442</v>
      </c>
      <c r="I12" s="60">
        <v>-6630259</v>
      </c>
      <c r="J12" s="60">
        <v>-39247777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-39247777</v>
      </c>
      <c r="X12" s="60">
        <v>-21433995</v>
      </c>
      <c r="Y12" s="60">
        <v>-17813782</v>
      </c>
      <c r="Z12" s="140">
        <v>83.11</v>
      </c>
      <c r="AA12" s="62">
        <v>-85735980</v>
      </c>
    </row>
    <row r="13" spans="1:27" ht="13.5">
      <c r="A13" s="249" t="s">
        <v>40</v>
      </c>
      <c r="B13" s="182"/>
      <c r="C13" s="155"/>
      <c r="D13" s="155"/>
      <c r="E13" s="59">
        <v>-150000</v>
      </c>
      <c r="F13" s="60">
        <v>-150000</v>
      </c>
      <c r="G13" s="60">
        <v>-3632</v>
      </c>
      <c r="H13" s="60">
        <v>-4124</v>
      </c>
      <c r="I13" s="60">
        <v>-3357</v>
      </c>
      <c r="J13" s="60">
        <v>-11113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-11113</v>
      </c>
      <c r="X13" s="60">
        <v>-37500</v>
      </c>
      <c r="Y13" s="60">
        <v>26387</v>
      </c>
      <c r="Z13" s="140">
        <v>-70.37</v>
      </c>
      <c r="AA13" s="62">
        <v>-150000</v>
      </c>
    </row>
    <row r="14" spans="1:27" ht="13.5">
      <c r="A14" s="249" t="s">
        <v>42</v>
      </c>
      <c r="B14" s="182"/>
      <c r="C14" s="155"/>
      <c r="D14" s="155"/>
      <c r="E14" s="59">
        <v>-200004</v>
      </c>
      <c r="F14" s="60">
        <v>-200004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-50001</v>
      </c>
      <c r="Y14" s="60">
        <v>50001</v>
      </c>
      <c r="Z14" s="140">
        <v>-100</v>
      </c>
      <c r="AA14" s="62">
        <v>-200004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30553758</v>
      </c>
      <c r="F15" s="73">
        <f t="shared" si="0"/>
        <v>30553758</v>
      </c>
      <c r="G15" s="73">
        <f t="shared" si="0"/>
        <v>9262669</v>
      </c>
      <c r="H15" s="73">
        <f t="shared" si="0"/>
        <v>-9697454</v>
      </c>
      <c r="I15" s="73">
        <f t="shared" si="0"/>
        <v>-3017371</v>
      </c>
      <c r="J15" s="73">
        <f t="shared" si="0"/>
        <v>-3452156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-3452156</v>
      </c>
      <c r="X15" s="73">
        <f t="shared" si="0"/>
        <v>9654977</v>
      </c>
      <c r="Y15" s="73">
        <f t="shared" si="0"/>
        <v>-13107133</v>
      </c>
      <c r="Z15" s="170">
        <f>+IF(X15&lt;&gt;0,+(Y15/X15)*100,0)</f>
        <v>-135.75519651678093</v>
      </c>
      <c r="AA15" s="74">
        <f>SUM(AA6:AA14)</f>
        <v>30553758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500000</v>
      </c>
      <c r="F19" s="60">
        <v>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4603374</v>
      </c>
      <c r="J22" s="60">
        <v>4603374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4603374</v>
      </c>
      <c r="X22" s="60"/>
      <c r="Y22" s="60">
        <v>4603374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-26028456</v>
      </c>
      <c r="F24" s="60">
        <v>-26028456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-6507114</v>
      </c>
      <c r="Y24" s="60">
        <v>6507114</v>
      </c>
      <c r="Z24" s="140">
        <v>-100</v>
      </c>
      <c r="AA24" s="62">
        <v>-26028456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-25528456</v>
      </c>
      <c r="F25" s="73">
        <f t="shared" si="1"/>
        <v>-25528456</v>
      </c>
      <c r="G25" s="73">
        <f t="shared" si="1"/>
        <v>0</v>
      </c>
      <c r="H25" s="73">
        <f t="shared" si="1"/>
        <v>0</v>
      </c>
      <c r="I25" s="73">
        <f t="shared" si="1"/>
        <v>4603374</v>
      </c>
      <c r="J25" s="73">
        <f t="shared" si="1"/>
        <v>4603374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4603374</v>
      </c>
      <c r="X25" s="73">
        <f t="shared" si="1"/>
        <v>-6507114</v>
      </c>
      <c r="Y25" s="73">
        <f t="shared" si="1"/>
        <v>11110488</v>
      </c>
      <c r="Z25" s="170">
        <f>+IF(X25&lt;&gt;0,+(Y25/X25)*100,0)</f>
        <v>-170.7437121894591</v>
      </c>
      <c r="AA25" s="74">
        <f>SUM(AA19:AA24)</f>
        <v>-25528456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-1418963</v>
      </c>
      <c r="F33" s="60">
        <v>-1418963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-1418963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-1418963</v>
      </c>
      <c r="F34" s="73">
        <f t="shared" si="2"/>
        <v>-1418963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-1418963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3606339</v>
      </c>
      <c r="F36" s="100">
        <f t="shared" si="3"/>
        <v>3606339</v>
      </c>
      <c r="G36" s="100">
        <f t="shared" si="3"/>
        <v>9262669</v>
      </c>
      <c r="H36" s="100">
        <f t="shared" si="3"/>
        <v>-9697454</v>
      </c>
      <c r="I36" s="100">
        <f t="shared" si="3"/>
        <v>1586003</v>
      </c>
      <c r="J36" s="100">
        <f t="shared" si="3"/>
        <v>1151218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1151218</v>
      </c>
      <c r="X36" s="100">
        <f t="shared" si="3"/>
        <v>3147863</v>
      </c>
      <c r="Y36" s="100">
        <f t="shared" si="3"/>
        <v>-1996645</v>
      </c>
      <c r="Z36" s="137">
        <f>+IF(X36&lt;&gt;0,+(Y36/X36)*100,0)</f>
        <v>-63.4285863139533</v>
      </c>
      <c r="AA36" s="102">
        <f>+AA15+AA25+AA34</f>
        <v>3606339</v>
      </c>
    </row>
    <row r="37" spans="1:27" ht="13.5">
      <c r="A37" s="249" t="s">
        <v>199</v>
      </c>
      <c r="B37" s="182"/>
      <c r="C37" s="153"/>
      <c r="D37" s="153"/>
      <c r="E37" s="99">
        <v>-3550969</v>
      </c>
      <c r="F37" s="100">
        <v>-3550969</v>
      </c>
      <c r="G37" s="100">
        <v>505473</v>
      </c>
      <c r="H37" s="100">
        <v>9768142</v>
      </c>
      <c r="I37" s="100">
        <v>70688</v>
      </c>
      <c r="J37" s="100">
        <v>505473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505473</v>
      </c>
      <c r="X37" s="100">
        <v>-3550969</v>
      </c>
      <c r="Y37" s="100">
        <v>4056442</v>
      </c>
      <c r="Z37" s="137">
        <v>-114.23</v>
      </c>
      <c r="AA37" s="102">
        <v>-3550969</v>
      </c>
    </row>
    <row r="38" spans="1:27" ht="13.5">
      <c r="A38" s="269" t="s">
        <v>200</v>
      </c>
      <c r="B38" s="256"/>
      <c r="C38" s="257"/>
      <c r="D38" s="257"/>
      <c r="E38" s="258">
        <v>55370</v>
      </c>
      <c r="F38" s="259">
        <v>55370</v>
      </c>
      <c r="G38" s="259">
        <v>9768142</v>
      </c>
      <c r="H38" s="259">
        <v>70688</v>
      </c>
      <c r="I38" s="259">
        <v>1656691</v>
      </c>
      <c r="J38" s="259">
        <v>1656691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1656691</v>
      </c>
      <c r="X38" s="259">
        <v>-403106</v>
      </c>
      <c r="Y38" s="259">
        <v>2059797</v>
      </c>
      <c r="Z38" s="260">
        <v>-510.98</v>
      </c>
      <c r="AA38" s="261">
        <v>55370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24130000</v>
      </c>
      <c r="F5" s="106">
        <f t="shared" si="0"/>
        <v>24130000</v>
      </c>
      <c r="G5" s="106">
        <f t="shared" si="0"/>
        <v>3459938</v>
      </c>
      <c r="H5" s="106">
        <f t="shared" si="0"/>
        <v>2284877</v>
      </c>
      <c r="I5" s="106">
        <f t="shared" si="0"/>
        <v>1196062</v>
      </c>
      <c r="J5" s="106">
        <f t="shared" si="0"/>
        <v>6940877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6940877</v>
      </c>
      <c r="X5" s="106">
        <f t="shared" si="0"/>
        <v>6032500</v>
      </c>
      <c r="Y5" s="106">
        <f t="shared" si="0"/>
        <v>908377</v>
      </c>
      <c r="Z5" s="201">
        <f>+IF(X5&lt;&gt;0,+(Y5/X5)*100,0)</f>
        <v>15.058052217157067</v>
      </c>
      <c r="AA5" s="199">
        <f>SUM(AA11:AA18)</f>
        <v>24130000</v>
      </c>
    </row>
    <row r="6" spans="1:27" ht="13.5">
      <c r="A6" s="291" t="s">
        <v>204</v>
      </c>
      <c r="B6" s="142"/>
      <c r="C6" s="62"/>
      <c r="D6" s="156"/>
      <c r="E6" s="60">
        <v>6750000</v>
      </c>
      <c r="F6" s="60">
        <v>6750000</v>
      </c>
      <c r="G6" s="60">
        <v>1085722</v>
      </c>
      <c r="H6" s="60">
        <v>1912279</v>
      </c>
      <c r="I6" s="60">
        <v>1077682</v>
      </c>
      <c r="J6" s="60">
        <v>4075683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4075683</v>
      </c>
      <c r="X6" s="60">
        <v>1687500</v>
      </c>
      <c r="Y6" s="60">
        <v>2388183</v>
      </c>
      <c r="Z6" s="140">
        <v>141.52</v>
      </c>
      <c r="AA6" s="155">
        <v>6750000</v>
      </c>
    </row>
    <row r="7" spans="1:27" ht="13.5">
      <c r="A7" s="291" t="s">
        <v>205</v>
      </c>
      <c r="B7" s="142"/>
      <c r="C7" s="62"/>
      <c r="D7" s="156"/>
      <c r="E7" s="60">
        <v>9500000</v>
      </c>
      <c r="F7" s="60">
        <v>9500000</v>
      </c>
      <c r="G7" s="60">
        <v>456000</v>
      </c>
      <c r="H7" s="60">
        <v>112500</v>
      </c>
      <c r="I7" s="60">
        <v>118380</v>
      </c>
      <c r="J7" s="60">
        <v>686880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686880</v>
      </c>
      <c r="X7" s="60">
        <v>2375000</v>
      </c>
      <c r="Y7" s="60">
        <v>-1688120</v>
      </c>
      <c r="Z7" s="140">
        <v>-71.08</v>
      </c>
      <c r="AA7" s="155">
        <v>9500000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80298</v>
      </c>
      <c r="I10" s="60"/>
      <c r="J10" s="60">
        <v>80298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80298</v>
      </c>
      <c r="X10" s="60"/>
      <c r="Y10" s="60">
        <v>80298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16250000</v>
      </c>
      <c r="F11" s="295">
        <f t="shared" si="1"/>
        <v>16250000</v>
      </c>
      <c r="G11" s="295">
        <f t="shared" si="1"/>
        <v>1541722</v>
      </c>
      <c r="H11" s="295">
        <f t="shared" si="1"/>
        <v>2105077</v>
      </c>
      <c r="I11" s="295">
        <f t="shared" si="1"/>
        <v>1196062</v>
      </c>
      <c r="J11" s="295">
        <f t="shared" si="1"/>
        <v>4842861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4842861</v>
      </c>
      <c r="X11" s="295">
        <f t="shared" si="1"/>
        <v>4062500</v>
      </c>
      <c r="Y11" s="295">
        <f t="shared" si="1"/>
        <v>780361</v>
      </c>
      <c r="Z11" s="296">
        <f>+IF(X11&lt;&gt;0,+(Y11/X11)*100,0)</f>
        <v>19.20888615384615</v>
      </c>
      <c r="AA11" s="297">
        <f>SUM(AA6:AA10)</f>
        <v>16250000</v>
      </c>
    </row>
    <row r="12" spans="1:27" ht="13.5">
      <c r="A12" s="298" t="s">
        <v>210</v>
      </c>
      <c r="B12" s="136"/>
      <c r="C12" s="62"/>
      <c r="D12" s="156"/>
      <c r="E12" s="60">
        <v>3050000</v>
      </c>
      <c r="F12" s="60">
        <v>3050000</v>
      </c>
      <c r="G12" s="60">
        <v>1918216</v>
      </c>
      <c r="H12" s="60">
        <v>179800</v>
      </c>
      <c r="I12" s="60"/>
      <c r="J12" s="60">
        <v>2098016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2098016</v>
      </c>
      <c r="X12" s="60">
        <v>762500</v>
      </c>
      <c r="Y12" s="60">
        <v>1335516</v>
      </c>
      <c r="Z12" s="140">
        <v>175.15</v>
      </c>
      <c r="AA12" s="155">
        <v>3050000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4830000</v>
      </c>
      <c r="F15" s="60">
        <v>4830000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1207500</v>
      </c>
      <c r="Y15" s="60">
        <v>-1207500</v>
      </c>
      <c r="Z15" s="140">
        <v>-100</v>
      </c>
      <c r="AA15" s="155">
        <v>4830000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1898000</v>
      </c>
      <c r="F20" s="100">
        <f t="shared" si="2"/>
        <v>1898000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474500</v>
      </c>
      <c r="Y20" s="100">
        <f t="shared" si="2"/>
        <v>-474500</v>
      </c>
      <c r="Z20" s="137">
        <f>+IF(X20&lt;&gt;0,+(Y20/X20)*100,0)</f>
        <v>-100</v>
      </c>
      <c r="AA20" s="153">
        <f>SUM(AA26:AA33)</f>
        <v>1898000</v>
      </c>
    </row>
    <row r="21" spans="1:27" ht="13.5">
      <c r="A21" s="291" t="s">
        <v>204</v>
      </c>
      <c r="B21" s="142"/>
      <c r="C21" s="62"/>
      <c r="D21" s="156"/>
      <c r="E21" s="60">
        <v>1898000</v>
      </c>
      <c r="F21" s="60">
        <v>1898000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474500</v>
      </c>
      <c r="Y21" s="60">
        <v>-474500</v>
      </c>
      <c r="Z21" s="140">
        <v>-100</v>
      </c>
      <c r="AA21" s="155">
        <v>1898000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1898000</v>
      </c>
      <c r="F26" s="295">
        <f t="shared" si="3"/>
        <v>1898000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474500</v>
      </c>
      <c r="Y26" s="295">
        <f t="shared" si="3"/>
        <v>-474500</v>
      </c>
      <c r="Z26" s="296">
        <f>+IF(X26&lt;&gt;0,+(Y26/X26)*100,0)</f>
        <v>-100</v>
      </c>
      <c r="AA26" s="297">
        <f>SUM(AA21:AA25)</f>
        <v>1898000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8648000</v>
      </c>
      <c r="F36" s="60">
        <f t="shared" si="4"/>
        <v>8648000</v>
      </c>
      <c r="G36" s="60">
        <f t="shared" si="4"/>
        <v>1085722</v>
      </c>
      <c r="H36" s="60">
        <f t="shared" si="4"/>
        <v>1912279</v>
      </c>
      <c r="I36" s="60">
        <f t="shared" si="4"/>
        <v>1077682</v>
      </c>
      <c r="J36" s="60">
        <f t="shared" si="4"/>
        <v>4075683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4075683</v>
      </c>
      <c r="X36" s="60">
        <f t="shared" si="4"/>
        <v>2162000</v>
      </c>
      <c r="Y36" s="60">
        <f t="shared" si="4"/>
        <v>1913683</v>
      </c>
      <c r="Z36" s="140">
        <f aca="true" t="shared" si="5" ref="Z36:Z49">+IF(X36&lt;&gt;0,+(Y36/X36)*100,0)</f>
        <v>88.5144773358002</v>
      </c>
      <c r="AA36" s="155">
        <f>AA6+AA21</f>
        <v>8648000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9500000</v>
      </c>
      <c r="F37" s="60">
        <f t="shared" si="4"/>
        <v>9500000</v>
      </c>
      <c r="G37" s="60">
        <f t="shared" si="4"/>
        <v>456000</v>
      </c>
      <c r="H37" s="60">
        <f t="shared" si="4"/>
        <v>112500</v>
      </c>
      <c r="I37" s="60">
        <f t="shared" si="4"/>
        <v>118380</v>
      </c>
      <c r="J37" s="60">
        <f t="shared" si="4"/>
        <v>686880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686880</v>
      </c>
      <c r="X37" s="60">
        <f t="shared" si="4"/>
        <v>2375000</v>
      </c>
      <c r="Y37" s="60">
        <f t="shared" si="4"/>
        <v>-1688120</v>
      </c>
      <c r="Z37" s="140">
        <f t="shared" si="5"/>
        <v>-71.07873684210526</v>
      </c>
      <c r="AA37" s="155">
        <f>AA7+AA22</f>
        <v>9500000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80298</v>
      </c>
      <c r="I40" s="60">
        <f t="shared" si="4"/>
        <v>0</v>
      </c>
      <c r="J40" s="60">
        <f t="shared" si="4"/>
        <v>80298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80298</v>
      </c>
      <c r="X40" s="60">
        <f t="shared" si="4"/>
        <v>0</v>
      </c>
      <c r="Y40" s="60">
        <f t="shared" si="4"/>
        <v>80298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18148000</v>
      </c>
      <c r="F41" s="295">
        <f t="shared" si="6"/>
        <v>18148000</v>
      </c>
      <c r="G41" s="295">
        <f t="shared" si="6"/>
        <v>1541722</v>
      </c>
      <c r="H41" s="295">
        <f t="shared" si="6"/>
        <v>2105077</v>
      </c>
      <c r="I41" s="295">
        <f t="shared" si="6"/>
        <v>1196062</v>
      </c>
      <c r="J41" s="295">
        <f t="shared" si="6"/>
        <v>4842861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4842861</v>
      </c>
      <c r="X41" s="295">
        <f t="shared" si="6"/>
        <v>4537000</v>
      </c>
      <c r="Y41" s="295">
        <f t="shared" si="6"/>
        <v>305861</v>
      </c>
      <c r="Z41" s="296">
        <f t="shared" si="5"/>
        <v>6.741481154948204</v>
      </c>
      <c r="AA41" s="297">
        <f>SUM(AA36:AA40)</f>
        <v>18148000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3050000</v>
      </c>
      <c r="F42" s="54">
        <f t="shared" si="7"/>
        <v>3050000</v>
      </c>
      <c r="G42" s="54">
        <f t="shared" si="7"/>
        <v>1918216</v>
      </c>
      <c r="H42" s="54">
        <f t="shared" si="7"/>
        <v>179800</v>
      </c>
      <c r="I42" s="54">
        <f t="shared" si="7"/>
        <v>0</v>
      </c>
      <c r="J42" s="54">
        <f t="shared" si="7"/>
        <v>2098016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2098016</v>
      </c>
      <c r="X42" s="54">
        <f t="shared" si="7"/>
        <v>762500</v>
      </c>
      <c r="Y42" s="54">
        <f t="shared" si="7"/>
        <v>1335516</v>
      </c>
      <c r="Z42" s="184">
        <f t="shared" si="5"/>
        <v>175.14963934426228</v>
      </c>
      <c r="AA42" s="130">
        <f aca="true" t="shared" si="8" ref="AA42:AA48">AA12+AA27</f>
        <v>3050000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4830000</v>
      </c>
      <c r="F45" s="54">
        <f t="shared" si="7"/>
        <v>4830000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1207500</v>
      </c>
      <c r="Y45" s="54">
        <f t="shared" si="7"/>
        <v>-1207500</v>
      </c>
      <c r="Z45" s="184">
        <f t="shared" si="5"/>
        <v>-100</v>
      </c>
      <c r="AA45" s="130">
        <f t="shared" si="8"/>
        <v>4830000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26028000</v>
      </c>
      <c r="F49" s="220">
        <f t="shared" si="9"/>
        <v>26028000</v>
      </c>
      <c r="G49" s="220">
        <f t="shared" si="9"/>
        <v>3459938</v>
      </c>
      <c r="H49" s="220">
        <f t="shared" si="9"/>
        <v>2284877</v>
      </c>
      <c r="I49" s="220">
        <f t="shared" si="9"/>
        <v>1196062</v>
      </c>
      <c r="J49" s="220">
        <f t="shared" si="9"/>
        <v>6940877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6940877</v>
      </c>
      <c r="X49" s="220">
        <f t="shared" si="9"/>
        <v>6507000</v>
      </c>
      <c r="Y49" s="220">
        <f t="shared" si="9"/>
        <v>433877</v>
      </c>
      <c r="Z49" s="221">
        <f t="shared" si="5"/>
        <v>6.667850007684033</v>
      </c>
      <c r="AA49" s="222">
        <f>SUM(AA41:AA48)</f>
        <v>26028000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2463335</v>
      </c>
      <c r="F51" s="54">
        <f t="shared" si="10"/>
        <v>2463335</v>
      </c>
      <c r="G51" s="54">
        <f t="shared" si="10"/>
        <v>0</v>
      </c>
      <c r="H51" s="54">
        <f t="shared" si="10"/>
        <v>245884</v>
      </c>
      <c r="I51" s="54">
        <f t="shared" si="10"/>
        <v>0</v>
      </c>
      <c r="J51" s="54">
        <f t="shared" si="10"/>
        <v>245884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245884</v>
      </c>
      <c r="X51" s="54">
        <f t="shared" si="10"/>
        <v>615834</v>
      </c>
      <c r="Y51" s="54">
        <f t="shared" si="10"/>
        <v>-369950</v>
      </c>
      <c r="Z51" s="184">
        <f>+IF(X51&lt;&gt;0,+(Y51/X51)*100,0)</f>
        <v>-60.07300668686691</v>
      </c>
      <c r="AA51" s="130">
        <f>SUM(AA57:AA61)</f>
        <v>2463335</v>
      </c>
    </row>
    <row r="52" spans="1:27" ht="13.5">
      <c r="A52" s="310" t="s">
        <v>204</v>
      </c>
      <c r="B52" s="142"/>
      <c r="C52" s="62"/>
      <c r="D52" s="156"/>
      <c r="E52" s="60">
        <v>640000</v>
      </c>
      <c r="F52" s="60">
        <v>640000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160000</v>
      </c>
      <c r="Y52" s="60">
        <v>-160000</v>
      </c>
      <c r="Z52" s="140">
        <v>-100</v>
      </c>
      <c r="AA52" s="155">
        <v>640000</v>
      </c>
    </row>
    <row r="53" spans="1:27" ht="13.5">
      <c r="A53" s="310" t="s">
        <v>205</v>
      </c>
      <c r="B53" s="142"/>
      <c r="C53" s="62"/>
      <c r="D53" s="156"/>
      <c r="E53" s="60">
        <v>600000</v>
      </c>
      <c r="F53" s="60">
        <v>600000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150000</v>
      </c>
      <c r="Y53" s="60">
        <v>-150000</v>
      </c>
      <c r="Z53" s="140">
        <v>-100</v>
      </c>
      <c r="AA53" s="155">
        <v>600000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1240000</v>
      </c>
      <c r="F57" s="295">
        <f t="shared" si="11"/>
        <v>1240000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310000</v>
      </c>
      <c r="Y57" s="295">
        <f t="shared" si="11"/>
        <v>-310000</v>
      </c>
      <c r="Z57" s="296">
        <f>+IF(X57&lt;&gt;0,+(Y57/X57)*100,0)</f>
        <v>-100</v>
      </c>
      <c r="AA57" s="297">
        <f>SUM(AA52:AA56)</f>
        <v>1240000</v>
      </c>
    </row>
    <row r="58" spans="1:27" ht="13.5">
      <c r="A58" s="311" t="s">
        <v>210</v>
      </c>
      <c r="B58" s="136"/>
      <c r="C58" s="62"/>
      <c r="D58" s="156"/>
      <c r="E58" s="60">
        <v>150000</v>
      </c>
      <c r="F58" s="60">
        <v>150000</v>
      </c>
      <c r="G58" s="60"/>
      <c r="H58" s="60">
        <v>245884</v>
      </c>
      <c r="I58" s="60"/>
      <c r="J58" s="60">
        <v>245884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245884</v>
      </c>
      <c r="X58" s="60">
        <v>37500</v>
      </c>
      <c r="Y58" s="60">
        <v>208384</v>
      </c>
      <c r="Z58" s="140">
        <v>555.69</v>
      </c>
      <c r="AA58" s="155">
        <v>150000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1073335</v>
      </c>
      <c r="F61" s="60">
        <v>1073335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268334</v>
      </c>
      <c r="Y61" s="60">
        <v>-268334</v>
      </c>
      <c r="Z61" s="140">
        <v>-100</v>
      </c>
      <c r="AA61" s="155">
        <v>1073335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47952</v>
      </c>
      <c r="H65" s="60">
        <v>46278</v>
      </c>
      <c r="I65" s="60">
        <v>46278</v>
      </c>
      <c r="J65" s="60">
        <v>140508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140508</v>
      </c>
      <c r="X65" s="60"/>
      <c r="Y65" s="60">
        <v>140508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2463335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32030</v>
      </c>
      <c r="H67" s="60">
        <v>18325</v>
      </c>
      <c r="I67" s="60"/>
      <c r="J67" s="60">
        <v>50355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50355</v>
      </c>
      <c r="X67" s="60"/>
      <c r="Y67" s="60">
        <v>50355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23423</v>
      </c>
      <c r="H68" s="60">
        <v>22263</v>
      </c>
      <c r="I68" s="60">
        <v>18378</v>
      </c>
      <c r="J68" s="60">
        <v>64064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64064</v>
      </c>
      <c r="X68" s="60"/>
      <c r="Y68" s="60">
        <v>64064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2463335</v>
      </c>
      <c r="F69" s="220">
        <f t="shared" si="12"/>
        <v>0</v>
      </c>
      <c r="G69" s="220">
        <f t="shared" si="12"/>
        <v>103405</v>
      </c>
      <c r="H69" s="220">
        <f t="shared" si="12"/>
        <v>86866</v>
      </c>
      <c r="I69" s="220">
        <f t="shared" si="12"/>
        <v>64656</v>
      </c>
      <c r="J69" s="220">
        <f t="shared" si="12"/>
        <v>254927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254927</v>
      </c>
      <c r="X69" s="220">
        <f t="shared" si="12"/>
        <v>0</v>
      </c>
      <c r="Y69" s="220">
        <f t="shared" si="12"/>
        <v>254927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16250000</v>
      </c>
      <c r="F5" s="358">
        <f t="shared" si="0"/>
        <v>16250000</v>
      </c>
      <c r="G5" s="358">
        <f t="shared" si="0"/>
        <v>1541722</v>
      </c>
      <c r="H5" s="356">
        <f t="shared" si="0"/>
        <v>2105077</v>
      </c>
      <c r="I5" s="356">
        <f t="shared" si="0"/>
        <v>1196062</v>
      </c>
      <c r="J5" s="358">
        <f t="shared" si="0"/>
        <v>4842861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4842861</v>
      </c>
      <c r="X5" s="356">
        <f t="shared" si="0"/>
        <v>4062500</v>
      </c>
      <c r="Y5" s="358">
        <f t="shared" si="0"/>
        <v>780361</v>
      </c>
      <c r="Z5" s="359">
        <f>+IF(X5&lt;&gt;0,+(Y5/X5)*100,0)</f>
        <v>19.20888615384615</v>
      </c>
      <c r="AA5" s="360">
        <f>+AA6+AA8+AA11+AA13+AA15</f>
        <v>16250000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6750000</v>
      </c>
      <c r="F6" s="59">
        <f t="shared" si="1"/>
        <v>6750000</v>
      </c>
      <c r="G6" s="59">
        <f t="shared" si="1"/>
        <v>1085722</v>
      </c>
      <c r="H6" s="60">
        <f t="shared" si="1"/>
        <v>1912279</v>
      </c>
      <c r="I6" s="60">
        <f t="shared" si="1"/>
        <v>1077682</v>
      </c>
      <c r="J6" s="59">
        <f t="shared" si="1"/>
        <v>4075683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4075683</v>
      </c>
      <c r="X6" s="60">
        <f t="shared" si="1"/>
        <v>1687500</v>
      </c>
      <c r="Y6" s="59">
        <f t="shared" si="1"/>
        <v>2388183</v>
      </c>
      <c r="Z6" s="61">
        <f>+IF(X6&lt;&gt;0,+(Y6/X6)*100,0)</f>
        <v>141.52195555555556</v>
      </c>
      <c r="AA6" s="62">
        <f t="shared" si="1"/>
        <v>6750000</v>
      </c>
    </row>
    <row r="7" spans="1:27" ht="13.5">
      <c r="A7" s="291" t="s">
        <v>228</v>
      </c>
      <c r="B7" s="142"/>
      <c r="C7" s="60"/>
      <c r="D7" s="340"/>
      <c r="E7" s="60">
        <v>6750000</v>
      </c>
      <c r="F7" s="59">
        <v>6750000</v>
      </c>
      <c r="G7" s="59">
        <v>1085722</v>
      </c>
      <c r="H7" s="60">
        <v>1912279</v>
      </c>
      <c r="I7" s="60">
        <v>1077682</v>
      </c>
      <c r="J7" s="59">
        <v>4075683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4075683</v>
      </c>
      <c r="X7" s="60">
        <v>1687500</v>
      </c>
      <c r="Y7" s="59">
        <v>2388183</v>
      </c>
      <c r="Z7" s="61">
        <v>141.52</v>
      </c>
      <c r="AA7" s="62">
        <v>6750000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9500000</v>
      </c>
      <c r="F8" s="59">
        <f t="shared" si="2"/>
        <v>9500000</v>
      </c>
      <c r="G8" s="59">
        <f t="shared" si="2"/>
        <v>456000</v>
      </c>
      <c r="H8" s="60">
        <f t="shared" si="2"/>
        <v>112500</v>
      </c>
      <c r="I8" s="60">
        <f t="shared" si="2"/>
        <v>118380</v>
      </c>
      <c r="J8" s="59">
        <f t="shared" si="2"/>
        <v>686880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686880</v>
      </c>
      <c r="X8" s="60">
        <f t="shared" si="2"/>
        <v>2375000</v>
      </c>
      <c r="Y8" s="59">
        <f t="shared" si="2"/>
        <v>-1688120</v>
      </c>
      <c r="Z8" s="61">
        <f>+IF(X8&lt;&gt;0,+(Y8/X8)*100,0)</f>
        <v>-71.07873684210526</v>
      </c>
      <c r="AA8" s="62">
        <f>SUM(AA9:AA10)</f>
        <v>9500000</v>
      </c>
    </row>
    <row r="9" spans="1:27" ht="13.5">
      <c r="A9" s="291" t="s">
        <v>229</v>
      </c>
      <c r="B9" s="142"/>
      <c r="C9" s="60"/>
      <c r="D9" s="340"/>
      <c r="E9" s="60">
        <v>9500000</v>
      </c>
      <c r="F9" s="59">
        <v>9500000</v>
      </c>
      <c r="G9" s="59">
        <v>456000</v>
      </c>
      <c r="H9" s="60"/>
      <c r="I9" s="60"/>
      <c r="J9" s="59">
        <v>456000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456000</v>
      </c>
      <c r="X9" s="60">
        <v>2375000</v>
      </c>
      <c r="Y9" s="59">
        <v>-1919000</v>
      </c>
      <c r="Z9" s="61">
        <v>-80.8</v>
      </c>
      <c r="AA9" s="62">
        <v>9500000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112500</v>
      </c>
      <c r="I10" s="60">
        <v>118380</v>
      </c>
      <c r="J10" s="59">
        <v>230880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230880</v>
      </c>
      <c r="X10" s="60"/>
      <c r="Y10" s="59">
        <v>230880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80298</v>
      </c>
      <c r="I15" s="60">
        <f t="shared" si="5"/>
        <v>0</v>
      </c>
      <c r="J15" s="59">
        <f t="shared" si="5"/>
        <v>80298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80298</v>
      </c>
      <c r="X15" s="60">
        <f t="shared" si="5"/>
        <v>0</v>
      </c>
      <c r="Y15" s="59">
        <f t="shared" si="5"/>
        <v>80298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>
        <v>80298</v>
      </c>
      <c r="I17" s="60"/>
      <c r="J17" s="59">
        <v>80298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80298</v>
      </c>
      <c r="X17" s="60"/>
      <c r="Y17" s="59">
        <v>80298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3050000</v>
      </c>
      <c r="F22" s="345">
        <f t="shared" si="6"/>
        <v>3050000</v>
      </c>
      <c r="G22" s="345">
        <f t="shared" si="6"/>
        <v>1918216</v>
      </c>
      <c r="H22" s="343">
        <f t="shared" si="6"/>
        <v>179800</v>
      </c>
      <c r="I22" s="343">
        <f t="shared" si="6"/>
        <v>0</v>
      </c>
      <c r="J22" s="345">
        <f t="shared" si="6"/>
        <v>2098016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2098016</v>
      </c>
      <c r="X22" s="343">
        <f t="shared" si="6"/>
        <v>762500</v>
      </c>
      <c r="Y22" s="345">
        <f t="shared" si="6"/>
        <v>1335516</v>
      </c>
      <c r="Z22" s="336">
        <f>+IF(X22&lt;&gt;0,+(Y22/X22)*100,0)</f>
        <v>175.14963934426228</v>
      </c>
      <c r="AA22" s="350">
        <f>SUM(AA23:AA32)</f>
        <v>3050000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3050000</v>
      </c>
      <c r="F24" s="59">
        <v>3050000</v>
      </c>
      <c r="G24" s="59">
        <v>858609</v>
      </c>
      <c r="H24" s="60"/>
      <c r="I24" s="60"/>
      <c r="J24" s="59">
        <v>858609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858609</v>
      </c>
      <c r="X24" s="60">
        <v>762500</v>
      </c>
      <c r="Y24" s="59">
        <v>96109</v>
      </c>
      <c r="Z24" s="61">
        <v>12.6</v>
      </c>
      <c r="AA24" s="62">
        <v>3050000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1059607</v>
      </c>
      <c r="H25" s="60"/>
      <c r="I25" s="60"/>
      <c r="J25" s="59">
        <v>1059607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1059607</v>
      </c>
      <c r="X25" s="60"/>
      <c r="Y25" s="59">
        <v>1059607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179800</v>
      </c>
      <c r="I27" s="60"/>
      <c r="J27" s="59">
        <v>179800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179800</v>
      </c>
      <c r="X27" s="60"/>
      <c r="Y27" s="59">
        <v>179800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4830000</v>
      </c>
      <c r="F40" s="345">
        <f t="shared" si="9"/>
        <v>4830000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1207500</v>
      </c>
      <c r="Y40" s="345">
        <f t="shared" si="9"/>
        <v>-1207500</v>
      </c>
      <c r="Z40" s="336">
        <f>+IF(X40&lt;&gt;0,+(Y40/X40)*100,0)</f>
        <v>-100</v>
      </c>
      <c r="AA40" s="350">
        <f>SUM(AA41:AA49)</f>
        <v>4830000</v>
      </c>
    </row>
    <row r="41" spans="1:27" ht="13.5">
      <c r="A41" s="361" t="s">
        <v>247</v>
      </c>
      <c r="B41" s="142"/>
      <c r="C41" s="362"/>
      <c r="D41" s="363"/>
      <c r="E41" s="362">
        <v>1100000</v>
      </c>
      <c r="F41" s="364">
        <v>1100000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275000</v>
      </c>
      <c r="Y41" s="364">
        <v>-275000</v>
      </c>
      <c r="Z41" s="365">
        <v>-100</v>
      </c>
      <c r="AA41" s="366">
        <v>1100000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450000</v>
      </c>
      <c r="F43" s="370">
        <v>450000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112500</v>
      </c>
      <c r="Y43" s="370">
        <v>-112500</v>
      </c>
      <c r="Z43" s="371">
        <v>-100</v>
      </c>
      <c r="AA43" s="303">
        <v>450000</v>
      </c>
    </row>
    <row r="44" spans="1:27" ht="13.5">
      <c r="A44" s="361" t="s">
        <v>250</v>
      </c>
      <c r="B44" s="136"/>
      <c r="C44" s="60"/>
      <c r="D44" s="368"/>
      <c r="E44" s="54">
        <v>130000</v>
      </c>
      <c r="F44" s="53">
        <v>130000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32500</v>
      </c>
      <c r="Y44" s="53">
        <v>-32500</v>
      </c>
      <c r="Z44" s="94">
        <v>-100</v>
      </c>
      <c r="AA44" s="95">
        <v>130000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3150000</v>
      </c>
      <c r="F49" s="53">
        <v>3150000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787500</v>
      </c>
      <c r="Y49" s="53">
        <v>-787500</v>
      </c>
      <c r="Z49" s="94">
        <v>-100</v>
      </c>
      <c r="AA49" s="95">
        <v>3150000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24130000</v>
      </c>
      <c r="F60" s="264">
        <f t="shared" si="14"/>
        <v>24130000</v>
      </c>
      <c r="G60" s="264">
        <f t="shared" si="14"/>
        <v>3459938</v>
      </c>
      <c r="H60" s="219">
        <f t="shared" si="14"/>
        <v>2284877</v>
      </c>
      <c r="I60" s="219">
        <f t="shared" si="14"/>
        <v>1196062</v>
      </c>
      <c r="J60" s="264">
        <f t="shared" si="14"/>
        <v>6940877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6940877</v>
      </c>
      <c r="X60" s="219">
        <f t="shared" si="14"/>
        <v>6032500</v>
      </c>
      <c r="Y60" s="264">
        <f t="shared" si="14"/>
        <v>908377</v>
      </c>
      <c r="Z60" s="337">
        <f>+IF(X60&lt;&gt;0,+(Y60/X60)*100,0)</f>
        <v>15.058052217157067</v>
      </c>
      <c r="AA60" s="232">
        <f>+AA57+AA54+AA51+AA40+AA37+AA34+AA22+AA5</f>
        <v>24130000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1898000</v>
      </c>
      <c r="F5" s="358">
        <f t="shared" si="0"/>
        <v>1898000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474500</v>
      </c>
      <c r="Y5" s="358">
        <f t="shared" si="0"/>
        <v>-474500</v>
      </c>
      <c r="Z5" s="359">
        <f>+IF(X5&lt;&gt;0,+(Y5/X5)*100,0)</f>
        <v>-100</v>
      </c>
      <c r="AA5" s="360">
        <f>+AA6+AA8+AA11+AA13+AA15</f>
        <v>1898000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1898000</v>
      </c>
      <c r="F6" s="59">
        <f t="shared" si="1"/>
        <v>1898000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474500</v>
      </c>
      <c r="Y6" s="59">
        <f t="shared" si="1"/>
        <v>-474500</v>
      </c>
      <c r="Z6" s="61">
        <f>+IF(X6&lt;&gt;0,+(Y6/X6)*100,0)</f>
        <v>-100</v>
      </c>
      <c r="AA6" s="62">
        <f t="shared" si="1"/>
        <v>1898000</v>
      </c>
    </row>
    <row r="7" spans="1:27" ht="13.5">
      <c r="A7" s="291" t="s">
        <v>228</v>
      </c>
      <c r="B7" s="142"/>
      <c r="C7" s="60"/>
      <c r="D7" s="340"/>
      <c r="E7" s="60">
        <v>1898000</v>
      </c>
      <c r="F7" s="59">
        <v>1898000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474500</v>
      </c>
      <c r="Y7" s="59">
        <v>-474500</v>
      </c>
      <c r="Z7" s="61">
        <v>-100</v>
      </c>
      <c r="AA7" s="62">
        <v>1898000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1898000</v>
      </c>
      <c r="F60" s="264">
        <f t="shared" si="14"/>
        <v>1898000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474500</v>
      </c>
      <c r="Y60" s="264">
        <f t="shared" si="14"/>
        <v>-474500</v>
      </c>
      <c r="Z60" s="337">
        <f>+IF(X60&lt;&gt;0,+(Y60/X60)*100,0)</f>
        <v>-100</v>
      </c>
      <c r="AA60" s="232">
        <f>+AA57+AA54+AA51+AA40+AA37+AA34+AA22+AA5</f>
        <v>1898000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2014-11-17T09:28:03Z</dcterms:created>
  <dcterms:modified xsi:type="dcterms:W3CDTF">2014-11-17T09:28:07Z</dcterms:modified>
  <cp:category/>
  <cp:version/>
  <cp:contentType/>
  <cp:contentStatus/>
</cp:coreProperties>
</file>