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<sst xmlns="http://schemas.openxmlformats.org/spreadsheetml/2006/main" count="855" uniqueCount="302">
  <si>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Ulundi(KZN266)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</si>
  <si>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</si>
  <si>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</si>
  <si>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</si>
  <si>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</si>
  <si>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</si>
  <si>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</si>
  <si>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</si>
  <si>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</si>
  <si>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</si>
  <si>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</si>
  <si>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</si>
  <si>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</si>
  <si>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</si>
  <si>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</si>
  <si>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</si>
  <si>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</si>
  <si>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</si>
  <si>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</si>
  <si>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</si>
  <si>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</si>
  <si>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</si>
  <si>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</si>
  <si>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</si>
  <si>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</si>
  <si>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</si>
  <si>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</si>
  <si>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</si>
  <si>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</si>
  <si>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</si>
  <si>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</si>
  <si>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</si>
  <si>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</si>
  <si>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</si>
  <si>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</si>
  <si>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</si>
  <si>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</si>
  <si>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</si>
  <si>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</si>
  <si>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</si>
  <si>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</si>
  <si>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</si>
  <si>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</si>
  <si>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</si>
  <si>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</si>
  <si>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</si>
  <si>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</si>
  <si>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</si>
  <si>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</si>
  <si>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</si>
  <si>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</si>
  <si>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</si>
  <si>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</si>
  <si>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</si>
  <si>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</si>
  <si>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</si>
  <si>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</si>
  <si>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</si>
  <si>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</si>
  <si>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</si>
  <si>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</si>
  <si>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</si>
  <si>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</si>
  <si>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</si>
  <si>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</si>
  <si>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</si>
  <si>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</si>
  <si>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</si>
  <si>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</si>
  <si>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</si>
  <si>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</si>
  <si>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</si>
  <si>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</si>
  <si>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</si>
  <si>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</si>
  <si>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</si>
  <si>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</si>
  <si>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</si>
  <si>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</si>
  <si>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</si>
  <si>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</si>
  <si>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</si>
  <si>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</si>
  <si>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</si>
  <si>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</si>
  <si>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</si>
  <si>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</si>
  <si>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</si>
  <si>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</si>
  <si>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</si>
  <si>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</si>
  <si>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</si>
  <si>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</si>
  <si>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</si>
  <si>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</si>
  <si>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</si>
  <si>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</si>
  <si>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</si>
  <si>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</si>
  <si>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</si>
  <si>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</si>
  <si>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</si>
  <si>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</si>
  <si>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</si>
  <si>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</si>
  <si>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</si>
  <si>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</si>
  <si>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</si>
  <si>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</si>
  <si>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</si>
  <si>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</si>
  <si>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</si>
  <si>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</si>
  <si>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</si>
  <si>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</si>
  <si>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</si>
  <si>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</si>
  <si>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</si>
  <si>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</si>
  <si>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</si>
  <si>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</si>
  <si>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</si>
  <si>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</si>
  <si>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</si>
  <si>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</si>
  <si>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</si>
  <si>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</si>
  <si>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</si>
  <si>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</si>
  <si>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Ulundi(KZN266)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</si>
  <si>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</si>
  <si>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</si>
  <si>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</si>
  <si>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</si>
  <si>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</si>
  <si>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</si>
  <si>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</si>
  <si>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</si>
  <si>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</si>
  <si>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</si>
  <si>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Ulundi(KZN266)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</si>
  <si>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</si>
  <si>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</si>
  <si>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</si>
  <si>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</si>
  <si>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</si>
  <si>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</si>
  <si>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</si>
  <si>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</si>
  <si>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</si>
  <si>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</si>
  <si>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</si>
  <si>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</si>
  <si>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</si>
  <si>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</si>
  <si>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</si>
  <si>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</si>
  <si>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</si>
  <si>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</si>
  <si>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</si>
  <si>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</si>
  <si>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</si>
  <si>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</si>
  <si>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</si>
  <si>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</si>
  <si>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</si>
  <si>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</si>
  <si>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</si>
  <si>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</si>
  <si>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</si>
  <si>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</si>
  <si>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</si>
  <si>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</si>
  <si>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</si>
  <si>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</si>
  <si>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</si>
  <si>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</si>
  <si>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</si>
  <si>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</si>
  <si>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</si>
  <si>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</si>
  <si>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</si>
  <si>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</si>
  <si>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</si>
  <si>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</si>
  <si>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</si>
  <si>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</si>
  <si>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</si>
  <si>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</si>
  <si>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</si>
  <si>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</si>
  <si>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</si>
  <si>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</si>
  <si>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</si>
  <si>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</si>
  <si>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</si>
  <si>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</si>
  <si>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</si>
  <si>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</si>
  <si>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</si>
  <si>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</si>
  <si>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Ulundi(KZN266)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</si>
  <si>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</si>
  <si>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</si>
  <si>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</si>
  <si>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</si>
  <si>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</si>
  <si>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</si>
  <si>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</si>
  <si>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</si>
  <si>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</si>
  <si>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</si>
  <si>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</si>
  <si>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</si>
  <si>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</si>
  <si>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</si>
  <si>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</si>
  <si>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</si>
  <si>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</si>
  <si>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</si>
  <si>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</si>
  <si>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</si>
  <si>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</si>
  <si>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</si>
  <si>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</si>
  <si>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</si>
  <si>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Ulundi(KZN266)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</si>
  <si>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</si>
  <si>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</si>
  <si>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</si>
  <si>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</si>
  <si>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</si>
  <si>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</si>
  <si>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</si>
  <si>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</si>
  <si>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</si>
  <si>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</si>
  <si>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</si>
  <si>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</si>
  <si>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</si>
  <si>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</si>
  <si>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</si>
  <si>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</si>
  <si>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</si>
  <si>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</si>
  <si>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</si>
  <si>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</si>
  <si>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</si>
  <si>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</si>
  <si>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</si>
  <si>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</si>
  <si>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</si>
  <si>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</si>
  <si>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</si>
  <si>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</si>
  <si>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</si>
  <si>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</si>
  <si>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</si>
  <si>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</si>
  <si>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</si>
  <si>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</si>
  <si>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</si>
  <si>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Ulundi(KZN266)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</si>
  <si>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</si>
  <si>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</si>
  <si>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Ulundi(KZN266)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</si>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</sst>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43166875</v>
      </c>
      <c r="C5" s="19">
        <v>0</v>
      </c>
      <c r="D5" s="59">
        <v>46670000</v>
      </c>
      <c r="E5" s="60">
        <v>46670000</v>
      </c>
      <c r="F5" s="60">
        <v>28943707</v>
      </c>
      <c r="G5" s="60">
        <v>0</v>
      </c>
      <c r="H5" s="60">
        <v>0</v>
      </c>
      <c r="I5" s="60">
        <v>28943707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28943707</v>
      </c>
      <c r="W5" s="60">
        <v>11603499</v>
      </c>
      <c r="X5" s="60">
        <v>17340208</v>
      </c>
      <c r="Y5" s="61">
        <v>149.44</v>
      </c>
      <c r="Z5" s="62">
        <v>46670000</v>
      </c>
    </row>
    <row r="6" spans="1:26" ht="13.5">
      <c r="A6" s="58" t="s">
        <v>32</v>
      </c>
      <c r="B6" s="19">
        <v>62912421</v>
      </c>
      <c r="C6" s="19">
        <v>0</v>
      </c>
      <c r="D6" s="59">
        <v>79385000</v>
      </c>
      <c r="E6" s="60">
        <v>79385000</v>
      </c>
      <c r="F6" s="60">
        <v>2153571</v>
      </c>
      <c r="G6" s="60">
        <v>0</v>
      </c>
      <c r="H6" s="60">
        <v>1306908</v>
      </c>
      <c r="I6" s="60">
        <v>3460479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3460479</v>
      </c>
      <c r="W6" s="60">
        <v>20417250</v>
      </c>
      <c r="X6" s="60">
        <v>-16956771</v>
      </c>
      <c r="Y6" s="61">
        <v>-83.05</v>
      </c>
      <c r="Z6" s="62">
        <v>79385000</v>
      </c>
    </row>
    <row r="7" spans="1:26" ht="13.5">
      <c r="A7" s="58" t="s">
        <v>33</v>
      </c>
      <c r="B7" s="19">
        <v>532921</v>
      </c>
      <c r="C7" s="19">
        <v>0</v>
      </c>
      <c r="D7" s="59">
        <v>250000</v>
      </c>
      <c r="E7" s="60">
        <v>250000</v>
      </c>
      <c r="F7" s="60">
        <v>12658</v>
      </c>
      <c r="G7" s="60">
        <v>0</v>
      </c>
      <c r="H7" s="60">
        <v>79916</v>
      </c>
      <c r="I7" s="60">
        <v>92574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92574</v>
      </c>
      <c r="W7" s="60">
        <v>45000</v>
      </c>
      <c r="X7" s="60">
        <v>47574</v>
      </c>
      <c r="Y7" s="61">
        <v>105.72</v>
      </c>
      <c r="Z7" s="62">
        <v>250000</v>
      </c>
    </row>
    <row r="8" spans="1:26" ht="13.5">
      <c r="A8" s="58" t="s">
        <v>34</v>
      </c>
      <c r="B8" s="19">
        <v>87088000</v>
      </c>
      <c r="C8" s="19">
        <v>0</v>
      </c>
      <c r="D8" s="59">
        <v>106030738</v>
      </c>
      <c r="E8" s="60">
        <v>106030738</v>
      </c>
      <c r="F8" s="60">
        <v>41791000</v>
      </c>
      <c r="G8" s="60">
        <v>0</v>
      </c>
      <c r="H8" s="60">
        <v>412000</v>
      </c>
      <c r="I8" s="60">
        <v>42203000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42203000</v>
      </c>
      <c r="W8" s="60">
        <v>26507499</v>
      </c>
      <c r="X8" s="60">
        <v>15695501</v>
      </c>
      <c r="Y8" s="61">
        <v>59.21</v>
      </c>
      <c r="Z8" s="62">
        <v>106030738</v>
      </c>
    </row>
    <row r="9" spans="1:26" ht="13.5">
      <c r="A9" s="58" t="s">
        <v>35</v>
      </c>
      <c r="B9" s="19">
        <v>17690323</v>
      </c>
      <c r="C9" s="19">
        <v>0</v>
      </c>
      <c r="D9" s="59">
        <v>14090856</v>
      </c>
      <c r="E9" s="60">
        <v>14090856</v>
      </c>
      <c r="F9" s="60">
        <v>538745</v>
      </c>
      <c r="G9" s="60">
        <v>0</v>
      </c>
      <c r="H9" s="60">
        <v>747989</v>
      </c>
      <c r="I9" s="60">
        <v>1286734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1286734</v>
      </c>
      <c r="W9" s="60">
        <v>2271249</v>
      </c>
      <c r="X9" s="60">
        <v>-984515</v>
      </c>
      <c r="Y9" s="61">
        <v>-43.35</v>
      </c>
      <c r="Z9" s="62">
        <v>14090856</v>
      </c>
    </row>
    <row r="10" spans="1:26" ht="25.5">
      <c r="A10" s="63" t="s">
        <v>277</v>
      </c>
      <c r="B10" s="64">
        <f>SUM(B5:B9)</f>
        <v>211390540</v>
      </c>
      <c r="C10" s="64">
        <f>SUM(C5:C9)</f>
        <v>0</v>
      </c>
      <c r="D10" s="65">
        <f aca="true" t="shared" si="0" ref="D10:Z10">SUM(D5:D9)</f>
        <v>246426594</v>
      </c>
      <c r="E10" s="66">
        <f t="shared" si="0"/>
        <v>246426594</v>
      </c>
      <c r="F10" s="66">
        <f t="shared" si="0"/>
        <v>73439681</v>
      </c>
      <c r="G10" s="66">
        <f t="shared" si="0"/>
        <v>0</v>
      </c>
      <c r="H10" s="66">
        <f t="shared" si="0"/>
        <v>2546813</v>
      </c>
      <c r="I10" s="66">
        <f t="shared" si="0"/>
        <v>75986494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75986494</v>
      </c>
      <c r="W10" s="66">
        <f t="shared" si="0"/>
        <v>60844497</v>
      </c>
      <c r="X10" s="66">
        <f t="shared" si="0"/>
        <v>15141997</v>
      </c>
      <c r="Y10" s="67">
        <f>+IF(W10&lt;&gt;0,(X10/W10)*100,0)</f>
        <v>24.886387013767244</v>
      </c>
      <c r="Z10" s="68">
        <f t="shared" si="0"/>
        <v>246426594</v>
      </c>
    </row>
    <row r="11" spans="1:26" ht="13.5">
      <c r="A11" s="58" t="s">
        <v>37</v>
      </c>
      <c r="B11" s="19">
        <v>81830543</v>
      </c>
      <c r="C11" s="19">
        <v>0</v>
      </c>
      <c r="D11" s="59">
        <v>80075000</v>
      </c>
      <c r="E11" s="60">
        <v>80075000</v>
      </c>
      <c r="F11" s="60">
        <v>6875933</v>
      </c>
      <c r="G11" s="60">
        <v>0</v>
      </c>
      <c r="H11" s="60">
        <v>4562594</v>
      </c>
      <c r="I11" s="60">
        <v>11438527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11438527</v>
      </c>
      <c r="W11" s="60">
        <v>19908249</v>
      </c>
      <c r="X11" s="60">
        <v>-8469722</v>
      </c>
      <c r="Y11" s="61">
        <v>-42.54</v>
      </c>
      <c r="Z11" s="62">
        <v>80075000</v>
      </c>
    </row>
    <row r="12" spans="1:26" ht="13.5">
      <c r="A12" s="58" t="s">
        <v>38</v>
      </c>
      <c r="B12" s="19">
        <v>12060117</v>
      </c>
      <c r="C12" s="19">
        <v>0</v>
      </c>
      <c r="D12" s="59">
        <v>13239000</v>
      </c>
      <c r="E12" s="60">
        <v>13239000</v>
      </c>
      <c r="F12" s="60">
        <v>925201</v>
      </c>
      <c r="G12" s="60">
        <v>0</v>
      </c>
      <c r="H12" s="60">
        <v>555520</v>
      </c>
      <c r="I12" s="60">
        <v>1480721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1480721</v>
      </c>
      <c r="W12" s="60">
        <v>3074001</v>
      </c>
      <c r="X12" s="60">
        <v>-1593280</v>
      </c>
      <c r="Y12" s="61">
        <v>-51.83</v>
      </c>
      <c r="Z12" s="62">
        <v>13239000</v>
      </c>
    </row>
    <row r="13" spans="1:26" ht="13.5">
      <c r="A13" s="58" t="s">
        <v>278</v>
      </c>
      <c r="B13" s="19">
        <v>57808802</v>
      </c>
      <c r="C13" s="19">
        <v>0</v>
      </c>
      <c r="D13" s="59">
        <v>70088578</v>
      </c>
      <c r="E13" s="60">
        <v>70088578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16491750</v>
      </c>
      <c r="X13" s="60">
        <v>-16491750</v>
      </c>
      <c r="Y13" s="61">
        <v>-100</v>
      </c>
      <c r="Z13" s="62">
        <v>70088578</v>
      </c>
    </row>
    <row r="14" spans="1:26" ht="13.5">
      <c r="A14" s="58" t="s">
        <v>40</v>
      </c>
      <c r="B14" s="19">
        <v>0</v>
      </c>
      <c r="C14" s="19">
        <v>0</v>
      </c>
      <c r="D14" s="59">
        <v>150000</v>
      </c>
      <c r="E14" s="60">
        <v>150000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75000</v>
      </c>
      <c r="X14" s="60">
        <v>-75000</v>
      </c>
      <c r="Y14" s="61">
        <v>-100</v>
      </c>
      <c r="Z14" s="62">
        <v>150000</v>
      </c>
    </row>
    <row r="15" spans="1:26" ht="13.5">
      <c r="A15" s="58" t="s">
        <v>41</v>
      </c>
      <c r="B15" s="19">
        <v>51489666</v>
      </c>
      <c r="C15" s="19">
        <v>0</v>
      </c>
      <c r="D15" s="59">
        <v>58557000</v>
      </c>
      <c r="E15" s="60">
        <v>58557000</v>
      </c>
      <c r="F15" s="60">
        <v>3655735</v>
      </c>
      <c r="G15" s="60">
        <v>0</v>
      </c>
      <c r="H15" s="60">
        <v>3106499</v>
      </c>
      <c r="I15" s="60">
        <v>6762234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6762234</v>
      </c>
      <c r="W15" s="60">
        <v>13546752</v>
      </c>
      <c r="X15" s="60">
        <v>-6784518</v>
      </c>
      <c r="Y15" s="61">
        <v>-50.08</v>
      </c>
      <c r="Z15" s="62">
        <v>58557000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782118</v>
      </c>
      <c r="I16" s="60">
        <v>782118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782118</v>
      </c>
      <c r="W16" s="60">
        <v>0</v>
      </c>
      <c r="X16" s="60">
        <v>782118</v>
      </c>
      <c r="Y16" s="61">
        <v>0</v>
      </c>
      <c r="Z16" s="62">
        <v>0</v>
      </c>
    </row>
    <row r="17" spans="1:26" ht="13.5">
      <c r="A17" s="58" t="s">
        <v>43</v>
      </c>
      <c r="B17" s="19">
        <v>193055127</v>
      </c>
      <c r="C17" s="19">
        <v>0</v>
      </c>
      <c r="D17" s="59">
        <v>127071605</v>
      </c>
      <c r="E17" s="60">
        <v>127071605</v>
      </c>
      <c r="F17" s="60">
        <v>5897672</v>
      </c>
      <c r="G17" s="60">
        <v>0</v>
      </c>
      <c r="H17" s="60">
        <v>4141421</v>
      </c>
      <c r="I17" s="60">
        <v>10039093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10039093</v>
      </c>
      <c r="W17" s="60">
        <v>31650252</v>
      </c>
      <c r="X17" s="60">
        <v>-21611159</v>
      </c>
      <c r="Y17" s="61">
        <v>-68.28</v>
      </c>
      <c r="Z17" s="62">
        <v>127071605</v>
      </c>
    </row>
    <row r="18" spans="1:26" ht="13.5">
      <c r="A18" s="70" t="s">
        <v>44</v>
      </c>
      <c r="B18" s="71">
        <f>SUM(B11:B17)</f>
        <v>396244255</v>
      </c>
      <c r="C18" s="71">
        <f>SUM(C11:C17)</f>
        <v>0</v>
      </c>
      <c r="D18" s="72">
        <f aca="true" t="shared" si="1" ref="D18:Z18">SUM(D11:D17)</f>
        <v>349181183</v>
      </c>
      <c r="E18" s="73">
        <f t="shared" si="1"/>
        <v>349181183</v>
      </c>
      <c r="F18" s="73">
        <f t="shared" si="1"/>
        <v>17354541</v>
      </c>
      <c r="G18" s="73">
        <f t="shared" si="1"/>
        <v>0</v>
      </c>
      <c r="H18" s="73">
        <f t="shared" si="1"/>
        <v>13148152</v>
      </c>
      <c r="I18" s="73">
        <f t="shared" si="1"/>
        <v>30502693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30502693</v>
      </c>
      <c r="W18" s="73">
        <f t="shared" si="1"/>
        <v>84746004</v>
      </c>
      <c r="X18" s="73">
        <f t="shared" si="1"/>
        <v>-54243311</v>
      </c>
      <c r="Y18" s="67">
        <f>+IF(W18&lt;&gt;0,(X18/W18)*100,0)</f>
        <v>-64.00692473948388</v>
      </c>
      <c r="Z18" s="74">
        <f t="shared" si="1"/>
        <v>349181183</v>
      </c>
    </row>
    <row r="19" spans="1:26" ht="13.5">
      <c r="A19" s="70" t="s">
        <v>45</v>
      </c>
      <c r="B19" s="75">
        <f>+B10-B18</f>
        <v>-184853715</v>
      </c>
      <c r="C19" s="75">
        <f>+C10-C18</f>
        <v>0</v>
      </c>
      <c r="D19" s="76">
        <f aca="true" t="shared" si="2" ref="D19:Z19">+D10-D18</f>
        <v>-102754589</v>
      </c>
      <c r="E19" s="77">
        <f t="shared" si="2"/>
        <v>-102754589</v>
      </c>
      <c r="F19" s="77">
        <f t="shared" si="2"/>
        <v>56085140</v>
      </c>
      <c r="G19" s="77">
        <f t="shared" si="2"/>
        <v>0</v>
      </c>
      <c r="H19" s="77">
        <f t="shared" si="2"/>
        <v>-10601339</v>
      </c>
      <c r="I19" s="77">
        <f t="shared" si="2"/>
        <v>45483801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45483801</v>
      </c>
      <c r="W19" s="77">
        <f>IF(E10=E18,0,W10-W18)</f>
        <v>-23901507</v>
      </c>
      <c r="X19" s="77">
        <f t="shared" si="2"/>
        <v>69385308</v>
      </c>
      <c r="Y19" s="78">
        <f>+IF(W19&lt;&gt;0,(X19/W19)*100,0)</f>
        <v>-290.29679174622754</v>
      </c>
      <c r="Z19" s="79">
        <f t="shared" si="2"/>
        <v>-102754589</v>
      </c>
    </row>
    <row r="20" spans="1:26" ht="13.5">
      <c r="A20" s="58" t="s">
        <v>46</v>
      </c>
      <c r="B20" s="19">
        <v>30934788</v>
      </c>
      <c r="C20" s="19">
        <v>0</v>
      </c>
      <c r="D20" s="59">
        <v>34610000</v>
      </c>
      <c r="E20" s="60">
        <v>34610000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8652501</v>
      </c>
      <c r="X20" s="60">
        <v>-8652501</v>
      </c>
      <c r="Y20" s="61">
        <v>-100</v>
      </c>
      <c r="Z20" s="62">
        <v>34610000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-153918927</v>
      </c>
      <c r="C22" s="86">
        <f>SUM(C19:C21)</f>
        <v>0</v>
      </c>
      <c r="D22" s="87">
        <f aca="true" t="shared" si="3" ref="D22:Z22">SUM(D19:D21)</f>
        <v>-68144589</v>
      </c>
      <c r="E22" s="88">
        <f t="shared" si="3"/>
        <v>-68144589</v>
      </c>
      <c r="F22" s="88">
        <f t="shared" si="3"/>
        <v>56085140</v>
      </c>
      <c r="G22" s="88">
        <f t="shared" si="3"/>
        <v>0</v>
      </c>
      <c r="H22" s="88">
        <f t="shared" si="3"/>
        <v>-10601339</v>
      </c>
      <c r="I22" s="88">
        <f t="shared" si="3"/>
        <v>45483801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45483801</v>
      </c>
      <c r="W22" s="88">
        <f t="shared" si="3"/>
        <v>-15249006</v>
      </c>
      <c r="X22" s="88">
        <f t="shared" si="3"/>
        <v>60732807</v>
      </c>
      <c r="Y22" s="89">
        <f>+IF(W22&lt;&gt;0,(X22/W22)*100,0)</f>
        <v>-398.2738743758118</v>
      </c>
      <c r="Z22" s="90">
        <f t="shared" si="3"/>
        <v>-68144589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-153918927</v>
      </c>
      <c r="C24" s="75">
        <f>SUM(C22:C23)</f>
        <v>0</v>
      </c>
      <c r="D24" s="76">
        <f aca="true" t="shared" si="4" ref="D24:Z24">SUM(D22:D23)</f>
        <v>-68144589</v>
      </c>
      <c r="E24" s="77">
        <f t="shared" si="4"/>
        <v>-68144589</v>
      </c>
      <c r="F24" s="77">
        <f t="shared" si="4"/>
        <v>56085140</v>
      </c>
      <c r="G24" s="77">
        <f t="shared" si="4"/>
        <v>0</v>
      </c>
      <c r="H24" s="77">
        <f t="shared" si="4"/>
        <v>-10601339</v>
      </c>
      <c r="I24" s="77">
        <f t="shared" si="4"/>
        <v>45483801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45483801</v>
      </c>
      <c r="W24" s="77">
        <f t="shared" si="4"/>
        <v>-15249006</v>
      </c>
      <c r="X24" s="77">
        <f t="shared" si="4"/>
        <v>60732807</v>
      </c>
      <c r="Y24" s="78">
        <f>+IF(W24&lt;&gt;0,(X24/W24)*100,0)</f>
        <v>-398.2738743758118</v>
      </c>
      <c r="Z24" s="79">
        <f t="shared" si="4"/>
        <v>-68144589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34610000</v>
      </c>
      <c r="E27" s="100">
        <v>34610000</v>
      </c>
      <c r="F27" s="100">
        <v>2797829</v>
      </c>
      <c r="G27" s="100">
        <v>2840554</v>
      </c>
      <c r="H27" s="100">
        <v>2298188</v>
      </c>
      <c r="I27" s="100">
        <v>7936571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7936571</v>
      </c>
      <c r="W27" s="100">
        <v>8652501</v>
      </c>
      <c r="X27" s="100">
        <v>-715930</v>
      </c>
      <c r="Y27" s="101">
        <v>-8.27</v>
      </c>
      <c r="Z27" s="102">
        <v>34610000</v>
      </c>
    </row>
    <row r="28" spans="1:26" ht="13.5">
      <c r="A28" s="103" t="s">
        <v>46</v>
      </c>
      <c r="B28" s="19">
        <v>0</v>
      </c>
      <c r="C28" s="19">
        <v>0</v>
      </c>
      <c r="D28" s="59">
        <v>34000000</v>
      </c>
      <c r="E28" s="60">
        <v>34000000</v>
      </c>
      <c r="F28" s="60">
        <v>2797829</v>
      </c>
      <c r="G28" s="60">
        <v>2840554</v>
      </c>
      <c r="H28" s="60">
        <v>2000000</v>
      </c>
      <c r="I28" s="60">
        <v>7638383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7638383</v>
      </c>
      <c r="W28" s="60">
        <v>0</v>
      </c>
      <c r="X28" s="60">
        <v>7638383</v>
      </c>
      <c r="Y28" s="61">
        <v>0</v>
      </c>
      <c r="Z28" s="62">
        <v>34000000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610000</v>
      </c>
      <c r="E31" s="60">
        <v>610000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610000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34610000</v>
      </c>
      <c r="E32" s="100">
        <f t="shared" si="5"/>
        <v>34610000</v>
      </c>
      <c r="F32" s="100">
        <f t="shared" si="5"/>
        <v>2797829</v>
      </c>
      <c r="G32" s="100">
        <f t="shared" si="5"/>
        <v>2840554</v>
      </c>
      <c r="H32" s="100">
        <f t="shared" si="5"/>
        <v>2000000</v>
      </c>
      <c r="I32" s="100">
        <f t="shared" si="5"/>
        <v>7638383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7638383</v>
      </c>
      <c r="W32" s="100">
        <f t="shared" si="5"/>
        <v>0</v>
      </c>
      <c r="X32" s="100">
        <f t="shared" si="5"/>
        <v>7638383</v>
      </c>
      <c r="Y32" s="101">
        <f>+IF(W32&lt;&gt;0,(X32/W32)*100,0)</f>
        <v>0</v>
      </c>
      <c r="Z32" s="102">
        <f t="shared" si="5"/>
        <v>34610000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66123840</v>
      </c>
      <c r="C35" s="19">
        <v>0</v>
      </c>
      <c r="D35" s="59">
        <v>104918166</v>
      </c>
      <c r="E35" s="60">
        <v>104918166</v>
      </c>
      <c r="F35" s="60">
        <v>213745622</v>
      </c>
      <c r="G35" s="60">
        <v>195036449</v>
      </c>
      <c r="H35" s="60">
        <v>195036449</v>
      </c>
      <c r="I35" s="60">
        <v>195036449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195036449</v>
      </c>
      <c r="W35" s="60">
        <v>26229542</v>
      </c>
      <c r="X35" s="60">
        <v>168806907</v>
      </c>
      <c r="Y35" s="61">
        <v>643.58</v>
      </c>
      <c r="Z35" s="62">
        <v>104918166</v>
      </c>
    </row>
    <row r="36" spans="1:26" ht="13.5">
      <c r="A36" s="58" t="s">
        <v>57</v>
      </c>
      <c r="B36" s="19">
        <v>537767539</v>
      </c>
      <c r="C36" s="19">
        <v>0</v>
      </c>
      <c r="D36" s="59">
        <v>999487470</v>
      </c>
      <c r="E36" s="60">
        <v>999487470</v>
      </c>
      <c r="F36" s="60">
        <v>662157493</v>
      </c>
      <c r="G36" s="60">
        <v>537767540</v>
      </c>
      <c r="H36" s="60">
        <v>537767540</v>
      </c>
      <c r="I36" s="60">
        <v>537767540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537767540</v>
      </c>
      <c r="W36" s="60">
        <v>249871868</v>
      </c>
      <c r="X36" s="60">
        <v>287895672</v>
      </c>
      <c r="Y36" s="61">
        <v>115.22</v>
      </c>
      <c r="Z36" s="62">
        <v>999487470</v>
      </c>
    </row>
    <row r="37" spans="1:26" ht="13.5">
      <c r="A37" s="58" t="s">
        <v>58</v>
      </c>
      <c r="B37" s="19">
        <v>109007414</v>
      </c>
      <c r="C37" s="19">
        <v>0</v>
      </c>
      <c r="D37" s="59">
        <v>68299396</v>
      </c>
      <c r="E37" s="60">
        <v>68299396</v>
      </c>
      <c r="F37" s="60">
        <v>214970025</v>
      </c>
      <c r="G37" s="60">
        <v>197803331</v>
      </c>
      <c r="H37" s="60">
        <v>197803331</v>
      </c>
      <c r="I37" s="60">
        <v>197803331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197803331</v>
      </c>
      <c r="W37" s="60">
        <v>17074849</v>
      </c>
      <c r="X37" s="60">
        <v>180728482</v>
      </c>
      <c r="Y37" s="61">
        <v>1058.45</v>
      </c>
      <c r="Z37" s="62">
        <v>68299396</v>
      </c>
    </row>
    <row r="38" spans="1:26" ht="13.5">
      <c r="A38" s="58" t="s">
        <v>59</v>
      </c>
      <c r="B38" s="19">
        <v>3415371</v>
      </c>
      <c r="C38" s="19">
        <v>0</v>
      </c>
      <c r="D38" s="59">
        <v>3419640</v>
      </c>
      <c r="E38" s="60">
        <v>3419640</v>
      </c>
      <c r="F38" s="60">
        <v>3415371</v>
      </c>
      <c r="G38" s="60">
        <v>3415371</v>
      </c>
      <c r="H38" s="60">
        <v>3415371</v>
      </c>
      <c r="I38" s="60">
        <v>3415371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3415371</v>
      </c>
      <c r="W38" s="60">
        <v>854910</v>
      </c>
      <c r="X38" s="60">
        <v>2560461</v>
      </c>
      <c r="Y38" s="61">
        <v>299.5</v>
      </c>
      <c r="Z38" s="62">
        <v>3419640</v>
      </c>
    </row>
    <row r="39" spans="1:26" ht="13.5">
      <c r="A39" s="58" t="s">
        <v>60</v>
      </c>
      <c r="B39" s="19">
        <v>491468594</v>
      </c>
      <c r="C39" s="19">
        <v>0</v>
      </c>
      <c r="D39" s="59">
        <v>1032686600</v>
      </c>
      <c r="E39" s="60">
        <v>1032686600</v>
      </c>
      <c r="F39" s="60">
        <v>657517719</v>
      </c>
      <c r="G39" s="60">
        <v>531585287</v>
      </c>
      <c r="H39" s="60">
        <v>531585287</v>
      </c>
      <c r="I39" s="60">
        <v>531585287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531585287</v>
      </c>
      <c r="W39" s="60">
        <v>258171650</v>
      </c>
      <c r="X39" s="60">
        <v>273413637</v>
      </c>
      <c r="Y39" s="61">
        <v>105.9</v>
      </c>
      <c r="Z39" s="62">
        <v>1032686600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-12422</v>
      </c>
      <c r="C42" s="19">
        <v>0</v>
      </c>
      <c r="D42" s="59">
        <v>-43030174</v>
      </c>
      <c r="E42" s="60">
        <v>-43030174</v>
      </c>
      <c r="F42" s="60">
        <v>67424789</v>
      </c>
      <c r="G42" s="60">
        <v>-6334572</v>
      </c>
      <c r="H42" s="60">
        <v>-4392641</v>
      </c>
      <c r="I42" s="60">
        <v>56697576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56697576</v>
      </c>
      <c r="W42" s="60">
        <v>-6171861</v>
      </c>
      <c r="X42" s="60">
        <v>62869437</v>
      </c>
      <c r="Y42" s="61">
        <v>-1018.65</v>
      </c>
      <c r="Z42" s="62">
        <v>-43030174</v>
      </c>
    </row>
    <row r="43" spans="1:26" ht="13.5">
      <c r="A43" s="58" t="s">
        <v>63</v>
      </c>
      <c r="B43" s="19">
        <v>1157704</v>
      </c>
      <c r="C43" s="19">
        <v>0</v>
      </c>
      <c r="D43" s="59">
        <v>-30173742</v>
      </c>
      <c r="E43" s="60">
        <v>-30173742</v>
      </c>
      <c r="F43" s="60">
        <v>-2797829</v>
      </c>
      <c r="G43" s="60">
        <v>-10694676</v>
      </c>
      <c r="H43" s="60">
        <v>-2497598</v>
      </c>
      <c r="I43" s="60">
        <v>-15990103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-15990103</v>
      </c>
      <c r="W43" s="60">
        <v>-8652501</v>
      </c>
      <c r="X43" s="60">
        <v>-7337602</v>
      </c>
      <c r="Y43" s="61">
        <v>84.8</v>
      </c>
      <c r="Z43" s="62">
        <v>-30173742</v>
      </c>
    </row>
    <row r="44" spans="1:26" ht="13.5">
      <c r="A44" s="58" t="s">
        <v>64</v>
      </c>
      <c r="B44" s="19">
        <v>514357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9316654</v>
      </c>
      <c r="C45" s="22">
        <v>0</v>
      </c>
      <c r="D45" s="99">
        <v>96990085</v>
      </c>
      <c r="E45" s="100">
        <v>96990085</v>
      </c>
      <c r="F45" s="100">
        <v>64626960</v>
      </c>
      <c r="G45" s="100">
        <v>47597712</v>
      </c>
      <c r="H45" s="100">
        <v>40707473</v>
      </c>
      <c r="I45" s="100">
        <v>40707473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40707473</v>
      </c>
      <c r="W45" s="100">
        <v>155369639</v>
      </c>
      <c r="X45" s="100">
        <v>-114662166</v>
      </c>
      <c r="Y45" s="101">
        <v>-73.8</v>
      </c>
      <c r="Z45" s="102">
        <v>96990085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-23991</v>
      </c>
      <c r="C49" s="52">
        <v>0</v>
      </c>
      <c r="D49" s="129">
        <v>14936826</v>
      </c>
      <c r="E49" s="54">
        <v>28731883</v>
      </c>
      <c r="F49" s="54">
        <v>0</v>
      </c>
      <c r="G49" s="54">
        <v>0</v>
      </c>
      <c r="H49" s="54">
        <v>0</v>
      </c>
      <c r="I49" s="54">
        <v>2195456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4123516</v>
      </c>
      <c r="W49" s="54">
        <v>1677711</v>
      </c>
      <c r="X49" s="54">
        <v>87142007</v>
      </c>
      <c r="Y49" s="54">
        <v>0</v>
      </c>
      <c r="Z49" s="130">
        <v>138783408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327998</v>
      </c>
      <c r="C51" s="52">
        <v>0</v>
      </c>
      <c r="D51" s="129">
        <v>4550434</v>
      </c>
      <c r="E51" s="54">
        <v>362985</v>
      </c>
      <c r="F51" s="54">
        <v>0</v>
      </c>
      <c r="G51" s="54">
        <v>0</v>
      </c>
      <c r="H51" s="54">
        <v>0</v>
      </c>
      <c r="I51" s="54">
        <v>7493361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44697091</v>
      </c>
      <c r="Y51" s="54">
        <v>0</v>
      </c>
      <c r="Z51" s="130">
        <v>57431869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57.52140374427691</v>
      </c>
      <c r="E58" s="7">
        <f t="shared" si="6"/>
        <v>57.52140374427691</v>
      </c>
      <c r="F58" s="7">
        <f t="shared" si="6"/>
        <v>16.750324578247653</v>
      </c>
      <c r="G58" s="7">
        <f t="shared" si="6"/>
        <v>0</v>
      </c>
      <c r="H58" s="7">
        <f t="shared" si="6"/>
        <v>450.41783153726396</v>
      </c>
      <c r="I58" s="7">
        <f t="shared" si="6"/>
        <v>55.684797628886884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55.684797628886884</v>
      </c>
      <c r="W58" s="7">
        <f t="shared" si="6"/>
        <v>57.52140374427691</v>
      </c>
      <c r="X58" s="7">
        <f t="shared" si="6"/>
        <v>0</v>
      </c>
      <c r="Y58" s="7">
        <f t="shared" si="6"/>
        <v>0</v>
      </c>
      <c r="Z58" s="8">
        <f t="shared" si="6"/>
        <v>57.52140374427691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60.306777957435656</v>
      </c>
      <c r="E59" s="10">
        <f t="shared" si="7"/>
        <v>60.306777957435656</v>
      </c>
      <c r="F59" s="10">
        <f t="shared" si="7"/>
        <v>9.728017907312287</v>
      </c>
      <c r="G59" s="10">
        <f t="shared" si="7"/>
        <v>0</v>
      </c>
      <c r="H59" s="10">
        <f t="shared" si="7"/>
        <v>0</v>
      </c>
      <c r="I59" s="10">
        <f t="shared" si="7"/>
        <v>34.38530178598063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34.38530178598063</v>
      </c>
      <c r="W59" s="10">
        <f t="shared" si="7"/>
        <v>60.646011865524066</v>
      </c>
      <c r="X59" s="10">
        <f t="shared" si="7"/>
        <v>0</v>
      </c>
      <c r="Y59" s="10">
        <f t="shared" si="7"/>
        <v>0</v>
      </c>
      <c r="Z59" s="11">
        <f t="shared" si="7"/>
        <v>60.306777957435656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55.91561630030862</v>
      </c>
      <c r="E60" s="13">
        <f t="shared" si="7"/>
        <v>55.91561630030862</v>
      </c>
      <c r="F60" s="13">
        <f t="shared" si="7"/>
        <v>111.12918961111569</v>
      </c>
      <c r="G60" s="13">
        <f t="shared" si="7"/>
        <v>0</v>
      </c>
      <c r="H60" s="13">
        <f t="shared" si="7"/>
        <v>281.70835284503573</v>
      </c>
      <c r="I60" s="13">
        <f t="shared" si="7"/>
        <v>233.952178296704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233.952178296704</v>
      </c>
      <c r="W60" s="13">
        <f t="shared" si="7"/>
        <v>55.91561630030862</v>
      </c>
      <c r="X60" s="13">
        <f t="shared" si="7"/>
        <v>0</v>
      </c>
      <c r="Y60" s="13">
        <f t="shared" si="7"/>
        <v>0</v>
      </c>
      <c r="Z60" s="14">
        <f t="shared" si="7"/>
        <v>55.91561630030862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55.556485630884346</v>
      </c>
      <c r="E61" s="13">
        <f t="shared" si="7"/>
        <v>55.556485630884346</v>
      </c>
      <c r="F61" s="13">
        <f t="shared" si="7"/>
        <v>93.88996229982666</v>
      </c>
      <c r="G61" s="13">
        <f t="shared" si="7"/>
        <v>0</v>
      </c>
      <c r="H61" s="13">
        <f t="shared" si="7"/>
        <v>247.51609780345723</v>
      </c>
      <c r="I61" s="13">
        <f t="shared" si="7"/>
        <v>201.78678194416523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201.78678194416523</v>
      </c>
      <c r="W61" s="13">
        <f t="shared" si="7"/>
        <v>53.870296406537754</v>
      </c>
      <c r="X61" s="13">
        <f t="shared" si="7"/>
        <v>0</v>
      </c>
      <c r="Y61" s="13">
        <f t="shared" si="7"/>
        <v>0</v>
      </c>
      <c r="Z61" s="14">
        <f t="shared" si="7"/>
        <v>55.556485630884346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59.999962593539536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104992770</v>
      </c>
      <c r="C67" s="24"/>
      <c r="D67" s="25">
        <v>125151000</v>
      </c>
      <c r="E67" s="26">
        <v>125151000</v>
      </c>
      <c r="F67" s="26">
        <v>31097278</v>
      </c>
      <c r="G67" s="26"/>
      <c r="H67" s="26">
        <v>1314166</v>
      </c>
      <c r="I67" s="26">
        <v>32411444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32411444</v>
      </c>
      <c r="W67" s="26">
        <v>31287750</v>
      </c>
      <c r="X67" s="26"/>
      <c r="Y67" s="25"/>
      <c r="Z67" s="27">
        <v>125151000</v>
      </c>
    </row>
    <row r="68" spans="1:26" ht="13.5" hidden="1">
      <c r="A68" s="37" t="s">
        <v>31</v>
      </c>
      <c r="B68" s="19">
        <v>42080349</v>
      </c>
      <c r="C68" s="19"/>
      <c r="D68" s="20">
        <v>45766000</v>
      </c>
      <c r="E68" s="21">
        <v>45766000</v>
      </c>
      <c r="F68" s="21">
        <v>28943707</v>
      </c>
      <c r="G68" s="21"/>
      <c r="H68" s="21"/>
      <c r="I68" s="21">
        <v>28943707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28943707</v>
      </c>
      <c r="W68" s="21">
        <v>11377500</v>
      </c>
      <c r="X68" s="21"/>
      <c r="Y68" s="20"/>
      <c r="Z68" s="23">
        <v>45766000</v>
      </c>
    </row>
    <row r="69" spans="1:26" ht="13.5" hidden="1">
      <c r="A69" s="38" t="s">
        <v>32</v>
      </c>
      <c r="B69" s="19">
        <v>62912421</v>
      </c>
      <c r="C69" s="19"/>
      <c r="D69" s="20">
        <v>79385000</v>
      </c>
      <c r="E69" s="21">
        <v>79385000</v>
      </c>
      <c r="F69" s="21">
        <v>2153571</v>
      </c>
      <c r="G69" s="21"/>
      <c r="H69" s="21">
        <v>1306908</v>
      </c>
      <c r="I69" s="21">
        <v>3460479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3460479</v>
      </c>
      <c r="W69" s="21">
        <v>19846250</v>
      </c>
      <c r="X69" s="21"/>
      <c r="Y69" s="20"/>
      <c r="Z69" s="23">
        <v>79385000</v>
      </c>
    </row>
    <row r="70" spans="1:26" ht="13.5" hidden="1">
      <c r="A70" s="39" t="s">
        <v>103</v>
      </c>
      <c r="B70" s="19">
        <v>55968469</v>
      </c>
      <c r="C70" s="19"/>
      <c r="D70" s="20">
        <v>72969000</v>
      </c>
      <c r="E70" s="21">
        <v>72969000</v>
      </c>
      <c r="F70" s="21">
        <v>2153571</v>
      </c>
      <c r="G70" s="21"/>
      <c r="H70" s="21">
        <v>1303594</v>
      </c>
      <c r="I70" s="21">
        <v>3457165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3457165</v>
      </c>
      <c r="W70" s="21">
        <v>18813249</v>
      </c>
      <c r="X70" s="21"/>
      <c r="Y70" s="20"/>
      <c r="Z70" s="23">
        <v>72969000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6416000</v>
      </c>
      <c r="E73" s="21">
        <v>6416000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1604001</v>
      </c>
      <c r="X73" s="21"/>
      <c r="Y73" s="20"/>
      <c r="Z73" s="23">
        <v>6416000</v>
      </c>
    </row>
    <row r="74" spans="1:26" ht="13.5" hidden="1">
      <c r="A74" s="39" t="s">
        <v>107</v>
      </c>
      <c r="B74" s="19">
        <v>6943952</v>
      </c>
      <c r="C74" s="19"/>
      <c r="D74" s="20"/>
      <c r="E74" s="21"/>
      <c r="F74" s="21"/>
      <c r="G74" s="21"/>
      <c r="H74" s="21">
        <v>3314</v>
      </c>
      <c r="I74" s="21">
        <v>3314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3314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7258</v>
      </c>
      <c r="I75" s="30">
        <v>7258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7258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104992770</v>
      </c>
      <c r="C76" s="32"/>
      <c r="D76" s="33">
        <v>71988612</v>
      </c>
      <c r="E76" s="34">
        <v>71988612</v>
      </c>
      <c r="F76" s="34">
        <v>5208895</v>
      </c>
      <c r="G76" s="34">
        <v>6920114</v>
      </c>
      <c r="H76" s="34">
        <v>5919238</v>
      </c>
      <c r="I76" s="34">
        <v>18048247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18048247</v>
      </c>
      <c r="W76" s="34">
        <v>17997153</v>
      </c>
      <c r="X76" s="34"/>
      <c r="Y76" s="33"/>
      <c r="Z76" s="35">
        <v>71988612</v>
      </c>
    </row>
    <row r="77" spans="1:26" ht="13.5" hidden="1">
      <c r="A77" s="37" t="s">
        <v>31</v>
      </c>
      <c r="B77" s="19">
        <v>42080349</v>
      </c>
      <c r="C77" s="19"/>
      <c r="D77" s="20">
        <v>27600000</v>
      </c>
      <c r="E77" s="21">
        <v>27600000</v>
      </c>
      <c r="F77" s="21">
        <v>2815649</v>
      </c>
      <c r="G77" s="21">
        <v>4899163</v>
      </c>
      <c r="H77" s="21">
        <v>2237569</v>
      </c>
      <c r="I77" s="21">
        <v>9952381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9952381</v>
      </c>
      <c r="W77" s="21">
        <v>6900000</v>
      </c>
      <c r="X77" s="21"/>
      <c r="Y77" s="20"/>
      <c r="Z77" s="23">
        <v>27600000</v>
      </c>
    </row>
    <row r="78" spans="1:26" ht="13.5" hidden="1">
      <c r="A78" s="38" t="s">
        <v>32</v>
      </c>
      <c r="B78" s="19">
        <v>62912421</v>
      </c>
      <c r="C78" s="19"/>
      <c r="D78" s="20">
        <v>44388612</v>
      </c>
      <c r="E78" s="21">
        <v>44388612</v>
      </c>
      <c r="F78" s="21">
        <v>2393246</v>
      </c>
      <c r="G78" s="21">
        <v>2020951</v>
      </c>
      <c r="H78" s="21">
        <v>3681669</v>
      </c>
      <c r="I78" s="21">
        <v>8095866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8095866</v>
      </c>
      <c r="W78" s="21">
        <v>11097153</v>
      </c>
      <c r="X78" s="21"/>
      <c r="Y78" s="20"/>
      <c r="Z78" s="23">
        <v>44388612</v>
      </c>
    </row>
    <row r="79" spans="1:26" ht="13.5" hidden="1">
      <c r="A79" s="39" t="s">
        <v>103</v>
      </c>
      <c r="B79" s="19">
        <v>55968469</v>
      </c>
      <c r="C79" s="19"/>
      <c r="D79" s="20">
        <v>40539012</v>
      </c>
      <c r="E79" s="21">
        <v>40539012</v>
      </c>
      <c r="F79" s="21">
        <v>2021987</v>
      </c>
      <c r="G79" s="21">
        <v>1727510</v>
      </c>
      <c r="H79" s="21">
        <v>3226605</v>
      </c>
      <c r="I79" s="21">
        <v>6976102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6976102</v>
      </c>
      <c r="W79" s="21">
        <v>10134753</v>
      </c>
      <c r="X79" s="21"/>
      <c r="Y79" s="20"/>
      <c r="Z79" s="23">
        <v>40539012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6943952</v>
      </c>
      <c r="C82" s="19"/>
      <c r="D82" s="20">
        <v>3849600</v>
      </c>
      <c r="E82" s="21">
        <v>3849600</v>
      </c>
      <c r="F82" s="21">
        <v>371259</v>
      </c>
      <c r="G82" s="21">
        <v>293441</v>
      </c>
      <c r="H82" s="21">
        <v>455064</v>
      </c>
      <c r="I82" s="21">
        <v>1119764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1119764</v>
      </c>
      <c r="W82" s="21">
        <v>962400</v>
      </c>
      <c r="X82" s="21"/>
      <c r="Y82" s="20"/>
      <c r="Z82" s="23">
        <v>3849600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8852000</v>
      </c>
      <c r="F5" s="358">
        <f t="shared" si="0"/>
        <v>8852000</v>
      </c>
      <c r="G5" s="358">
        <f t="shared" si="0"/>
        <v>0</v>
      </c>
      <c r="H5" s="356">
        <f t="shared" si="0"/>
        <v>7854121</v>
      </c>
      <c r="I5" s="356">
        <f t="shared" si="0"/>
        <v>1551812</v>
      </c>
      <c r="J5" s="358">
        <f t="shared" si="0"/>
        <v>9405933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9405933</v>
      </c>
      <c r="X5" s="356">
        <f t="shared" si="0"/>
        <v>2213000</v>
      </c>
      <c r="Y5" s="358">
        <f t="shared" si="0"/>
        <v>7192933</v>
      </c>
      <c r="Z5" s="359">
        <f>+IF(X5&lt;&gt;0,+(Y5/X5)*100,0)</f>
        <v>325.03086308178945</v>
      </c>
      <c r="AA5" s="360">
        <f>+AA6+AA8+AA11+AA13+AA15</f>
        <v>8852000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1790000</v>
      </c>
      <c r="F6" s="59">
        <f t="shared" si="1"/>
        <v>1790000</v>
      </c>
      <c r="G6" s="59">
        <f t="shared" si="1"/>
        <v>0</v>
      </c>
      <c r="H6" s="60">
        <f t="shared" si="1"/>
        <v>7854121</v>
      </c>
      <c r="I6" s="60">
        <f t="shared" si="1"/>
        <v>1551812</v>
      </c>
      <c r="J6" s="59">
        <f t="shared" si="1"/>
        <v>9405933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9405933</v>
      </c>
      <c r="X6" s="60">
        <f t="shared" si="1"/>
        <v>447500</v>
      </c>
      <c r="Y6" s="59">
        <f t="shared" si="1"/>
        <v>8958433</v>
      </c>
      <c r="Z6" s="61">
        <f>+IF(X6&lt;&gt;0,+(Y6/X6)*100,0)</f>
        <v>2001.8844692737432</v>
      </c>
      <c r="AA6" s="62">
        <f t="shared" si="1"/>
        <v>1790000</v>
      </c>
    </row>
    <row r="7" spans="1:27" ht="13.5">
      <c r="A7" s="291" t="s">
        <v>228</v>
      </c>
      <c r="B7" s="142"/>
      <c r="C7" s="60"/>
      <c r="D7" s="340"/>
      <c r="E7" s="60">
        <v>1790000</v>
      </c>
      <c r="F7" s="59">
        <v>1790000</v>
      </c>
      <c r="G7" s="59"/>
      <c r="H7" s="60">
        <v>7854121</v>
      </c>
      <c r="I7" s="60">
        <v>1551812</v>
      </c>
      <c r="J7" s="59">
        <v>9405933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9405933</v>
      </c>
      <c r="X7" s="60">
        <v>447500</v>
      </c>
      <c r="Y7" s="59">
        <v>8958433</v>
      </c>
      <c r="Z7" s="61">
        <v>2001.88</v>
      </c>
      <c r="AA7" s="62">
        <v>1790000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7062000</v>
      </c>
      <c r="F8" s="59">
        <f t="shared" si="2"/>
        <v>7062000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1765500</v>
      </c>
      <c r="Y8" s="59">
        <f t="shared" si="2"/>
        <v>-1765500</v>
      </c>
      <c r="Z8" s="61">
        <f>+IF(X8&lt;&gt;0,+(Y8/X8)*100,0)</f>
        <v>-100</v>
      </c>
      <c r="AA8" s="62">
        <f>SUM(AA9:AA10)</f>
        <v>7062000</v>
      </c>
    </row>
    <row r="9" spans="1:27" ht="13.5">
      <c r="A9" s="291" t="s">
        <v>229</v>
      </c>
      <c r="B9" s="142"/>
      <c r="C9" s="60"/>
      <c r="D9" s="340"/>
      <c r="E9" s="60">
        <v>7062000</v>
      </c>
      <c r="F9" s="59">
        <v>7062000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1765500</v>
      </c>
      <c r="Y9" s="59">
        <v>-1765500</v>
      </c>
      <c r="Z9" s="61">
        <v>-100</v>
      </c>
      <c r="AA9" s="62">
        <v>7062000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930000</v>
      </c>
      <c r="F22" s="345">
        <f t="shared" si="6"/>
        <v>930000</v>
      </c>
      <c r="G22" s="345">
        <f t="shared" si="6"/>
        <v>0</v>
      </c>
      <c r="H22" s="343">
        <f t="shared" si="6"/>
        <v>0</v>
      </c>
      <c r="I22" s="343">
        <f t="shared" si="6"/>
        <v>150000</v>
      </c>
      <c r="J22" s="345">
        <f t="shared" si="6"/>
        <v>150000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150000</v>
      </c>
      <c r="X22" s="343">
        <f t="shared" si="6"/>
        <v>232500</v>
      </c>
      <c r="Y22" s="345">
        <f t="shared" si="6"/>
        <v>-82500</v>
      </c>
      <c r="Z22" s="336">
        <f>+IF(X22&lt;&gt;0,+(Y22/X22)*100,0)</f>
        <v>-35.483870967741936</v>
      </c>
      <c r="AA22" s="350">
        <f>SUM(AA23:AA32)</f>
        <v>930000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80000</v>
      </c>
      <c r="F25" s="59">
        <v>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</v>
      </c>
      <c r="Y25" s="59">
        <v>-20000</v>
      </c>
      <c r="Z25" s="61">
        <v>-100</v>
      </c>
      <c r="AA25" s="62">
        <v>80000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>
        <v>150000</v>
      </c>
      <c r="J26" s="364">
        <v>150000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150000</v>
      </c>
      <c r="X26" s="362"/>
      <c r="Y26" s="364">
        <v>150000</v>
      </c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850000</v>
      </c>
      <c r="F32" s="59">
        <v>850000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212500</v>
      </c>
      <c r="Y32" s="59">
        <v>-212500</v>
      </c>
      <c r="Z32" s="61">
        <v>-100</v>
      </c>
      <c r="AA32" s="62">
        <v>850000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334000</v>
      </c>
      <c r="F40" s="345">
        <f t="shared" si="9"/>
        <v>334000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83500</v>
      </c>
      <c r="Y40" s="345">
        <f t="shared" si="9"/>
        <v>-83500</v>
      </c>
      <c r="Z40" s="336">
        <f>+IF(X40&lt;&gt;0,+(Y40/X40)*100,0)</f>
        <v>-100</v>
      </c>
      <c r="AA40" s="350">
        <f>SUM(AA41:AA49)</f>
        <v>334000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334000</v>
      </c>
      <c r="F49" s="53">
        <v>334000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83500</v>
      </c>
      <c r="Y49" s="53">
        <v>-83500</v>
      </c>
      <c r="Z49" s="94">
        <v>-100</v>
      </c>
      <c r="AA49" s="95">
        <v>334000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10116000</v>
      </c>
      <c r="F60" s="264">
        <f t="shared" si="14"/>
        <v>10116000</v>
      </c>
      <c r="G60" s="264">
        <f t="shared" si="14"/>
        <v>0</v>
      </c>
      <c r="H60" s="219">
        <f t="shared" si="14"/>
        <v>7854121</v>
      </c>
      <c r="I60" s="219">
        <f t="shared" si="14"/>
        <v>1701812</v>
      </c>
      <c r="J60" s="264">
        <f t="shared" si="14"/>
        <v>9555933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9555933</v>
      </c>
      <c r="X60" s="219">
        <f t="shared" si="14"/>
        <v>2529000</v>
      </c>
      <c r="Y60" s="264">
        <f t="shared" si="14"/>
        <v>7026933</v>
      </c>
      <c r="Z60" s="337">
        <f>+IF(X60&lt;&gt;0,+(Y60/X60)*100,0)</f>
        <v>277.8542111506524</v>
      </c>
      <c r="AA60" s="232">
        <f>+AA57+AA54+AA51+AA40+AA37+AA34+AA22+AA5</f>
        <v>10116000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139202412</v>
      </c>
      <c r="D5" s="153">
        <f>SUM(D6:D8)</f>
        <v>0</v>
      </c>
      <c r="E5" s="154">
        <f t="shared" si="0"/>
        <v>154660000</v>
      </c>
      <c r="F5" s="100">
        <f t="shared" si="0"/>
        <v>154660000</v>
      </c>
      <c r="G5" s="100">
        <f t="shared" si="0"/>
        <v>70829822</v>
      </c>
      <c r="H5" s="100">
        <f t="shared" si="0"/>
        <v>0</v>
      </c>
      <c r="I5" s="100">
        <f t="shared" si="0"/>
        <v>585271</v>
      </c>
      <c r="J5" s="100">
        <f t="shared" si="0"/>
        <v>71415093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71415093</v>
      </c>
      <c r="X5" s="100">
        <f t="shared" si="0"/>
        <v>38664999</v>
      </c>
      <c r="Y5" s="100">
        <f t="shared" si="0"/>
        <v>32750094</v>
      </c>
      <c r="Z5" s="137">
        <f>+IF(X5&lt;&gt;0,+(Y5/X5)*100,0)</f>
        <v>84.70217211178513</v>
      </c>
      <c r="AA5" s="153">
        <f>SUM(AA6:AA8)</f>
        <v>154660000</v>
      </c>
    </row>
    <row r="6" spans="1:27" ht="13.5">
      <c r="A6" s="138" t="s">
        <v>75</v>
      </c>
      <c r="B6" s="136"/>
      <c r="C6" s="155">
        <v>6446000</v>
      </c>
      <c r="D6" s="155"/>
      <c r="E6" s="156">
        <v>9439000</v>
      </c>
      <c r="F6" s="60">
        <v>9439000</v>
      </c>
      <c r="G6" s="60">
        <v>8130000</v>
      </c>
      <c r="H6" s="60"/>
      <c r="I6" s="60"/>
      <c r="J6" s="60">
        <v>8130000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8130000</v>
      </c>
      <c r="X6" s="60">
        <v>2359749</v>
      </c>
      <c r="Y6" s="60">
        <v>5770251</v>
      </c>
      <c r="Z6" s="140">
        <v>244.53</v>
      </c>
      <c r="AA6" s="155">
        <v>9439000</v>
      </c>
    </row>
    <row r="7" spans="1:27" ht="13.5">
      <c r="A7" s="138" t="s">
        <v>76</v>
      </c>
      <c r="B7" s="136"/>
      <c r="C7" s="157">
        <v>132756412</v>
      </c>
      <c r="D7" s="157"/>
      <c r="E7" s="158">
        <v>144190000</v>
      </c>
      <c r="F7" s="159">
        <v>144190000</v>
      </c>
      <c r="G7" s="159">
        <v>62628597</v>
      </c>
      <c r="H7" s="159"/>
      <c r="I7" s="159">
        <v>173271</v>
      </c>
      <c r="J7" s="159">
        <v>62801868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62801868</v>
      </c>
      <c r="X7" s="159">
        <v>36047499</v>
      </c>
      <c r="Y7" s="159">
        <v>26754369</v>
      </c>
      <c r="Z7" s="141">
        <v>74.22</v>
      </c>
      <c r="AA7" s="157">
        <v>144190000</v>
      </c>
    </row>
    <row r="8" spans="1:27" ht="13.5">
      <c r="A8" s="138" t="s">
        <v>77</v>
      </c>
      <c r="B8" s="136"/>
      <c r="C8" s="155"/>
      <c r="D8" s="155"/>
      <c r="E8" s="156">
        <v>1031000</v>
      </c>
      <c r="F8" s="60">
        <v>1031000</v>
      </c>
      <c r="G8" s="60">
        <v>71225</v>
      </c>
      <c r="H8" s="60"/>
      <c r="I8" s="60">
        <v>412000</v>
      </c>
      <c r="J8" s="60">
        <v>483225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483225</v>
      </c>
      <c r="X8" s="60">
        <v>257751</v>
      </c>
      <c r="Y8" s="60">
        <v>225474</v>
      </c>
      <c r="Z8" s="140">
        <v>87.48</v>
      </c>
      <c r="AA8" s="155">
        <v>1031000</v>
      </c>
    </row>
    <row r="9" spans="1:27" ht="13.5">
      <c r="A9" s="135" t="s">
        <v>78</v>
      </c>
      <c r="B9" s="136"/>
      <c r="C9" s="153">
        <f aca="true" t="shared" si="1" ref="C9:Y9">SUM(C10:C14)</f>
        <v>6943952</v>
      </c>
      <c r="D9" s="153">
        <f>SUM(D10:D14)</f>
        <v>0</v>
      </c>
      <c r="E9" s="154">
        <f t="shared" si="1"/>
        <v>7123594</v>
      </c>
      <c r="F9" s="100">
        <f t="shared" si="1"/>
        <v>7123594</v>
      </c>
      <c r="G9" s="100">
        <f t="shared" si="1"/>
        <v>347891</v>
      </c>
      <c r="H9" s="100">
        <f t="shared" si="1"/>
        <v>0</v>
      </c>
      <c r="I9" s="100">
        <f t="shared" si="1"/>
        <v>528077</v>
      </c>
      <c r="J9" s="100">
        <f t="shared" si="1"/>
        <v>875968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875968</v>
      </c>
      <c r="X9" s="100">
        <f t="shared" si="1"/>
        <v>1780749</v>
      </c>
      <c r="Y9" s="100">
        <f t="shared" si="1"/>
        <v>-904781</v>
      </c>
      <c r="Z9" s="137">
        <f>+IF(X9&lt;&gt;0,+(Y9/X9)*100,0)</f>
        <v>-50.809013510607045</v>
      </c>
      <c r="AA9" s="153">
        <f>SUM(AA10:AA14)</f>
        <v>7123594</v>
      </c>
    </row>
    <row r="10" spans="1:27" ht="13.5">
      <c r="A10" s="138" t="s">
        <v>79</v>
      </c>
      <c r="B10" s="136"/>
      <c r="C10" s="155">
        <v>6943952</v>
      </c>
      <c r="D10" s="155"/>
      <c r="E10" s="156">
        <v>1021000</v>
      </c>
      <c r="F10" s="60">
        <v>1021000</v>
      </c>
      <c r="G10" s="60">
        <v>6606</v>
      </c>
      <c r="H10" s="60"/>
      <c r="I10" s="60">
        <v>908</v>
      </c>
      <c r="J10" s="60">
        <v>7514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7514</v>
      </c>
      <c r="X10" s="60">
        <v>255249</v>
      </c>
      <c r="Y10" s="60">
        <v>-247735</v>
      </c>
      <c r="Z10" s="140">
        <v>-97.06</v>
      </c>
      <c r="AA10" s="155">
        <v>1021000</v>
      </c>
    </row>
    <row r="11" spans="1:27" ht="13.5">
      <c r="A11" s="138" t="s">
        <v>80</v>
      </c>
      <c r="B11" s="136"/>
      <c r="C11" s="155"/>
      <c r="D11" s="155"/>
      <c r="E11" s="156">
        <v>150000</v>
      </c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37500</v>
      </c>
      <c r="Y11" s="60">
        <v>-37500</v>
      </c>
      <c r="Z11" s="140">
        <v>-100</v>
      </c>
      <c r="AA11" s="155">
        <v>150000</v>
      </c>
    </row>
    <row r="12" spans="1:27" ht="13.5">
      <c r="A12" s="138" t="s">
        <v>81</v>
      </c>
      <c r="B12" s="136"/>
      <c r="C12" s="155"/>
      <c r="D12" s="155"/>
      <c r="E12" s="156">
        <v>5952594</v>
      </c>
      <c r="F12" s="60">
        <v>5952594</v>
      </c>
      <c r="G12" s="60">
        <v>341285</v>
      </c>
      <c r="H12" s="60"/>
      <c r="I12" s="60">
        <v>527169</v>
      </c>
      <c r="J12" s="60">
        <v>868454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868454</v>
      </c>
      <c r="X12" s="60">
        <v>1488000</v>
      </c>
      <c r="Y12" s="60">
        <v>-619546</v>
      </c>
      <c r="Z12" s="140">
        <v>-41.64</v>
      </c>
      <c r="AA12" s="155">
        <v>5952594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35555029</v>
      </c>
      <c r="D15" s="153">
        <f>SUM(D16:D18)</f>
        <v>0</v>
      </c>
      <c r="E15" s="154">
        <f t="shared" si="2"/>
        <v>33926000</v>
      </c>
      <c r="F15" s="100">
        <f t="shared" si="2"/>
        <v>33926000</v>
      </c>
      <c r="G15" s="100">
        <f t="shared" si="2"/>
        <v>46660</v>
      </c>
      <c r="H15" s="100">
        <f t="shared" si="2"/>
        <v>0</v>
      </c>
      <c r="I15" s="100">
        <f t="shared" si="2"/>
        <v>29980</v>
      </c>
      <c r="J15" s="100">
        <f t="shared" si="2"/>
        <v>76640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76640</v>
      </c>
      <c r="X15" s="100">
        <f t="shared" si="2"/>
        <v>8481498</v>
      </c>
      <c r="Y15" s="100">
        <f t="shared" si="2"/>
        <v>-8404858</v>
      </c>
      <c r="Z15" s="137">
        <f>+IF(X15&lt;&gt;0,+(Y15/X15)*100,0)</f>
        <v>-99.09638603935295</v>
      </c>
      <c r="AA15" s="153">
        <f>SUM(AA16:AA18)</f>
        <v>33926000</v>
      </c>
    </row>
    <row r="16" spans="1:27" ht="13.5">
      <c r="A16" s="138" t="s">
        <v>85</v>
      </c>
      <c r="B16" s="136"/>
      <c r="C16" s="155">
        <v>811460</v>
      </c>
      <c r="D16" s="155"/>
      <c r="E16" s="156">
        <v>4846000</v>
      </c>
      <c r="F16" s="60">
        <v>4846000</v>
      </c>
      <c r="G16" s="60">
        <v>45871</v>
      </c>
      <c r="H16" s="60"/>
      <c r="I16" s="60">
        <v>29980</v>
      </c>
      <c r="J16" s="60">
        <v>75851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75851</v>
      </c>
      <c r="X16" s="60">
        <v>1211499</v>
      </c>
      <c r="Y16" s="60">
        <v>-1135648</v>
      </c>
      <c r="Z16" s="140">
        <v>-93.74</v>
      </c>
      <c r="AA16" s="155">
        <v>4846000</v>
      </c>
    </row>
    <row r="17" spans="1:27" ht="13.5">
      <c r="A17" s="138" t="s">
        <v>86</v>
      </c>
      <c r="B17" s="136"/>
      <c r="C17" s="155">
        <v>34743569</v>
      </c>
      <c r="D17" s="155"/>
      <c r="E17" s="156">
        <v>29080000</v>
      </c>
      <c r="F17" s="60">
        <v>29080000</v>
      </c>
      <c r="G17" s="60">
        <v>789</v>
      </c>
      <c r="H17" s="60"/>
      <c r="I17" s="60"/>
      <c r="J17" s="60">
        <v>789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789</v>
      </c>
      <c r="X17" s="60">
        <v>7269999</v>
      </c>
      <c r="Y17" s="60">
        <v>-7269210</v>
      </c>
      <c r="Z17" s="140">
        <v>-99.99</v>
      </c>
      <c r="AA17" s="155">
        <v>29080000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60623935</v>
      </c>
      <c r="D19" s="153">
        <f>SUM(D20:D23)</f>
        <v>0</v>
      </c>
      <c r="E19" s="154">
        <f t="shared" si="3"/>
        <v>85327000</v>
      </c>
      <c r="F19" s="100">
        <f t="shared" si="3"/>
        <v>85327000</v>
      </c>
      <c r="G19" s="100">
        <f t="shared" si="3"/>
        <v>2215308</v>
      </c>
      <c r="H19" s="100">
        <f t="shared" si="3"/>
        <v>0</v>
      </c>
      <c r="I19" s="100">
        <f t="shared" si="3"/>
        <v>1403485</v>
      </c>
      <c r="J19" s="100">
        <f t="shared" si="3"/>
        <v>3618793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3618793</v>
      </c>
      <c r="X19" s="100">
        <f t="shared" si="3"/>
        <v>20417250</v>
      </c>
      <c r="Y19" s="100">
        <f t="shared" si="3"/>
        <v>-16798457</v>
      </c>
      <c r="Z19" s="137">
        <f>+IF(X19&lt;&gt;0,+(Y19/X19)*100,0)</f>
        <v>-82.27580599737966</v>
      </c>
      <c r="AA19" s="153">
        <f>SUM(AA20:AA23)</f>
        <v>85327000</v>
      </c>
    </row>
    <row r="20" spans="1:27" ht="13.5">
      <c r="A20" s="138" t="s">
        <v>89</v>
      </c>
      <c r="B20" s="136"/>
      <c r="C20" s="155">
        <v>60623935</v>
      </c>
      <c r="D20" s="155"/>
      <c r="E20" s="156">
        <v>78911000</v>
      </c>
      <c r="F20" s="60">
        <v>78911000</v>
      </c>
      <c r="G20" s="60">
        <v>2215308</v>
      </c>
      <c r="H20" s="60"/>
      <c r="I20" s="60">
        <v>1403485</v>
      </c>
      <c r="J20" s="60">
        <v>3618793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3618793</v>
      </c>
      <c r="X20" s="60">
        <v>18813249</v>
      </c>
      <c r="Y20" s="60">
        <v>-15194456</v>
      </c>
      <c r="Z20" s="140">
        <v>-80.76</v>
      </c>
      <c r="AA20" s="155">
        <v>78911000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6416000</v>
      </c>
      <c r="F23" s="60">
        <v>6416000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1604001</v>
      </c>
      <c r="Y23" s="60">
        <v>-1604001</v>
      </c>
      <c r="Z23" s="140">
        <v>-100</v>
      </c>
      <c r="AA23" s="155">
        <v>6416000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242325328</v>
      </c>
      <c r="D25" s="168">
        <f>+D5+D9+D15+D19+D24</f>
        <v>0</v>
      </c>
      <c r="E25" s="169">
        <f t="shared" si="4"/>
        <v>281036594</v>
      </c>
      <c r="F25" s="73">
        <f t="shared" si="4"/>
        <v>281036594</v>
      </c>
      <c r="G25" s="73">
        <f t="shared" si="4"/>
        <v>73439681</v>
      </c>
      <c r="H25" s="73">
        <f t="shared" si="4"/>
        <v>0</v>
      </c>
      <c r="I25" s="73">
        <f t="shared" si="4"/>
        <v>2546813</v>
      </c>
      <c r="J25" s="73">
        <f t="shared" si="4"/>
        <v>75986494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75986494</v>
      </c>
      <c r="X25" s="73">
        <f t="shared" si="4"/>
        <v>69344496</v>
      </c>
      <c r="Y25" s="73">
        <f t="shared" si="4"/>
        <v>6641998</v>
      </c>
      <c r="Z25" s="170">
        <f>+IF(X25&lt;&gt;0,+(Y25/X25)*100,0)</f>
        <v>9.578262707396416</v>
      </c>
      <c r="AA25" s="168">
        <f>+AA5+AA9+AA15+AA19+AA24</f>
        <v>281036594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134105278</v>
      </c>
      <c r="D28" s="153">
        <f>SUM(D29:D31)</f>
        <v>0</v>
      </c>
      <c r="E28" s="154">
        <f t="shared" si="5"/>
        <v>152764000</v>
      </c>
      <c r="F28" s="100">
        <f t="shared" si="5"/>
        <v>152764000</v>
      </c>
      <c r="G28" s="100">
        <f t="shared" si="5"/>
        <v>5937768</v>
      </c>
      <c r="H28" s="100">
        <f t="shared" si="5"/>
        <v>0</v>
      </c>
      <c r="I28" s="100">
        <f t="shared" si="5"/>
        <v>4863501</v>
      </c>
      <c r="J28" s="100">
        <f t="shared" si="5"/>
        <v>10801269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10801269</v>
      </c>
      <c r="X28" s="100">
        <f t="shared" si="5"/>
        <v>38190999</v>
      </c>
      <c r="Y28" s="100">
        <f t="shared" si="5"/>
        <v>-27389730</v>
      </c>
      <c r="Z28" s="137">
        <f>+IF(X28&lt;&gt;0,+(Y28/X28)*100,0)</f>
        <v>-71.71776260683833</v>
      </c>
      <c r="AA28" s="153">
        <f>SUM(AA29:AA31)</f>
        <v>152764000</v>
      </c>
    </row>
    <row r="29" spans="1:27" ht="13.5">
      <c r="A29" s="138" t="s">
        <v>75</v>
      </c>
      <c r="B29" s="136"/>
      <c r="C29" s="155">
        <v>31371076</v>
      </c>
      <c r="D29" s="155"/>
      <c r="E29" s="156">
        <v>32202000</v>
      </c>
      <c r="F29" s="60">
        <v>32202000</v>
      </c>
      <c r="G29" s="60">
        <v>1905962</v>
      </c>
      <c r="H29" s="60"/>
      <c r="I29" s="60">
        <v>1331219</v>
      </c>
      <c r="J29" s="60">
        <v>3237181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3237181</v>
      </c>
      <c r="X29" s="60">
        <v>8050500</v>
      </c>
      <c r="Y29" s="60">
        <v>-4813319</v>
      </c>
      <c r="Z29" s="140">
        <v>-59.79</v>
      </c>
      <c r="AA29" s="155">
        <v>32202000</v>
      </c>
    </row>
    <row r="30" spans="1:27" ht="13.5">
      <c r="A30" s="138" t="s">
        <v>76</v>
      </c>
      <c r="B30" s="136"/>
      <c r="C30" s="157">
        <v>78190142</v>
      </c>
      <c r="D30" s="157"/>
      <c r="E30" s="158">
        <v>95781000</v>
      </c>
      <c r="F30" s="159">
        <v>95781000</v>
      </c>
      <c r="G30" s="159">
        <v>2551178</v>
      </c>
      <c r="H30" s="159"/>
      <c r="I30" s="159">
        <v>2227106</v>
      </c>
      <c r="J30" s="159">
        <v>4778284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4778284</v>
      </c>
      <c r="X30" s="159">
        <v>23945250</v>
      </c>
      <c r="Y30" s="159">
        <v>-19166966</v>
      </c>
      <c r="Z30" s="141">
        <v>-80.04</v>
      </c>
      <c r="AA30" s="157">
        <v>95781000</v>
      </c>
    </row>
    <row r="31" spans="1:27" ht="13.5">
      <c r="A31" s="138" t="s">
        <v>77</v>
      </c>
      <c r="B31" s="136"/>
      <c r="C31" s="155">
        <v>24544060</v>
      </c>
      <c r="D31" s="155"/>
      <c r="E31" s="156">
        <v>24781000</v>
      </c>
      <c r="F31" s="60">
        <v>24781000</v>
      </c>
      <c r="G31" s="60">
        <v>1480628</v>
      </c>
      <c r="H31" s="60"/>
      <c r="I31" s="60">
        <v>1305176</v>
      </c>
      <c r="J31" s="60">
        <v>2785804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2785804</v>
      </c>
      <c r="X31" s="60">
        <v>6195249</v>
      </c>
      <c r="Y31" s="60">
        <v>-3409445</v>
      </c>
      <c r="Z31" s="140">
        <v>-55.03</v>
      </c>
      <c r="AA31" s="155">
        <v>24781000</v>
      </c>
    </row>
    <row r="32" spans="1:27" ht="13.5">
      <c r="A32" s="135" t="s">
        <v>78</v>
      </c>
      <c r="B32" s="136"/>
      <c r="C32" s="153">
        <f aca="true" t="shared" si="6" ref="C32:Y32">SUM(C33:C37)</f>
        <v>27768359</v>
      </c>
      <c r="D32" s="153">
        <f>SUM(D33:D37)</f>
        <v>0</v>
      </c>
      <c r="E32" s="154">
        <f t="shared" si="6"/>
        <v>55399000</v>
      </c>
      <c r="F32" s="100">
        <f t="shared" si="6"/>
        <v>55399000</v>
      </c>
      <c r="G32" s="100">
        <f t="shared" si="6"/>
        <v>2798229</v>
      </c>
      <c r="H32" s="100">
        <f t="shared" si="6"/>
        <v>0</v>
      </c>
      <c r="I32" s="100">
        <f t="shared" si="6"/>
        <v>2201423</v>
      </c>
      <c r="J32" s="100">
        <f t="shared" si="6"/>
        <v>4999652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4999652</v>
      </c>
      <c r="X32" s="100">
        <f t="shared" si="6"/>
        <v>11998752</v>
      </c>
      <c r="Y32" s="100">
        <f t="shared" si="6"/>
        <v>-6999100</v>
      </c>
      <c r="Z32" s="137">
        <f>+IF(X32&lt;&gt;0,+(Y32/X32)*100,0)</f>
        <v>-58.33189985091782</v>
      </c>
      <c r="AA32" s="153">
        <f>SUM(AA33:AA37)</f>
        <v>55399000</v>
      </c>
    </row>
    <row r="33" spans="1:27" ht="13.5">
      <c r="A33" s="138" t="s">
        <v>79</v>
      </c>
      <c r="B33" s="136"/>
      <c r="C33" s="155">
        <v>27768359</v>
      </c>
      <c r="D33" s="155"/>
      <c r="E33" s="156">
        <v>15650000</v>
      </c>
      <c r="F33" s="60">
        <v>15650000</v>
      </c>
      <c r="G33" s="60">
        <v>737425</v>
      </c>
      <c r="H33" s="60"/>
      <c r="I33" s="60">
        <v>123282</v>
      </c>
      <c r="J33" s="60">
        <v>860707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860707</v>
      </c>
      <c r="X33" s="60">
        <v>2061501</v>
      </c>
      <c r="Y33" s="60">
        <v>-1200794</v>
      </c>
      <c r="Z33" s="140">
        <v>-58.25</v>
      </c>
      <c r="AA33" s="155">
        <v>15650000</v>
      </c>
    </row>
    <row r="34" spans="1:27" ht="13.5">
      <c r="A34" s="138" t="s">
        <v>80</v>
      </c>
      <c r="B34" s="136"/>
      <c r="C34" s="155"/>
      <c r="D34" s="155"/>
      <c r="E34" s="156">
        <v>8627000</v>
      </c>
      <c r="F34" s="60">
        <v>8627000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2156751</v>
      </c>
      <c r="Y34" s="60">
        <v>-2156751</v>
      </c>
      <c r="Z34" s="140">
        <v>-100</v>
      </c>
      <c r="AA34" s="155">
        <v>8627000</v>
      </c>
    </row>
    <row r="35" spans="1:27" ht="13.5">
      <c r="A35" s="138" t="s">
        <v>81</v>
      </c>
      <c r="B35" s="136"/>
      <c r="C35" s="155"/>
      <c r="D35" s="155"/>
      <c r="E35" s="156">
        <v>31122000</v>
      </c>
      <c r="F35" s="60">
        <v>31122000</v>
      </c>
      <c r="G35" s="60">
        <v>2060804</v>
      </c>
      <c r="H35" s="60"/>
      <c r="I35" s="60">
        <v>2078141</v>
      </c>
      <c r="J35" s="60">
        <v>4138945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4138945</v>
      </c>
      <c r="X35" s="60">
        <v>7780500</v>
      </c>
      <c r="Y35" s="60">
        <v>-3641555</v>
      </c>
      <c r="Z35" s="140">
        <v>-46.8</v>
      </c>
      <c r="AA35" s="155">
        <v>31122000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147365229</v>
      </c>
      <c r="D38" s="153">
        <f>SUM(D39:D41)</f>
        <v>0</v>
      </c>
      <c r="E38" s="154">
        <f t="shared" si="7"/>
        <v>52295183</v>
      </c>
      <c r="F38" s="100">
        <f t="shared" si="7"/>
        <v>52295183</v>
      </c>
      <c r="G38" s="100">
        <f t="shared" si="7"/>
        <v>2417768</v>
      </c>
      <c r="H38" s="100">
        <f t="shared" si="7"/>
        <v>0</v>
      </c>
      <c r="I38" s="100">
        <f t="shared" si="7"/>
        <v>1217519</v>
      </c>
      <c r="J38" s="100">
        <f t="shared" si="7"/>
        <v>3635287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3635287</v>
      </c>
      <c r="X38" s="100">
        <f t="shared" si="7"/>
        <v>12223251</v>
      </c>
      <c r="Y38" s="100">
        <f t="shared" si="7"/>
        <v>-8587964</v>
      </c>
      <c r="Z38" s="137">
        <f>+IF(X38&lt;&gt;0,+(Y38/X38)*100,0)</f>
        <v>-70.25924608764068</v>
      </c>
      <c r="AA38" s="153">
        <f>SUM(AA39:AA41)</f>
        <v>52295183</v>
      </c>
    </row>
    <row r="39" spans="1:27" ht="13.5">
      <c r="A39" s="138" t="s">
        <v>85</v>
      </c>
      <c r="B39" s="136"/>
      <c r="C39" s="155">
        <v>132365678</v>
      </c>
      <c r="D39" s="155"/>
      <c r="E39" s="156">
        <v>3333183</v>
      </c>
      <c r="F39" s="60">
        <v>3333183</v>
      </c>
      <c r="G39" s="60">
        <v>197510</v>
      </c>
      <c r="H39" s="60"/>
      <c r="I39" s="60">
        <v>163231</v>
      </c>
      <c r="J39" s="60">
        <v>360741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360741</v>
      </c>
      <c r="X39" s="60">
        <v>833250</v>
      </c>
      <c r="Y39" s="60">
        <v>-472509</v>
      </c>
      <c r="Z39" s="140">
        <v>-56.71</v>
      </c>
      <c r="AA39" s="155">
        <v>3333183</v>
      </c>
    </row>
    <row r="40" spans="1:27" ht="13.5">
      <c r="A40" s="138" t="s">
        <v>86</v>
      </c>
      <c r="B40" s="136"/>
      <c r="C40" s="155">
        <v>14999551</v>
      </c>
      <c r="D40" s="155"/>
      <c r="E40" s="156">
        <v>48962000</v>
      </c>
      <c r="F40" s="60">
        <v>48962000</v>
      </c>
      <c r="G40" s="60">
        <v>2220258</v>
      </c>
      <c r="H40" s="60"/>
      <c r="I40" s="60">
        <v>1054288</v>
      </c>
      <c r="J40" s="60">
        <v>3274546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3274546</v>
      </c>
      <c r="X40" s="60">
        <v>11390001</v>
      </c>
      <c r="Y40" s="60">
        <v>-8115455</v>
      </c>
      <c r="Z40" s="140">
        <v>-71.25</v>
      </c>
      <c r="AA40" s="155">
        <v>48962000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87005389</v>
      </c>
      <c r="D42" s="153">
        <f>SUM(D43:D46)</f>
        <v>0</v>
      </c>
      <c r="E42" s="154">
        <f t="shared" si="8"/>
        <v>88723000</v>
      </c>
      <c r="F42" s="100">
        <f t="shared" si="8"/>
        <v>88723000</v>
      </c>
      <c r="G42" s="100">
        <f t="shared" si="8"/>
        <v>6200776</v>
      </c>
      <c r="H42" s="100">
        <f t="shared" si="8"/>
        <v>0</v>
      </c>
      <c r="I42" s="100">
        <f t="shared" si="8"/>
        <v>4865709</v>
      </c>
      <c r="J42" s="100">
        <f t="shared" si="8"/>
        <v>11066485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11066485</v>
      </c>
      <c r="X42" s="100">
        <f t="shared" si="8"/>
        <v>22180749</v>
      </c>
      <c r="Y42" s="100">
        <f t="shared" si="8"/>
        <v>-11114264</v>
      </c>
      <c r="Z42" s="137">
        <f>+IF(X42&lt;&gt;0,+(Y42/X42)*100,0)</f>
        <v>-50.107703756983135</v>
      </c>
      <c r="AA42" s="153">
        <f>SUM(AA43:AA46)</f>
        <v>88723000</v>
      </c>
    </row>
    <row r="43" spans="1:27" ht="13.5">
      <c r="A43" s="138" t="s">
        <v>89</v>
      </c>
      <c r="B43" s="136"/>
      <c r="C43" s="155">
        <v>87005389</v>
      </c>
      <c r="D43" s="155"/>
      <c r="E43" s="156">
        <v>75253000</v>
      </c>
      <c r="F43" s="60">
        <v>75253000</v>
      </c>
      <c r="G43" s="60">
        <v>5344298</v>
      </c>
      <c r="H43" s="60"/>
      <c r="I43" s="60">
        <v>4031412</v>
      </c>
      <c r="J43" s="60">
        <v>9375710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9375710</v>
      </c>
      <c r="X43" s="60">
        <v>18813249</v>
      </c>
      <c r="Y43" s="60">
        <v>-9437539</v>
      </c>
      <c r="Z43" s="140">
        <v>-50.16</v>
      </c>
      <c r="AA43" s="155">
        <v>75253000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13470000</v>
      </c>
      <c r="F46" s="60">
        <v>13470000</v>
      </c>
      <c r="G46" s="60">
        <v>856478</v>
      </c>
      <c r="H46" s="60"/>
      <c r="I46" s="60">
        <v>834297</v>
      </c>
      <c r="J46" s="60">
        <v>1690775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1690775</v>
      </c>
      <c r="X46" s="60">
        <v>3367500</v>
      </c>
      <c r="Y46" s="60">
        <v>-1676725</v>
      </c>
      <c r="Z46" s="140">
        <v>-49.79</v>
      </c>
      <c r="AA46" s="155">
        <v>13470000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396244255</v>
      </c>
      <c r="D48" s="168">
        <f>+D28+D32+D38+D42+D47</f>
        <v>0</v>
      </c>
      <c r="E48" s="169">
        <f t="shared" si="9"/>
        <v>349181183</v>
      </c>
      <c r="F48" s="73">
        <f t="shared" si="9"/>
        <v>349181183</v>
      </c>
      <c r="G48" s="73">
        <f t="shared" si="9"/>
        <v>17354541</v>
      </c>
      <c r="H48" s="73">
        <f t="shared" si="9"/>
        <v>0</v>
      </c>
      <c r="I48" s="73">
        <f t="shared" si="9"/>
        <v>13148152</v>
      </c>
      <c r="J48" s="73">
        <f t="shared" si="9"/>
        <v>30502693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30502693</v>
      </c>
      <c r="X48" s="73">
        <f t="shared" si="9"/>
        <v>84593751</v>
      </c>
      <c r="Y48" s="73">
        <f t="shared" si="9"/>
        <v>-54091058</v>
      </c>
      <c r="Z48" s="170">
        <f>+IF(X48&lt;&gt;0,+(Y48/X48)*100,0)</f>
        <v>-63.94214390611429</v>
      </c>
      <c r="AA48" s="168">
        <f>+AA28+AA32+AA38+AA42+AA47</f>
        <v>349181183</v>
      </c>
    </row>
    <row r="49" spans="1:27" ht="13.5">
      <c r="A49" s="148" t="s">
        <v>49</v>
      </c>
      <c r="B49" s="149"/>
      <c r="C49" s="171">
        <f aca="true" t="shared" si="10" ref="C49:Y49">+C25-C48</f>
        <v>-153918927</v>
      </c>
      <c r="D49" s="171">
        <f>+D25-D48</f>
        <v>0</v>
      </c>
      <c r="E49" s="172">
        <f t="shared" si="10"/>
        <v>-68144589</v>
      </c>
      <c r="F49" s="173">
        <f t="shared" si="10"/>
        <v>-68144589</v>
      </c>
      <c r="G49" s="173">
        <f t="shared" si="10"/>
        <v>56085140</v>
      </c>
      <c r="H49" s="173">
        <f t="shared" si="10"/>
        <v>0</v>
      </c>
      <c r="I49" s="173">
        <f t="shared" si="10"/>
        <v>-10601339</v>
      </c>
      <c r="J49" s="173">
        <f t="shared" si="10"/>
        <v>45483801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45483801</v>
      </c>
      <c r="X49" s="173">
        <f>IF(F25=F48,0,X25-X48)</f>
        <v>-15249255</v>
      </c>
      <c r="Y49" s="173">
        <f t="shared" si="10"/>
        <v>60733056</v>
      </c>
      <c r="Z49" s="174">
        <f>+IF(X49&lt;&gt;0,+(Y49/X49)*100,0)</f>
        <v>-398.2690039611771</v>
      </c>
      <c r="AA49" s="171">
        <f>+AA25-AA48</f>
        <v>-68144589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42080349</v>
      </c>
      <c r="D5" s="155">
        <v>0</v>
      </c>
      <c r="E5" s="156">
        <v>45766000</v>
      </c>
      <c r="F5" s="60">
        <v>45766000</v>
      </c>
      <c r="G5" s="60">
        <v>28943707</v>
      </c>
      <c r="H5" s="60">
        <v>0</v>
      </c>
      <c r="I5" s="60">
        <v>0</v>
      </c>
      <c r="J5" s="60">
        <v>28943707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28943707</v>
      </c>
      <c r="X5" s="60">
        <v>11377500</v>
      </c>
      <c r="Y5" s="60">
        <v>17566207</v>
      </c>
      <c r="Z5" s="140">
        <v>154.39</v>
      </c>
      <c r="AA5" s="155">
        <v>45766000</v>
      </c>
    </row>
    <row r="6" spans="1:27" ht="13.5">
      <c r="A6" s="181" t="s">
        <v>102</v>
      </c>
      <c r="B6" s="182"/>
      <c r="C6" s="155">
        <v>1086526</v>
      </c>
      <c r="D6" s="155">
        <v>0</v>
      </c>
      <c r="E6" s="156">
        <v>904000</v>
      </c>
      <c r="F6" s="60">
        <v>904000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225999</v>
      </c>
      <c r="Y6" s="60">
        <v>-225999</v>
      </c>
      <c r="Z6" s="140">
        <v>-100</v>
      </c>
      <c r="AA6" s="155">
        <v>904000</v>
      </c>
    </row>
    <row r="7" spans="1:27" ht="13.5">
      <c r="A7" s="183" t="s">
        <v>103</v>
      </c>
      <c r="B7" s="182"/>
      <c r="C7" s="155">
        <v>55968469</v>
      </c>
      <c r="D7" s="155">
        <v>0</v>
      </c>
      <c r="E7" s="156">
        <v>72969000</v>
      </c>
      <c r="F7" s="60">
        <v>72969000</v>
      </c>
      <c r="G7" s="60">
        <v>2153571</v>
      </c>
      <c r="H7" s="60">
        <v>0</v>
      </c>
      <c r="I7" s="60">
        <v>1303594</v>
      </c>
      <c r="J7" s="60">
        <v>3457165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3457165</v>
      </c>
      <c r="X7" s="60">
        <v>18813249</v>
      </c>
      <c r="Y7" s="60">
        <v>-15356084</v>
      </c>
      <c r="Z7" s="140">
        <v>-81.62</v>
      </c>
      <c r="AA7" s="155">
        <v>72969000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6416000</v>
      </c>
      <c r="F10" s="54">
        <v>6416000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1604001</v>
      </c>
      <c r="Y10" s="54">
        <v>-1604001</v>
      </c>
      <c r="Z10" s="184">
        <v>-100</v>
      </c>
      <c r="AA10" s="130">
        <v>6416000</v>
      </c>
    </row>
    <row r="11" spans="1:27" ht="13.5">
      <c r="A11" s="183" t="s">
        <v>107</v>
      </c>
      <c r="B11" s="185"/>
      <c r="C11" s="155">
        <v>6943952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3314</v>
      </c>
      <c r="J11" s="60">
        <v>3314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3314</v>
      </c>
      <c r="X11" s="60">
        <v>0</v>
      </c>
      <c r="Y11" s="60">
        <v>3314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811460</v>
      </c>
      <c r="D12" s="155">
        <v>0</v>
      </c>
      <c r="E12" s="156">
        <v>600000</v>
      </c>
      <c r="F12" s="60">
        <v>600000</v>
      </c>
      <c r="G12" s="60">
        <v>105878</v>
      </c>
      <c r="H12" s="60">
        <v>0</v>
      </c>
      <c r="I12" s="60">
        <v>27383</v>
      </c>
      <c r="J12" s="60">
        <v>133261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133261</v>
      </c>
      <c r="X12" s="60">
        <v>96999</v>
      </c>
      <c r="Y12" s="60">
        <v>36262</v>
      </c>
      <c r="Z12" s="140">
        <v>37.38</v>
      </c>
      <c r="AA12" s="155">
        <v>600000</v>
      </c>
    </row>
    <row r="13" spans="1:27" ht="13.5">
      <c r="A13" s="181" t="s">
        <v>109</v>
      </c>
      <c r="B13" s="185"/>
      <c r="C13" s="155">
        <v>532921</v>
      </c>
      <c r="D13" s="155">
        <v>0</v>
      </c>
      <c r="E13" s="156">
        <v>250000</v>
      </c>
      <c r="F13" s="60">
        <v>250000</v>
      </c>
      <c r="G13" s="60">
        <v>12658</v>
      </c>
      <c r="H13" s="60">
        <v>0</v>
      </c>
      <c r="I13" s="60">
        <v>79916</v>
      </c>
      <c r="J13" s="60">
        <v>92574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92574</v>
      </c>
      <c r="X13" s="60">
        <v>45000</v>
      </c>
      <c r="Y13" s="60">
        <v>47574</v>
      </c>
      <c r="Z13" s="140">
        <v>105.72</v>
      </c>
      <c r="AA13" s="155">
        <v>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7258</v>
      </c>
      <c r="J14" s="60">
        <v>7258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7258</v>
      </c>
      <c r="X14" s="60">
        <v>0</v>
      </c>
      <c r="Y14" s="60">
        <v>7258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5120586</v>
      </c>
      <c r="D16" s="155">
        <v>0</v>
      </c>
      <c r="E16" s="156">
        <v>3405000</v>
      </c>
      <c r="F16" s="60">
        <v>3405000</v>
      </c>
      <c r="G16" s="60">
        <v>155073</v>
      </c>
      <c r="H16" s="60">
        <v>0</v>
      </c>
      <c r="I16" s="60">
        <v>304664</v>
      </c>
      <c r="J16" s="60">
        <v>459737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459737</v>
      </c>
      <c r="X16" s="60">
        <v>851250</v>
      </c>
      <c r="Y16" s="60">
        <v>-391513</v>
      </c>
      <c r="Z16" s="140">
        <v>-45.99</v>
      </c>
      <c r="AA16" s="155">
        <v>3405000</v>
      </c>
    </row>
    <row r="17" spans="1:27" ht="13.5">
      <c r="A17" s="181" t="s">
        <v>113</v>
      </c>
      <c r="B17" s="185"/>
      <c r="C17" s="155">
        <v>2241983</v>
      </c>
      <c r="D17" s="155">
        <v>0</v>
      </c>
      <c r="E17" s="156">
        <v>2546594</v>
      </c>
      <c r="F17" s="60">
        <v>2546594</v>
      </c>
      <c r="G17" s="60">
        <v>186359</v>
      </c>
      <c r="H17" s="60">
        <v>0</v>
      </c>
      <c r="I17" s="60">
        <v>222508</v>
      </c>
      <c r="J17" s="60">
        <v>408867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408867</v>
      </c>
      <c r="X17" s="60">
        <v>636750</v>
      </c>
      <c r="Y17" s="60">
        <v>-227883</v>
      </c>
      <c r="Z17" s="140">
        <v>-35.79</v>
      </c>
      <c r="AA17" s="155">
        <v>2546594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87088000</v>
      </c>
      <c r="D19" s="155">
        <v>0</v>
      </c>
      <c r="E19" s="156">
        <v>106030738</v>
      </c>
      <c r="F19" s="60">
        <v>106030738</v>
      </c>
      <c r="G19" s="60">
        <v>41791000</v>
      </c>
      <c r="H19" s="60">
        <v>0</v>
      </c>
      <c r="I19" s="60">
        <v>412000</v>
      </c>
      <c r="J19" s="60">
        <v>42203000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42203000</v>
      </c>
      <c r="X19" s="60">
        <v>26507499</v>
      </c>
      <c r="Y19" s="60">
        <v>15695501</v>
      </c>
      <c r="Z19" s="140">
        <v>59.21</v>
      </c>
      <c r="AA19" s="155">
        <v>106030738</v>
      </c>
    </row>
    <row r="20" spans="1:27" ht="13.5">
      <c r="A20" s="181" t="s">
        <v>35</v>
      </c>
      <c r="B20" s="185"/>
      <c r="C20" s="155">
        <v>8273919</v>
      </c>
      <c r="D20" s="155">
        <v>0</v>
      </c>
      <c r="E20" s="156">
        <v>3103000</v>
      </c>
      <c r="F20" s="54">
        <v>3103000</v>
      </c>
      <c r="G20" s="54">
        <v>91435</v>
      </c>
      <c r="H20" s="54">
        <v>0</v>
      </c>
      <c r="I20" s="54">
        <v>186176</v>
      </c>
      <c r="J20" s="54">
        <v>277611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277611</v>
      </c>
      <c r="X20" s="54">
        <v>686250</v>
      </c>
      <c r="Y20" s="54">
        <v>-408639</v>
      </c>
      <c r="Z20" s="184">
        <v>-59.55</v>
      </c>
      <c r="AA20" s="130">
        <v>3103000</v>
      </c>
    </row>
    <row r="21" spans="1:27" ht="13.5">
      <c r="A21" s="181" t="s">
        <v>115</v>
      </c>
      <c r="B21" s="185"/>
      <c r="C21" s="155">
        <v>1242375</v>
      </c>
      <c r="D21" s="155">
        <v>0</v>
      </c>
      <c r="E21" s="156">
        <v>4436262</v>
      </c>
      <c r="F21" s="60">
        <v>4436262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4436262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211390540</v>
      </c>
      <c r="D22" s="188">
        <f>SUM(D5:D21)</f>
        <v>0</v>
      </c>
      <c r="E22" s="189">
        <f t="shared" si="0"/>
        <v>246426594</v>
      </c>
      <c r="F22" s="190">
        <f t="shared" si="0"/>
        <v>246426594</v>
      </c>
      <c r="G22" s="190">
        <f t="shared" si="0"/>
        <v>73439681</v>
      </c>
      <c r="H22" s="190">
        <f t="shared" si="0"/>
        <v>0</v>
      </c>
      <c r="I22" s="190">
        <f t="shared" si="0"/>
        <v>2546813</v>
      </c>
      <c r="J22" s="190">
        <f t="shared" si="0"/>
        <v>75986494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75986494</v>
      </c>
      <c r="X22" s="190">
        <f t="shared" si="0"/>
        <v>60844497</v>
      </c>
      <c r="Y22" s="190">
        <f t="shared" si="0"/>
        <v>15141997</v>
      </c>
      <c r="Z22" s="191">
        <f>+IF(X22&lt;&gt;0,+(Y22/X22)*100,0)</f>
        <v>24.886387013767244</v>
      </c>
      <c r="AA22" s="188">
        <f>SUM(AA5:AA21)</f>
        <v>246426594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81830543</v>
      </c>
      <c r="D25" s="155">
        <v>0</v>
      </c>
      <c r="E25" s="156">
        <v>80075000</v>
      </c>
      <c r="F25" s="60">
        <v>80075000</v>
      </c>
      <c r="G25" s="60">
        <v>6875933</v>
      </c>
      <c r="H25" s="60">
        <v>0</v>
      </c>
      <c r="I25" s="60">
        <v>4562594</v>
      </c>
      <c r="J25" s="60">
        <v>11438527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11438527</v>
      </c>
      <c r="X25" s="60">
        <v>19908249</v>
      </c>
      <c r="Y25" s="60">
        <v>-8469722</v>
      </c>
      <c r="Z25" s="140">
        <v>-42.54</v>
      </c>
      <c r="AA25" s="155">
        <v>80075000</v>
      </c>
    </row>
    <row r="26" spans="1:27" ht="13.5">
      <c r="A26" s="183" t="s">
        <v>38</v>
      </c>
      <c r="B26" s="182"/>
      <c r="C26" s="155">
        <v>12060117</v>
      </c>
      <c r="D26" s="155">
        <v>0</v>
      </c>
      <c r="E26" s="156">
        <v>13239000</v>
      </c>
      <c r="F26" s="60">
        <v>13239000</v>
      </c>
      <c r="G26" s="60">
        <v>925201</v>
      </c>
      <c r="H26" s="60">
        <v>0</v>
      </c>
      <c r="I26" s="60">
        <v>555520</v>
      </c>
      <c r="J26" s="60">
        <v>1480721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1480721</v>
      </c>
      <c r="X26" s="60">
        <v>3074001</v>
      </c>
      <c r="Y26" s="60">
        <v>-1593280</v>
      </c>
      <c r="Z26" s="140">
        <v>-51.83</v>
      </c>
      <c r="AA26" s="155">
        <v>13239000</v>
      </c>
    </row>
    <row r="27" spans="1:27" ht="13.5">
      <c r="A27" s="183" t="s">
        <v>118</v>
      </c>
      <c r="B27" s="182"/>
      <c r="C27" s="155">
        <v>7743</v>
      </c>
      <c r="D27" s="155">
        <v>0</v>
      </c>
      <c r="E27" s="156">
        <v>6903000</v>
      </c>
      <c r="F27" s="60">
        <v>6903000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1625001</v>
      </c>
      <c r="Y27" s="60">
        <v>-1625001</v>
      </c>
      <c r="Z27" s="140">
        <v>-100</v>
      </c>
      <c r="AA27" s="155">
        <v>6903000</v>
      </c>
    </row>
    <row r="28" spans="1:27" ht="13.5">
      <c r="A28" s="183" t="s">
        <v>39</v>
      </c>
      <c r="B28" s="182"/>
      <c r="C28" s="155">
        <v>57808802</v>
      </c>
      <c r="D28" s="155">
        <v>0</v>
      </c>
      <c r="E28" s="156">
        <v>70088578</v>
      </c>
      <c r="F28" s="60">
        <v>70088578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16491750</v>
      </c>
      <c r="Y28" s="60">
        <v>-16491750</v>
      </c>
      <c r="Z28" s="140">
        <v>-100</v>
      </c>
      <c r="AA28" s="155">
        <v>70088578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150000</v>
      </c>
      <c r="F29" s="60">
        <v>150000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75000</v>
      </c>
      <c r="Y29" s="60">
        <v>-75000</v>
      </c>
      <c r="Z29" s="140">
        <v>-100</v>
      </c>
      <c r="AA29" s="155">
        <v>150000</v>
      </c>
    </row>
    <row r="30" spans="1:27" ht="13.5">
      <c r="A30" s="183" t="s">
        <v>119</v>
      </c>
      <c r="B30" s="182"/>
      <c r="C30" s="155">
        <v>51489666</v>
      </c>
      <c r="D30" s="155">
        <v>0</v>
      </c>
      <c r="E30" s="156">
        <v>58472000</v>
      </c>
      <c r="F30" s="60">
        <v>58472000</v>
      </c>
      <c r="G30" s="60">
        <v>3655735</v>
      </c>
      <c r="H30" s="60">
        <v>0</v>
      </c>
      <c r="I30" s="60">
        <v>3105142</v>
      </c>
      <c r="J30" s="60">
        <v>6760877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6760877</v>
      </c>
      <c r="X30" s="60">
        <v>13527501</v>
      </c>
      <c r="Y30" s="60">
        <v>-6766624</v>
      </c>
      <c r="Z30" s="140">
        <v>-50.02</v>
      </c>
      <c r="AA30" s="155">
        <v>58472000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85000</v>
      </c>
      <c r="F31" s="60">
        <v>85000</v>
      </c>
      <c r="G31" s="60">
        <v>0</v>
      </c>
      <c r="H31" s="60">
        <v>0</v>
      </c>
      <c r="I31" s="60">
        <v>1357</v>
      </c>
      <c r="J31" s="60">
        <v>1357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1357</v>
      </c>
      <c r="X31" s="60">
        <v>19251</v>
      </c>
      <c r="Y31" s="60">
        <v>-17894</v>
      </c>
      <c r="Z31" s="140">
        <v>-92.95</v>
      </c>
      <c r="AA31" s="155">
        <v>85000</v>
      </c>
    </row>
    <row r="32" spans="1:27" ht="13.5">
      <c r="A32" s="183" t="s">
        <v>121</v>
      </c>
      <c r="B32" s="182"/>
      <c r="C32" s="155">
        <v>41758402</v>
      </c>
      <c r="D32" s="155">
        <v>0</v>
      </c>
      <c r="E32" s="156">
        <v>70608605</v>
      </c>
      <c r="F32" s="60">
        <v>70608605</v>
      </c>
      <c r="G32" s="60">
        <v>2457599</v>
      </c>
      <c r="H32" s="60">
        <v>0</v>
      </c>
      <c r="I32" s="60">
        <v>2096034</v>
      </c>
      <c r="J32" s="60">
        <v>4553633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4553633</v>
      </c>
      <c r="X32" s="60">
        <v>20892501</v>
      </c>
      <c r="Y32" s="60">
        <v>-16338868</v>
      </c>
      <c r="Z32" s="140">
        <v>-78.2</v>
      </c>
      <c r="AA32" s="155">
        <v>70608605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782118</v>
      </c>
      <c r="J33" s="60">
        <v>782118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782118</v>
      </c>
      <c r="X33" s="60">
        <v>0</v>
      </c>
      <c r="Y33" s="60">
        <v>782118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27106359</v>
      </c>
      <c r="D34" s="155">
        <v>0</v>
      </c>
      <c r="E34" s="156">
        <v>49560000</v>
      </c>
      <c r="F34" s="60">
        <v>49560000</v>
      </c>
      <c r="G34" s="60">
        <v>3440073</v>
      </c>
      <c r="H34" s="60">
        <v>0</v>
      </c>
      <c r="I34" s="60">
        <v>2045387</v>
      </c>
      <c r="J34" s="60">
        <v>5485460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5485460</v>
      </c>
      <c r="X34" s="60">
        <v>9132750</v>
      </c>
      <c r="Y34" s="60">
        <v>-3647290</v>
      </c>
      <c r="Z34" s="140">
        <v>-39.94</v>
      </c>
      <c r="AA34" s="155">
        <v>49560000</v>
      </c>
    </row>
    <row r="35" spans="1:27" ht="13.5">
      <c r="A35" s="181" t="s">
        <v>122</v>
      </c>
      <c r="B35" s="185"/>
      <c r="C35" s="155">
        <v>124182623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396244255</v>
      </c>
      <c r="D36" s="188">
        <f>SUM(D25:D35)</f>
        <v>0</v>
      </c>
      <c r="E36" s="189">
        <f t="shared" si="1"/>
        <v>349181183</v>
      </c>
      <c r="F36" s="190">
        <f t="shared" si="1"/>
        <v>349181183</v>
      </c>
      <c r="G36" s="190">
        <f t="shared" si="1"/>
        <v>17354541</v>
      </c>
      <c r="H36" s="190">
        <f t="shared" si="1"/>
        <v>0</v>
      </c>
      <c r="I36" s="190">
        <f t="shared" si="1"/>
        <v>13148152</v>
      </c>
      <c r="J36" s="190">
        <f t="shared" si="1"/>
        <v>30502693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30502693</v>
      </c>
      <c r="X36" s="190">
        <f t="shared" si="1"/>
        <v>84746004</v>
      </c>
      <c r="Y36" s="190">
        <f t="shared" si="1"/>
        <v>-54243311</v>
      </c>
      <c r="Z36" s="191">
        <f>+IF(X36&lt;&gt;0,+(Y36/X36)*100,0)</f>
        <v>-64.00692473948388</v>
      </c>
      <c r="AA36" s="188">
        <f>SUM(AA25:AA35)</f>
        <v>349181183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-184853715</v>
      </c>
      <c r="D38" s="199">
        <f>+D22-D36</f>
        <v>0</v>
      </c>
      <c r="E38" s="200">
        <f t="shared" si="2"/>
        <v>-102754589</v>
      </c>
      <c r="F38" s="106">
        <f t="shared" si="2"/>
        <v>-102754589</v>
      </c>
      <c r="G38" s="106">
        <f t="shared" si="2"/>
        <v>56085140</v>
      </c>
      <c r="H38" s="106">
        <f t="shared" si="2"/>
        <v>0</v>
      </c>
      <c r="I38" s="106">
        <f t="shared" si="2"/>
        <v>-10601339</v>
      </c>
      <c r="J38" s="106">
        <f t="shared" si="2"/>
        <v>45483801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45483801</v>
      </c>
      <c r="X38" s="106">
        <f>IF(F22=F36,0,X22-X36)</f>
        <v>-23901507</v>
      </c>
      <c r="Y38" s="106">
        <f t="shared" si="2"/>
        <v>69385308</v>
      </c>
      <c r="Z38" s="201">
        <f>+IF(X38&lt;&gt;0,+(Y38/X38)*100,0)</f>
        <v>-290.29679174622754</v>
      </c>
      <c r="AA38" s="199">
        <f>+AA22-AA36</f>
        <v>-102754589</v>
      </c>
    </row>
    <row r="39" spans="1:27" ht="13.5">
      <c r="A39" s="181" t="s">
        <v>46</v>
      </c>
      <c r="B39" s="185"/>
      <c r="C39" s="155">
        <v>30934788</v>
      </c>
      <c r="D39" s="155">
        <v>0</v>
      </c>
      <c r="E39" s="156">
        <v>34610000</v>
      </c>
      <c r="F39" s="60">
        <v>34610000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8652501</v>
      </c>
      <c r="Y39" s="60">
        <v>-8652501</v>
      </c>
      <c r="Z39" s="140">
        <v>-100</v>
      </c>
      <c r="AA39" s="155">
        <v>34610000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-153918927</v>
      </c>
      <c r="D42" s="206">
        <f>SUM(D38:D41)</f>
        <v>0</v>
      </c>
      <c r="E42" s="207">
        <f t="shared" si="3"/>
        <v>-68144589</v>
      </c>
      <c r="F42" s="88">
        <f t="shared" si="3"/>
        <v>-68144589</v>
      </c>
      <c r="G42" s="88">
        <f t="shared" si="3"/>
        <v>56085140</v>
      </c>
      <c r="H42" s="88">
        <f t="shared" si="3"/>
        <v>0</v>
      </c>
      <c r="I42" s="88">
        <f t="shared" si="3"/>
        <v>-10601339</v>
      </c>
      <c r="J42" s="88">
        <f t="shared" si="3"/>
        <v>45483801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45483801</v>
      </c>
      <c r="X42" s="88">
        <f t="shared" si="3"/>
        <v>-15249006</v>
      </c>
      <c r="Y42" s="88">
        <f t="shared" si="3"/>
        <v>60732807</v>
      </c>
      <c r="Z42" s="208">
        <f>+IF(X42&lt;&gt;0,+(Y42/X42)*100,0)</f>
        <v>-398.2738743758118</v>
      </c>
      <c r="AA42" s="206">
        <f>SUM(AA38:AA41)</f>
        <v>-68144589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-153918927</v>
      </c>
      <c r="D44" s="210">
        <f>+D42-D43</f>
        <v>0</v>
      </c>
      <c r="E44" s="211">
        <f t="shared" si="4"/>
        <v>-68144589</v>
      </c>
      <c r="F44" s="77">
        <f t="shared" si="4"/>
        <v>-68144589</v>
      </c>
      <c r="G44" s="77">
        <f t="shared" si="4"/>
        <v>56085140</v>
      </c>
      <c r="H44" s="77">
        <f t="shared" si="4"/>
        <v>0</v>
      </c>
      <c r="I44" s="77">
        <f t="shared" si="4"/>
        <v>-10601339</v>
      </c>
      <c r="J44" s="77">
        <f t="shared" si="4"/>
        <v>45483801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45483801</v>
      </c>
      <c r="X44" s="77">
        <f t="shared" si="4"/>
        <v>-15249006</v>
      </c>
      <c r="Y44" s="77">
        <f t="shared" si="4"/>
        <v>60732807</v>
      </c>
      <c r="Z44" s="212">
        <f>+IF(X44&lt;&gt;0,+(Y44/X44)*100,0)</f>
        <v>-398.2738743758118</v>
      </c>
      <c r="AA44" s="210">
        <f>+AA42-AA43</f>
        <v>-68144589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-153918927</v>
      </c>
      <c r="D46" s="206">
        <f>SUM(D44:D45)</f>
        <v>0</v>
      </c>
      <c r="E46" s="207">
        <f t="shared" si="5"/>
        <v>-68144589</v>
      </c>
      <c r="F46" s="88">
        <f t="shared" si="5"/>
        <v>-68144589</v>
      </c>
      <c r="G46" s="88">
        <f t="shared" si="5"/>
        <v>56085140</v>
      </c>
      <c r="H46" s="88">
        <f t="shared" si="5"/>
        <v>0</v>
      </c>
      <c r="I46" s="88">
        <f t="shared" si="5"/>
        <v>-10601339</v>
      </c>
      <c r="J46" s="88">
        <f t="shared" si="5"/>
        <v>45483801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45483801</v>
      </c>
      <c r="X46" s="88">
        <f t="shared" si="5"/>
        <v>-15249006</v>
      </c>
      <c r="Y46" s="88">
        <f t="shared" si="5"/>
        <v>60732807</v>
      </c>
      <c r="Z46" s="208">
        <f>+IF(X46&lt;&gt;0,+(Y46/X46)*100,0)</f>
        <v>-398.2738743758118</v>
      </c>
      <c r="AA46" s="206">
        <f>SUM(AA44:AA45)</f>
        <v>-68144589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-153918927</v>
      </c>
      <c r="D48" s="217">
        <f>SUM(D46:D47)</f>
        <v>0</v>
      </c>
      <c r="E48" s="218">
        <f t="shared" si="6"/>
        <v>-68144589</v>
      </c>
      <c r="F48" s="219">
        <f t="shared" si="6"/>
        <v>-68144589</v>
      </c>
      <c r="G48" s="219">
        <f t="shared" si="6"/>
        <v>56085140</v>
      </c>
      <c r="H48" s="220">
        <f t="shared" si="6"/>
        <v>0</v>
      </c>
      <c r="I48" s="220">
        <f t="shared" si="6"/>
        <v>-10601339</v>
      </c>
      <c r="J48" s="220">
        <f t="shared" si="6"/>
        <v>45483801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45483801</v>
      </c>
      <c r="X48" s="220">
        <f t="shared" si="6"/>
        <v>-15249006</v>
      </c>
      <c r="Y48" s="220">
        <f t="shared" si="6"/>
        <v>60732807</v>
      </c>
      <c r="Z48" s="221">
        <f>+IF(X48&lt;&gt;0,+(Y48/X48)*100,0)</f>
        <v>-398.2738743758118</v>
      </c>
      <c r="AA48" s="222">
        <f>SUM(AA46:AA47)</f>
        <v>-68144589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12564000</v>
      </c>
      <c r="F9" s="100">
        <f t="shared" si="1"/>
        <v>12564000</v>
      </c>
      <c r="G9" s="100">
        <f t="shared" si="1"/>
        <v>1724178</v>
      </c>
      <c r="H9" s="100">
        <f t="shared" si="1"/>
        <v>1795593</v>
      </c>
      <c r="I9" s="100">
        <f t="shared" si="1"/>
        <v>950155</v>
      </c>
      <c r="J9" s="100">
        <f t="shared" si="1"/>
        <v>4469926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4469926</v>
      </c>
      <c r="X9" s="100">
        <f t="shared" si="1"/>
        <v>0</v>
      </c>
      <c r="Y9" s="100">
        <f t="shared" si="1"/>
        <v>4469926</v>
      </c>
      <c r="Z9" s="137">
        <f>+IF(X9&lt;&gt;0,+(Y9/X9)*100,0)</f>
        <v>0</v>
      </c>
      <c r="AA9" s="102">
        <f>SUM(AA10:AA14)</f>
        <v>12564000</v>
      </c>
    </row>
    <row r="10" spans="1:27" ht="13.5">
      <c r="A10" s="138" t="s">
        <v>79</v>
      </c>
      <c r="B10" s="136"/>
      <c r="C10" s="155"/>
      <c r="D10" s="155"/>
      <c r="E10" s="156">
        <v>11954000</v>
      </c>
      <c r="F10" s="60">
        <v>11954000</v>
      </c>
      <c r="G10" s="60">
        <v>1724178</v>
      </c>
      <c r="H10" s="60">
        <v>1795593</v>
      </c>
      <c r="I10" s="60">
        <v>950155</v>
      </c>
      <c r="J10" s="60">
        <v>4469926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4469926</v>
      </c>
      <c r="X10" s="60"/>
      <c r="Y10" s="60">
        <v>4469926</v>
      </c>
      <c r="Z10" s="140"/>
      <c r="AA10" s="62">
        <v>11954000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610000</v>
      </c>
      <c r="F12" s="60">
        <v>610000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610000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17046000</v>
      </c>
      <c r="F15" s="100">
        <f t="shared" si="2"/>
        <v>17046000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7402500</v>
      </c>
      <c r="Y15" s="100">
        <f t="shared" si="2"/>
        <v>-7402500</v>
      </c>
      <c r="Z15" s="137">
        <f>+IF(X15&lt;&gt;0,+(Y15/X15)*100,0)</f>
        <v>-100</v>
      </c>
      <c r="AA15" s="102">
        <f>SUM(AA16:AA18)</f>
        <v>17046000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17046000</v>
      </c>
      <c r="F17" s="60">
        <v>17046000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7402500</v>
      </c>
      <c r="Y17" s="60">
        <v>-7402500</v>
      </c>
      <c r="Z17" s="140">
        <v>-100</v>
      </c>
      <c r="AA17" s="62">
        <v>17046000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1073651</v>
      </c>
      <c r="H19" s="100">
        <f t="shared" si="3"/>
        <v>1044961</v>
      </c>
      <c r="I19" s="100">
        <f t="shared" si="3"/>
        <v>1348033</v>
      </c>
      <c r="J19" s="100">
        <f t="shared" si="3"/>
        <v>3466645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3466645</v>
      </c>
      <c r="X19" s="100">
        <f t="shared" si="3"/>
        <v>1250001</v>
      </c>
      <c r="Y19" s="100">
        <f t="shared" si="3"/>
        <v>2216644</v>
      </c>
      <c r="Z19" s="137">
        <f>+IF(X19&lt;&gt;0,+(Y19/X19)*100,0)</f>
        <v>177.3313781348975</v>
      </c>
      <c r="AA19" s="102">
        <f>SUM(AA20:AA23)</f>
        <v>5000000</v>
      </c>
    </row>
    <row r="20" spans="1:27" ht="13.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>
        <v>1073651</v>
      </c>
      <c r="H20" s="60">
        <v>1044961</v>
      </c>
      <c r="I20" s="60">
        <v>1348033</v>
      </c>
      <c r="J20" s="60">
        <v>3466645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3466645</v>
      </c>
      <c r="X20" s="60">
        <v>1250001</v>
      </c>
      <c r="Y20" s="60">
        <v>2216644</v>
      </c>
      <c r="Z20" s="140">
        <v>177.33</v>
      </c>
      <c r="AA20" s="62">
        <v>5000000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34610000</v>
      </c>
      <c r="F25" s="219">
        <f t="shared" si="4"/>
        <v>34610000</v>
      </c>
      <c r="G25" s="219">
        <f t="shared" si="4"/>
        <v>2797829</v>
      </c>
      <c r="H25" s="219">
        <f t="shared" si="4"/>
        <v>2840554</v>
      </c>
      <c r="I25" s="219">
        <f t="shared" si="4"/>
        <v>2298188</v>
      </c>
      <c r="J25" s="219">
        <f t="shared" si="4"/>
        <v>7936571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7936571</v>
      </c>
      <c r="X25" s="219">
        <f t="shared" si="4"/>
        <v>8652501</v>
      </c>
      <c r="Y25" s="219">
        <f t="shared" si="4"/>
        <v>-715930</v>
      </c>
      <c r="Z25" s="231">
        <f>+IF(X25&lt;&gt;0,+(Y25/X25)*100,0)</f>
        <v>-8.274255039092166</v>
      </c>
      <c r="AA25" s="232">
        <f>+AA5+AA9+AA15+AA19+AA24</f>
        <v>34610000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34000000</v>
      </c>
      <c r="F28" s="60">
        <v>34000000</v>
      </c>
      <c r="G28" s="60">
        <v>2797829</v>
      </c>
      <c r="H28" s="60">
        <v>2840554</v>
      </c>
      <c r="I28" s="60">
        <v>2000000</v>
      </c>
      <c r="J28" s="60">
        <v>7638383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7638383</v>
      </c>
      <c r="X28" s="60"/>
      <c r="Y28" s="60">
        <v>7638383</v>
      </c>
      <c r="Z28" s="140"/>
      <c r="AA28" s="155">
        <v>34000000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34000000</v>
      </c>
      <c r="F32" s="77">
        <f t="shared" si="5"/>
        <v>34000000</v>
      </c>
      <c r="G32" s="77">
        <f t="shared" si="5"/>
        <v>2797829</v>
      </c>
      <c r="H32" s="77">
        <f t="shared" si="5"/>
        <v>2840554</v>
      </c>
      <c r="I32" s="77">
        <f t="shared" si="5"/>
        <v>2000000</v>
      </c>
      <c r="J32" s="77">
        <f t="shared" si="5"/>
        <v>7638383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7638383</v>
      </c>
      <c r="X32" s="77">
        <f t="shared" si="5"/>
        <v>0</v>
      </c>
      <c r="Y32" s="77">
        <f t="shared" si="5"/>
        <v>7638383</v>
      </c>
      <c r="Z32" s="212">
        <f>+IF(X32&lt;&gt;0,+(Y32/X32)*100,0)</f>
        <v>0</v>
      </c>
      <c r="AA32" s="79">
        <f>SUM(AA28:AA31)</f>
        <v>34000000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610000</v>
      </c>
      <c r="F35" s="60">
        <v>610000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610000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34610000</v>
      </c>
      <c r="F36" s="220">
        <f t="shared" si="6"/>
        <v>34610000</v>
      </c>
      <c r="G36" s="220">
        <f t="shared" si="6"/>
        <v>2797829</v>
      </c>
      <c r="H36" s="220">
        <f t="shared" si="6"/>
        <v>2840554</v>
      </c>
      <c r="I36" s="220">
        <f t="shared" si="6"/>
        <v>2000000</v>
      </c>
      <c r="J36" s="220">
        <f t="shared" si="6"/>
        <v>7638383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7638383</v>
      </c>
      <c r="X36" s="220">
        <f t="shared" si="6"/>
        <v>0</v>
      </c>
      <c r="Y36" s="220">
        <f t="shared" si="6"/>
        <v>7638383</v>
      </c>
      <c r="Z36" s="221">
        <f>+IF(X36&lt;&gt;0,+(Y36/X36)*100,0)</f>
        <v>0</v>
      </c>
      <c r="AA36" s="239">
        <f>SUM(AA32:AA35)</f>
        <v>34610000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9316654</v>
      </c>
      <c r="D6" s="155"/>
      <c r="E6" s="59">
        <v>3412206</v>
      </c>
      <c r="F6" s="60">
        <v>3412206</v>
      </c>
      <c r="G6" s="60">
        <v>56473393</v>
      </c>
      <c r="H6" s="60">
        <v>30993095</v>
      </c>
      <c r="I6" s="60">
        <v>30993095</v>
      </c>
      <c r="J6" s="60">
        <v>30993095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30993095</v>
      </c>
      <c r="X6" s="60">
        <v>853052</v>
      </c>
      <c r="Y6" s="60">
        <v>30140043</v>
      </c>
      <c r="Z6" s="140">
        <v>3533.2</v>
      </c>
      <c r="AA6" s="62">
        <v>3412206</v>
      </c>
    </row>
    <row r="7" spans="1:27" ht="13.5">
      <c r="A7" s="249" t="s">
        <v>144</v>
      </c>
      <c r="B7" s="182"/>
      <c r="C7" s="155"/>
      <c r="D7" s="155"/>
      <c r="E7" s="59">
        <v>1721502</v>
      </c>
      <c r="F7" s="60">
        <v>1721502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430376</v>
      </c>
      <c r="Y7" s="60">
        <v>-430376</v>
      </c>
      <c r="Z7" s="140">
        <v>-100</v>
      </c>
      <c r="AA7" s="62">
        <v>1721502</v>
      </c>
    </row>
    <row r="8" spans="1:27" ht="13.5">
      <c r="A8" s="249" t="s">
        <v>145</v>
      </c>
      <c r="B8" s="182"/>
      <c r="C8" s="155">
        <v>46052461</v>
      </c>
      <c r="D8" s="155"/>
      <c r="E8" s="59">
        <v>98616258</v>
      </c>
      <c r="F8" s="60">
        <v>98616258</v>
      </c>
      <c r="G8" s="60">
        <v>113558961</v>
      </c>
      <c r="H8" s="60">
        <v>111397682</v>
      </c>
      <c r="I8" s="60">
        <v>111397682</v>
      </c>
      <c r="J8" s="60">
        <v>111397682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111397682</v>
      </c>
      <c r="X8" s="60">
        <v>24654065</v>
      </c>
      <c r="Y8" s="60">
        <v>86743617</v>
      </c>
      <c r="Z8" s="140">
        <v>351.84</v>
      </c>
      <c r="AA8" s="62">
        <v>98616258</v>
      </c>
    </row>
    <row r="9" spans="1:27" ht="13.5">
      <c r="A9" s="249" t="s">
        <v>146</v>
      </c>
      <c r="B9" s="182"/>
      <c r="C9" s="155">
        <v>9735235</v>
      </c>
      <c r="D9" s="155"/>
      <c r="E9" s="59"/>
      <c r="F9" s="60"/>
      <c r="G9" s="60">
        <v>42744661</v>
      </c>
      <c r="H9" s="60">
        <v>51628592</v>
      </c>
      <c r="I9" s="60">
        <v>51628592</v>
      </c>
      <c r="J9" s="60">
        <v>51628592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51628592</v>
      </c>
      <c r="X9" s="60"/>
      <c r="Y9" s="60">
        <v>51628592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1019490</v>
      </c>
      <c r="D11" s="155"/>
      <c r="E11" s="59">
        <v>1168200</v>
      </c>
      <c r="F11" s="60">
        <v>1168200</v>
      </c>
      <c r="G11" s="60">
        <v>968607</v>
      </c>
      <c r="H11" s="60">
        <v>1017080</v>
      </c>
      <c r="I11" s="60">
        <v>1017080</v>
      </c>
      <c r="J11" s="60">
        <v>1017080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1017080</v>
      </c>
      <c r="X11" s="60">
        <v>292050</v>
      </c>
      <c r="Y11" s="60">
        <v>725030</v>
      </c>
      <c r="Z11" s="140">
        <v>248.26</v>
      </c>
      <c r="AA11" s="62">
        <v>1168200</v>
      </c>
    </row>
    <row r="12" spans="1:27" ht="13.5">
      <c r="A12" s="250" t="s">
        <v>56</v>
      </c>
      <c r="B12" s="251"/>
      <c r="C12" s="168">
        <f aca="true" t="shared" si="0" ref="C12:Y12">SUM(C6:C11)</f>
        <v>66123840</v>
      </c>
      <c r="D12" s="168">
        <f>SUM(D6:D11)</f>
        <v>0</v>
      </c>
      <c r="E12" s="72">
        <f t="shared" si="0"/>
        <v>104918166</v>
      </c>
      <c r="F12" s="73">
        <f t="shared" si="0"/>
        <v>104918166</v>
      </c>
      <c r="G12" s="73">
        <f t="shared" si="0"/>
        <v>213745622</v>
      </c>
      <c r="H12" s="73">
        <f t="shared" si="0"/>
        <v>195036449</v>
      </c>
      <c r="I12" s="73">
        <f t="shared" si="0"/>
        <v>195036449</v>
      </c>
      <c r="J12" s="73">
        <f t="shared" si="0"/>
        <v>195036449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195036449</v>
      </c>
      <c r="X12" s="73">
        <f t="shared" si="0"/>
        <v>26229543</v>
      </c>
      <c r="Y12" s="73">
        <f t="shared" si="0"/>
        <v>168806906</v>
      </c>
      <c r="Z12" s="170">
        <f>+IF(X12&lt;&gt;0,+(Y12/X12)*100,0)</f>
        <v>643.5754751807914</v>
      </c>
      <c r="AA12" s="74">
        <f>SUM(AA6:AA11)</f>
        <v>104918166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65142000</v>
      </c>
      <c r="D17" s="155"/>
      <c r="E17" s="59">
        <v>520222000</v>
      </c>
      <c r="F17" s="60">
        <v>520222000</v>
      </c>
      <c r="G17" s="60">
        <v>241588000</v>
      </c>
      <c r="H17" s="60">
        <v>65142000</v>
      </c>
      <c r="I17" s="60">
        <v>65142000</v>
      </c>
      <c r="J17" s="60">
        <v>65142000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65142000</v>
      </c>
      <c r="X17" s="60">
        <v>130055500</v>
      </c>
      <c r="Y17" s="60">
        <v>-64913500</v>
      </c>
      <c r="Z17" s="140">
        <v>-49.91</v>
      </c>
      <c r="AA17" s="62">
        <v>520222000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472625539</v>
      </c>
      <c r="D19" s="155"/>
      <c r="E19" s="59">
        <v>478643000</v>
      </c>
      <c r="F19" s="60">
        <v>478643000</v>
      </c>
      <c r="G19" s="60">
        <v>418946766</v>
      </c>
      <c r="H19" s="60">
        <v>472625540</v>
      </c>
      <c r="I19" s="60">
        <v>472625540</v>
      </c>
      <c r="J19" s="60">
        <v>472625540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472625540</v>
      </c>
      <c r="X19" s="60">
        <v>119660750</v>
      </c>
      <c r="Y19" s="60">
        <v>352964790</v>
      </c>
      <c r="Z19" s="140">
        <v>294.97</v>
      </c>
      <c r="AA19" s="62">
        <v>478643000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622470</v>
      </c>
      <c r="F22" s="60">
        <v>622470</v>
      </c>
      <c r="G22" s="60">
        <v>1622727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155618</v>
      </c>
      <c r="Y22" s="60">
        <v>-155618</v>
      </c>
      <c r="Z22" s="140">
        <v>-100</v>
      </c>
      <c r="AA22" s="62">
        <v>622470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537767539</v>
      </c>
      <c r="D24" s="168">
        <f>SUM(D15:D23)</f>
        <v>0</v>
      </c>
      <c r="E24" s="76">
        <f t="shared" si="1"/>
        <v>999487470</v>
      </c>
      <c r="F24" s="77">
        <f t="shared" si="1"/>
        <v>999487470</v>
      </c>
      <c r="G24" s="77">
        <f t="shared" si="1"/>
        <v>662157493</v>
      </c>
      <c r="H24" s="77">
        <f t="shared" si="1"/>
        <v>537767540</v>
      </c>
      <c r="I24" s="77">
        <f t="shared" si="1"/>
        <v>537767540</v>
      </c>
      <c r="J24" s="77">
        <f t="shared" si="1"/>
        <v>537767540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537767540</v>
      </c>
      <c r="X24" s="77">
        <f t="shared" si="1"/>
        <v>249871868</v>
      </c>
      <c r="Y24" s="77">
        <f t="shared" si="1"/>
        <v>287895672</v>
      </c>
      <c r="Z24" s="212">
        <f>+IF(X24&lt;&gt;0,+(Y24/X24)*100,0)</f>
        <v>115.21732090304779</v>
      </c>
      <c r="AA24" s="79">
        <f>SUM(AA15:AA23)</f>
        <v>999487470</v>
      </c>
    </row>
    <row r="25" spans="1:27" ht="13.5">
      <c r="A25" s="250" t="s">
        <v>159</v>
      </c>
      <c r="B25" s="251"/>
      <c r="C25" s="168">
        <f aca="true" t="shared" si="2" ref="C25:Y25">+C12+C24</f>
        <v>603891379</v>
      </c>
      <c r="D25" s="168">
        <f>+D12+D24</f>
        <v>0</v>
      </c>
      <c r="E25" s="72">
        <f t="shared" si="2"/>
        <v>1104405636</v>
      </c>
      <c r="F25" s="73">
        <f t="shared" si="2"/>
        <v>1104405636</v>
      </c>
      <c r="G25" s="73">
        <f t="shared" si="2"/>
        <v>875903115</v>
      </c>
      <c r="H25" s="73">
        <f t="shared" si="2"/>
        <v>732803989</v>
      </c>
      <c r="I25" s="73">
        <f t="shared" si="2"/>
        <v>732803989</v>
      </c>
      <c r="J25" s="73">
        <f t="shared" si="2"/>
        <v>732803989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732803989</v>
      </c>
      <c r="X25" s="73">
        <f t="shared" si="2"/>
        <v>276101411</v>
      </c>
      <c r="Y25" s="73">
        <f t="shared" si="2"/>
        <v>456702578</v>
      </c>
      <c r="Z25" s="170">
        <f>+IF(X25&lt;&gt;0,+(Y25/X25)*100,0)</f>
        <v>165.41117133226095</v>
      </c>
      <c r="AA25" s="74">
        <f>+AA12+AA24</f>
        <v>1104405636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1977459</v>
      </c>
      <c r="D31" s="155"/>
      <c r="E31" s="59">
        <v>1549458</v>
      </c>
      <c r="F31" s="60">
        <v>1549458</v>
      </c>
      <c r="G31" s="60">
        <v>1977462</v>
      </c>
      <c r="H31" s="60">
        <v>1977462</v>
      </c>
      <c r="I31" s="60">
        <v>1977462</v>
      </c>
      <c r="J31" s="60">
        <v>1977462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1977462</v>
      </c>
      <c r="X31" s="60">
        <v>387365</v>
      </c>
      <c r="Y31" s="60">
        <v>1590097</v>
      </c>
      <c r="Z31" s="140">
        <v>410.49</v>
      </c>
      <c r="AA31" s="62">
        <v>1549458</v>
      </c>
    </row>
    <row r="32" spans="1:27" ht="13.5">
      <c r="A32" s="249" t="s">
        <v>164</v>
      </c>
      <c r="B32" s="182"/>
      <c r="C32" s="155">
        <v>106363411</v>
      </c>
      <c r="D32" s="155"/>
      <c r="E32" s="59">
        <v>61454754</v>
      </c>
      <c r="F32" s="60">
        <v>61454754</v>
      </c>
      <c r="G32" s="60">
        <v>204824972</v>
      </c>
      <c r="H32" s="60">
        <v>187658278</v>
      </c>
      <c r="I32" s="60">
        <v>187658278</v>
      </c>
      <c r="J32" s="60">
        <v>187658278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187658278</v>
      </c>
      <c r="X32" s="60">
        <v>15363689</v>
      </c>
      <c r="Y32" s="60">
        <v>172294589</v>
      </c>
      <c r="Z32" s="140">
        <v>1121.44</v>
      </c>
      <c r="AA32" s="62">
        <v>61454754</v>
      </c>
    </row>
    <row r="33" spans="1:27" ht="13.5">
      <c r="A33" s="249" t="s">
        <v>165</v>
      </c>
      <c r="B33" s="182"/>
      <c r="C33" s="155">
        <v>666544</v>
      </c>
      <c r="D33" s="155"/>
      <c r="E33" s="59">
        <v>5295184</v>
      </c>
      <c r="F33" s="60">
        <v>5295184</v>
      </c>
      <c r="G33" s="60">
        <v>8167591</v>
      </c>
      <c r="H33" s="60">
        <v>8167591</v>
      </c>
      <c r="I33" s="60">
        <v>8167591</v>
      </c>
      <c r="J33" s="60">
        <v>8167591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8167591</v>
      </c>
      <c r="X33" s="60">
        <v>1323796</v>
      </c>
      <c r="Y33" s="60">
        <v>6843795</v>
      </c>
      <c r="Z33" s="140">
        <v>516.98</v>
      </c>
      <c r="AA33" s="62">
        <v>5295184</v>
      </c>
    </row>
    <row r="34" spans="1:27" ht="13.5">
      <c r="A34" s="250" t="s">
        <v>58</v>
      </c>
      <c r="B34" s="251"/>
      <c r="C34" s="168">
        <f aca="true" t="shared" si="3" ref="C34:Y34">SUM(C29:C33)</f>
        <v>109007414</v>
      </c>
      <c r="D34" s="168">
        <f>SUM(D29:D33)</f>
        <v>0</v>
      </c>
      <c r="E34" s="72">
        <f t="shared" si="3"/>
        <v>68299396</v>
      </c>
      <c r="F34" s="73">
        <f t="shared" si="3"/>
        <v>68299396</v>
      </c>
      <c r="G34" s="73">
        <f t="shared" si="3"/>
        <v>214970025</v>
      </c>
      <c r="H34" s="73">
        <f t="shared" si="3"/>
        <v>197803331</v>
      </c>
      <c r="I34" s="73">
        <f t="shared" si="3"/>
        <v>197803331</v>
      </c>
      <c r="J34" s="73">
        <f t="shared" si="3"/>
        <v>197803331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197803331</v>
      </c>
      <c r="X34" s="73">
        <f t="shared" si="3"/>
        <v>17074850</v>
      </c>
      <c r="Y34" s="73">
        <f t="shared" si="3"/>
        <v>180728481</v>
      </c>
      <c r="Z34" s="170">
        <f>+IF(X34&lt;&gt;0,+(Y34/X34)*100,0)</f>
        <v>1058.4484256084243</v>
      </c>
      <c r="AA34" s="74">
        <f>SUM(AA29:AA33)</f>
        <v>68299396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3415371</v>
      </c>
      <c r="D38" s="155"/>
      <c r="E38" s="59">
        <v>3419640</v>
      </c>
      <c r="F38" s="60">
        <v>3419640</v>
      </c>
      <c r="G38" s="60">
        <v>3415371</v>
      </c>
      <c r="H38" s="60">
        <v>3415371</v>
      </c>
      <c r="I38" s="60">
        <v>3415371</v>
      </c>
      <c r="J38" s="60">
        <v>3415371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3415371</v>
      </c>
      <c r="X38" s="60">
        <v>854910</v>
      </c>
      <c r="Y38" s="60">
        <v>2560461</v>
      </c>
      <c r="Z38" s="140">
        <v>299.5</v>
      </c>
      <c r="AA38" s="62">
        <v>3419640</v>
      </c>
    </row>
    <row r="39" spans="1:27" ht="13.5">
      <c r="A39" s="250" t="s">
        <v>59</v>
      </c>
      <c r="B39" s="253"/>
      <c r="C39" s="168">
        <f aca="true" t="shared" si="4" ref="C39:Y39">SUM(C37:C38)</f>
        <v>3415371</v>
      </c>
      <c r="D39" s="168">
        <f>SUM(D37:D38)</f>
        <v>0</v>
      </c>
      <c r="E39" s="76">
        <f t="shared" si="4"/>
        <v>3419640</v>
      </c>
      <c r="F39" s="77">
        <f t="shared" si="4"/>
        <v>3419640</v>
      </c>
      <c r="G39" s="77">
        <f t="shared" si="4"/>
        <v>3415371</v>
      </c>
      <c r="H39" s="77">
        <f t="shared" si="4"/>
        <v>3415371</v>
      </c>
      <c r="I39" s="77">
        <f t="shared" si="4"/>
        <v>3415371</v>
      </c>
      <c r="J39" s="77">
        <f t="shared" si="4"/>
        <v>3415371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3415371</v>
      </c>
      <c r="X39" s="77">
        <f t="shared" si="4"/>
        <v>854910</v>
      </c>
      <c r="Y39" s="77">
        <f t="shared" si="4"/>
        <v>2560461</v>
      </c>
      <c r="Z39" s="212">
        <f>+IF(X39&lt;&gt;0,+(Y39/X39)*100,0)</f>
        <v>299.50064919114294</v>
      </c>
      <c r="AA39" s="79">
        <f>SUM(AA37:AA38)</f>
        <v>3419640</v>
      </c>
    </row>
    <row r="40" spans="1:27" ht="13.5">
      <c r="A40" s="250" t="s">
        <v>167</v>
      </c>
      <c r="B40" s="251"/>
      <c r="C40" s="168">
        <f aca="true" t="shared" si="5" ref="C40:Y40">+C34+C39</f>
        <v>112422785</v>
      </c>
      <c r="D40" s="168">
        <f>+D34+D39</f>
        <v>0</v>
      </c>
      <c r="E40" s="72">
        <f t="shared" si="5"/>
        <v>71719036</v>
      </c>
      <c r="F40" s="73">
        <f t="shared" si="5"/>
        <v>71719036</v>
      </c>
      <c r="G40" s="73">
        <f t="shared" si="5"/>
        <v>218385396</v>
      </c>
      <c r="H40" s="73">
        <f t="shared" si="5"/>
        <v>201218702</v>
      </c>
      <c r="I40" s="73">
        <f t="shared" si="5"/>
        <v>201218702</v>
      </c>
      <c r="J40" s="73">
        <f t="shared" si="5"/>
        <v>201218702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201218702</v>
      </c>
      <c r="X40" s="73">
        <f t="shared" si="5"/>
        <v>17929760</v>
      </c>
      <c r="Y40" s="73">
        <f t="shared" si="5"/>
        <v>183288942</v>
      </c>
      <c r="Z40" s="170">
        <f>+IF(X40&lt;&gt;0,+(Y40/X40)*100,0)</f>
        <v>1022.2609895503341</v>
      </c>
      <c r="AA40" s="74">
        <f>+AA34+AA39</f>
        <v>71719036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491468594</v>
      </c>
      <c r="D42" s="257">
        <f>+D25-D40</f>
        <v>0</v>
      </c>
      <c r="E42" s="258">
        <f t="shared" si="6"/>
        <v>1032686600</v>
      </c>
      <c r="F42" s="259">
        <f t="shared" si="6"/>
        <v>1032686600</v>
      </c>
      <c r="G42" s="259">
        <f t="shared" si="6"/>
        <v>657517719</v>
      </c>
      <c r="H42" s="259">
        <f t="shared" si="6"/>
        <v>531585287</v>
      </c>
      <c r="I42" s="259">
        <f t="shared" si="6"/>
        <v>531585287</v>
      </c>
      <c r="J42" s="259">
        <f t="shared" si="6"/>
        <v>531585287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531585287</v>
      </c>
      <c r="X42" s="259">
        <f t="shared" si="6"/>
        <v>258171651</v>
      </c>
      <c r="Y42" s="259">
        <f t="shared" si="6"/>
        <v>273413636</v>
      </c>
      <c r="Z42" s="260">
        <f>+IF(X42&lt;&gt;0,+(Y42/X42)*100,0)</f>
        <v>105.90381823138281</v>
      </c>
      <c r="AA42" s="261">
        <f>+AA25-AA40</f>
        <v>1032686600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394272250</v>
      </c>
      <c r="D45" s="155"/>
      <c r="E45" s="59">
        <v>383072882</v>
      </c>
      <c r="F45" s="60">
        <v>383072882</v>
      </c>
      <c r="G45" s="60">
        <v>555818188</v>
      </c>
      <c r="H45" s="60">
        <v>580952257</v>
      </c>
      <c r="I45" s="60">
        <v>580952257</v>
      </c>
      <c r="J45" s="60">
        <v>580952257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580952257</v>
      </c>
      <c r="X45" s="60">
        <v>95768221</v>
      </c>
      <c r="Y45" s="60">
        <v>485184036</v>
      </c>
      <c r="Z45" s="139">
        <v>506.62</v>
      </c>
      <c r="AA45" s="62">
        <v>383072882</v>
      </c>
    </row>
    <row r="46" spans="1:27" ht="13.5">
      <c r="A46" s="249" t="s">
        <v>171</v>
      </c>
      <c r="B46" s="182"/>
      <c r="C46" s="155">
        <v>97196344</v>
      </c>
      <c r="D46" s="155"/>
      <c r="E46" s="59">
        <v>649613718</v>
      </c>
      <c r="F46" s="60">
        <v>649613718</v>
      </c>
      <c r="G46" s="60">
        <v>101699531</v>
      </c>
      <c r="H46" s="60">
        <v>-49366970</v>
      </c>
      <c r="I46" s="60">
        <v>-49366970</v>
      </c>
      <c r="J46" s="60">
        <v>-49366970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-49366970</v>
      </c>
      <c r="X46" s="60">
        <v>162403430</v>
      </c>
      <c r="Y46" s="60">
        <v>-211770400</v>
      </c>
      <c r="Z46" s="139">
        <v>-130.4</v>
      </c>
      <c r="AA46" s="62">
        <v>649613718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491468594</v>
      </c>
      <c r="D48" s="217">
        <f>SUM(D45:D47)</f>
        <v>0</v>
      </c>
      <c r="E48" s="264">
        <f t="shared" si="7"/>
        <v>1032686600</v>
      </c>
      <c r="F48" s="219">
        <f t="shared" si="7"/>
        <v>1032686600</v>
      </c>
      <c r="G48" s="219">
        <f t="shared" si="7"/>
        <v>657517719</v>
      </c>
      <c r="H48" s="219">
        <f t="shared" si="7"/>
        <v>531585287</v>
      </c>
      <c r="I48" s="219">
        <f t="shared" si="7"/>
        <v>531585287</v>
      </c>
      <c r="J48" s="219">
        <f t="shared" si="7"/>
        <v>531585287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531585287</v>
      </c>
      <c r="X48" s="219">
        <f t="shared" si="7"/>
        <v>258171651</v>
      </c>
      <c r="Y48" s="219">
        <f t="shared" si="7"/>
        <v>273413636</v>
      </c>
      <c r="Z48" s="265">
        <f>+IF(X48&lt;&gt;0,+(Y48/X48)*100,0)</f>
        <v>105.90381823138281</v>
      </c>
      <c r="AA48" s="232">
        <f>SUM(AA45:AA47)</f>
        <v>1032686600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118352171</v>
      </c>
      <c r="D6" s="155"/>
      <c r="E6" s="59">
        <v>82186008</v>
      </c>
      <c r="F6" s="60">
        <v>82186008</v>
      </c>
      <c r="G6" s="60">
        <v>37660016</v>
      </c>
      <c r="H6" s="60">
        <v>9717732</v>
      </c>
      <c r="I6" s="60">
        <v>6685841</v>
      </c>
      <c r="J6" s="60">
        <v>54063589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54063589</v>
      </c>
      <c r="X6" s="60">
        <v>20546502</v>
      </c>
      <c r="Y6" s="60">
        <v>33517087</v>
      </c>
      <c r="Z6" s="140">
        <v>163.13</v>
      </c>
      <c r="AA6" s="62">
        <v>82186008</v>
      </c>
    </row>
    <row r="7" spans="1:27" ht="13.5">
      <c r="A7" s="249" t="s">
        <v>178</v>
      </c>
      <c r="B7" s="182"/>
      <c r="C7" s="155">
        <v>118022788</v>
      </c>
      <c r="D7" s="155"/>
      <c r="E7" s="59">
        <v>106029996</v>
      </c>
      <c r="F7" s="60">
        <v>106029996</v>
      </c>
      <c r="G7" s="60">
        <v>41861000</v>
      </c>
      <c r="H7" s="60">
        <v>2101000</v>
      </c>
      <c r="I7" s="60"/>
      <c r="J7" s="60">
        <v>43962000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43962000</v>
      </c>
      <c r="X7" s="60">
        <v>26507499</v>
      </c>
      <c r="Y7" s="60">
        <v>17454501</v>
      </c>
      <c r="Z7" s="140">
        <v>65.85</v>
      </c>
      <c r="AA7" s="62">
        <v>106029996</v>
      </c>
    </row>
    <row r="8" spans="1:27" ht="13.5">
      <c r="A8" s="249" t="s">
        <v>179</v>
      </c>
      <c r="B8" s="182"/>
      <c r="C8" s="155"/>
      <c r="D8" s="155"/>
      <c r="E8" s="59">
        <v>34610004</v>
      </c>
      <c r="F8" s="60">
        <v>34610004</v>
      </c>
      <c r="G8" s="60">
        <v>1500000</v>
      </c>
      <c r="H8" s="60"/>
      <c r="I8" s="60">
        <v>2000000</v>
      </c>
      <c r="J8" s="60">
        <v>3500000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3500000</v>
      </c>
      <c r="X8" s="60">
        <v>8652501</v>
      </c>
      <c r="Y8" s="60">
        <v>-5152501</v>
      </c>
      <c r="Z8" s="140">
        <v>-59.55</v>
      </c>
      <c r="AA8" s="62">
        <v>34610004</v>
      </c>
    </row>
    <row r="9" spans="1:27" ht="13.5">
      <c r="A9" s="249" t="s">
        <v>180</v>
      </c>
      <c r="B9" s="182"/>
      <c r="C9" s="155">
        <v>532921</v>
      </c>
      <c r="D9" s="155"/>
      <c r="E9" s="59">
        <v>249996</v>
      </c>
      <c r="F9" s="60">
        <v>249996</v>
      </c>
      <c r="G9" s="60">
        <v>12402</v>
      </c>
      <c r="H9" s="60">
        <v>101923</v>
      </c>
      <c r="I9" s="60">
        <v>79916</v>
      </c>
      <c r="J9" s="60">
        <v>194241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194241</v>
      </c>
      <c r="X9" s="60">
        <v>62499</v>
      </c>
      <c r="Y9" s="60">
        <v>131742</v>
      </c>
      <c r="Z9" s="140">
        <v>210.79</v>
      </c>
      <c r="AA9" s="62">
        <v>249996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-236914701</v>
      </c>
      <c r="D12" s="155"/>
      <c r="E12" s="59">
        <v>-265956178</v>
      </c>
      <c r="F12" s="60">
        <v>-265956178</v>
      </c>
      <c r="G12" s="60">
        <v>-13608444</v>
      </c>
      <c r="H12" s="60">
        <v>-18236590</v>
      </c>
      <c r="I12" s="60">
        <v>-13146454</v>
      </c>
      <c r="J12" s="60">
        <v>-44991488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-44991488</v>
      </c>
      <c r="X12" s="60">
        <v>-61903362</v>
      </c>
      <c r="Y12" s="60">
        <v>16911874</v>
      </c>
      <c r="Z12" s="140">
        <v>-27.32</v>
      </c>
      <c r="AA12" s="62">
        <v>-265956178</v>
      </c>
    </row>
    <row r="13" spans="1:27" ht="13.5">
      <c r="A13" s="249" t="s">
        <v>40</v>
      </c>
      <c r="B13" s="182"/>
      <c r="C13" s="155">
        <v>-5601</v>
      </c>
      <c r="D13" s="155"/>
      <c r="E13" s="59">
        <v>-150000</v>
      </c>
      <c r="F13" s="60">
        <v>-150000</v>
      </c>
      <c r="G13" s="60">
        <v>-185</v>
      </c>
      <c r="H13" s="60">
        <v>-18637</v>
      </c>
      <c r="I13" s="60">
        <v>-11944</v>
      </c>
      <c r="J13" s="60">
        <v>-30766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-30766</v>
      </c>
      <c r="X13" s="60">
        <v>-37500</v>
      </c>
      <c r="Y13" s="60">
        <v>6734</v>
      </c>
      <c r="Z13" s="140">
        <v>-17.96</v>
      </c>
      <c r="AA13" s="62">
        <v>-150000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-12422</v>
      </c>
      <c r="D15" s="168">
        <f>SUM(D6:D14)</f>
        <v>0</v>
      </c>
      <c r="E15" s="72">
        <f t="shared" si="0"/>
        <v>-43030174</v>
      </c>
      <c r="F15" s="73">
        <f t="shared" si="0"/>
        <v>-43030174</v>
      </c>
      <c r="G15" s="73">
        <f t="shared" si="0"/>
        <v>67424789</v>
      </c>
      <c r="H15" s="73">
        <f t="shared" si="0"/>
        <v>-6334572</v>
      </c>
      <c r="I15" s="73">
        <f t="shared" si="0"/>
        <v>-4392641</v>
      </c>
      <c r="J15" s="73">
        <f t="shared" si="0"/>
        <v>56697576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56697576</v>
      </c>
      <c r="X15" s="73">
        <f t="shared" si="0"/>
        <v>-6171861</v>
      </c>
      <c r="Y15" s="73">
        <f t="shared" si="0"/>
        <v>62869437</v>
      </c>
      <c r="Z15" s="170">
        <f>+IF(X15&lt;&gt;0,+(Y15/X15)*100,0)</f>
        <v>-1018.6463531826139</v>
      </c>
      <c r="AA15" s="74">
        <f>SUM(AA6:AA14)</f>
        <v>-43030174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1248042</v>
      </c>
      <c r="D19" s="155"/>
      <c r="E19" s="59">
        <v>4436262</v>
      </c>
      <c r="F19" s="60">
        <v>4436262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4436262</v>
      </c>
    </row>
    <row r="20" spans="1:27" ht="13.5">
      <c r="A20" s="249" t="s">
        <v>187</v>
      </c>
      <c r="B20" s="182"/>
      <c r="C20" s="155">
        <v>-90338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-34610004</v>
      </c>
      <c r="F24" s="60">
        <v>-34610004</v>
      </c>
      <c r="G24" s="60">
        <v>-2797829</v>
      </c>
      <c r="H24" s="60">
        <v>-10694676</v>
      </c>
      <c r="I24" s="60">
        <v>-2497598</v>
      </c>
      <c r="J24" s="60">
        <v>-15990103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-15990103</v>
      </c>
      <c r="X24" s="60">
        <v>-8652501</v>
      </c>
      <c r="Y24" s="60">
        <v>-7337602</v>
      </c>
      <c r="Z24" s="140">
        <v>84.8</v>
      </c>
      <c r="AA24" s="62">
        <v>-34610004</v>
      </c>
    </row>
    <row r="25" spans="1:27" ht="13.5">
      <c r="A25" s="250" t="s">
        <v>191</v>
      </c>
      <c r="B25" s="251"/>
      <c r="C25" s="168">
        <f aca="true" t="shared" si="1" ref="C25:Y25">SUM(C19:C24)</f>
        <v>1157704</v>
      </c>
      <c r="D25" s="168">
        <f>SUM(D19:D24)</f>
        <v>0</v>
      </c>
      <c r="E25" s="72">
        <f t="shared" si="1"/>
        <v>-30173742</v>
      </c>
      <c r="F25" s="73">
        <f t="shared" si="1"/>
        <v>-30173742</v>
      </c>
      <c r="G25" s="73">
        <f t="shared" si="1"/>
        <v>-2797829</v>
      </c>
      <c r="H25" s="73">
        <f t="shared" si="1"/>
        <v>-10694676</v>
      </c>
      <c r="I25" s="73">
        <f t="shared" si="1"/>
        <v>-2497598</v>
      </c>
      <c r="J25" s="73">
        <f t="shared" si="1"/>
        <v>-15990103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-15990103</v>
      </c>
      <c r="X25" s="73">
        <f t="shared" si="1"/>
        <v>-8652501</v>
      </c>
      <c r="Y25" s="73">
        <f t="shared" si="1"/>
        <v>-7337602</v>
      </c>
      <c r="Z25" s="170">
        <f>+IF(X25&lt;&gt;0,+(Y25/X25)*100,0)</f>
        <v>84.80324937263804</v>
      </c>
      <c r="AA25" s="74">
        <f>SUM(AA19:AA24)</f>
        <v>-30173742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514357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514357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1659639</v>
      </c>
      <c r="D36" s="153">
        <f>+D15+D25+D34</f>
        <v>0</v>
      </c>
      <c r="E36" s="99">
        <f t="shared" si="3"/>
        <v>-73203916</v>
      </c>
      <c r="F36" s="100">
        <f t="shared" si="3"/>
        <v>-73203916</v>
      </c>
      <c r="G36" s="100">
        <f t="shared" si="3"/>
        <v>64626960</v>
      </c>
      <c r="H36" s="100">
        <f t="shared" si="3"/>
        <v>-17029248</v>
      </c>
      <c r="I36" s="100">
        <f t="shared" si="3"/>
        <v>-6890239</v>
      </c>
      <c r="J36" s="100">
        <f t="shared" si="3"/>
        <v>40707473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40707473</v>
      </c>
      <c r="X36" s="100">
        <f t="shared" si="3"/>
        <v>-14824362</v>
      </c>
      <c r="Y36" s="100">
        <f t="shared" si="3"/>
        <v>55531835</v>
      </c>
      <c r="Z36" s="137">
        <f>+IF(X36&lt;&gt;0,+(Y36/X36)*100,0)</f>
        <v>-374.5984818773314</v>
      </c>
      <c r="AA36" s="102">
        <f>+AA15+AA25+AA34</f>
        <v>-73203916</v>
      </c>
    </row>
    <row r="37" spans="1:27" ht="13.5">
      <c r="A37" s="249" t="s">
        <v>199</v>
      </c>
      <c r="B37" s="182"/>
      <c r="C37" s="153">
        <v>7657015</v>
      </c>
      <c r="D37" s="153"/>
      <c r="E37" s="99">
        <v>170194000</v>
      </c>
      <c r="F37" s="100">
        <v>170194000</v>
      </c>
      <c r="G37" s="100"/>
      <c r="H37" s="100">
        <v>64626960</v>
      </c>
      <c r="I37" s="100">
        <v>47597712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170194000</v>
      </c>
      <c r="Y37" s="100">
        <v>-170194000</v>
      </c>
      <c r="Z37" s="137">
        <v>-100</v>
      </c>
      <c r="AA37" s="102">
        <v>170194000</v>
      </c>
    </row>
    <row r="38" spans="1:27" ht="13.5">
      <c r="A38" s="269" t="s">
        <v>200</v>
      </c>
      <c r="B38" s="256"/>
      <c r="C38" s="257">
        <v>9316654</v>
      </c>
      <c r="D38" s="257"/>
      <c r="E38" s="258">
        <v>96990085</v>
      </c>
      <c r="F38" s="259">
        <v>96990085</v>
      </c>
      <c r="G38" s="259">
        <v>64626960</v>
      </c>
      <c r="H38" s="259">
        <v>47597712</v>
      </c>
      <c r="I38" s="259">
        <v>40707473</v>
      </c>
      <c r="J38" s="259">
        <v>40707473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40707473</v>
      </c>
      <c r="X38" s="259">
        <v>155369639</v>
      </c>
      <c r="Y38" s="259">
        <v>-114662166</v>
      </c>
      <c r="Z38" s="260">
        <v>-73.8</v>
      </c>
      <c r="AA38" s="261">
        <v>96990085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24110000</v>
      </c>
      <c r="F5" s="106">
        <f t="shared" si="0"/>
        <v>24110000</v>
      </c>
      <c r="G5" s="106">
        <f t="shared" si="0"/>
        <v>2797829</v>
      </c>
      <c r="H5" s="106">
        <f t="shared" si="0"/>
        <v>2840554</v>
      </c>
      <c r="I5" s="106">
        <f t="shared" si="0"/>
        <v>2298188</v>
      </c>
      <c r="J5" s="106">
        <f t="shared" si="0"/>
        <v>7936571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7936571</v>
      </c>
      <c r="X5" s="106">
        <f t="shared" si="0"/>
        <v>6027500</v>
      </c>
      <c r="Y5" s="106">
        <f t="shared" si="0"/>
        <v>1909071</v>
      </c>
      <c r="Z5" s="201">
        <f>+IF(X5&lt;&gt;0,+(Y5/X5)*100,0)</f>
        <v>31.672683533803404</v>
      </c>
      <c r="AA5" s="199">
        <f>SUM(AA11:AA18)</f>
        <v>24110000</v>
      </c>
    </row>
    <row r="6" spans="1:27" ht="13.5">
      <c r="A6" s="291" t="s">
        <v>204</v>
      </c>
      <c r="B6" s="142"/>
      <c r="C6" s="62"/>
      <c r="D6" s="156"/>
      <c r="E6" s="60">
        <v>6546000</v>
      </c>
      <c r="F6" s="60">
        <v>6546000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1636500</v>
      </c>
      <c r="Y6" s="60">
        <v>-1636500</v>
      </c>
      <c r="Z6" s="140">
        <v>-100</v>
      </c>
      <c r="AA6" s="155">
        <v>6546000</v>
      </c>
    </row>
    <row r="7" spans="1:27" ht="13.5">
      <c r="A7" s="291" t="s">
        <v>205</v>
      </c>
      <c r="B7" s="142"/>
      <c r="C7" s="62"/>
      <c r="D7" s="156"/>
      <c r="E7" s="60">
        <v>5000000</v>
      </c>
      <c r="F7" s="60">
        <v>5000000</v>
      </c>
      <c r="G7" s="60">
        <v>1073651</v>
      </c>
      <c r="H7" s="60">
        <v>1044961</v>
      </c>
      <c r="I7" s="60">
        <v>1348033</v>
      </c>
      <c r="J7" s="60">
        <v>3466645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3466645</v>
      </c>
      <c r="X7" s="60">
        <v>1250000</v>
      </c>
      <c r="Y7" s="60">
        <v>2216645</v>
      </c>
      <c r="Z7" s="140">
        <v>177.33</v>
      </c>
      <c r="AA7" s="155">
        <v>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610000</v>
      </c>
      <c r="F10" s="60">
        <v>610000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152500</v>
      </c>
      <c r="Y10" s="60">
        <v>-152500</v>
      </c>
      <c r="Z10" s="140">
        <v>-100</v>
      </c>
      <c r="AA10" s="155">
        <v>610000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12156000</v>
      </c>
      <c r="F11" s="295">
        <f t="shared" si="1"/>
        <v>12156000</v>
      </c>
      <c r="G11" s="295">
        <f t="shared" si="1"/>
        <v>1073651</v>
      </c>
      <c r="H11" s="295">
        <f t="shared" si="1"/>
        <v>1044961</v>
      </c>
      <c r="I11" s="295">
        <f t="shared" si="1"/>
        <v>1348033</v>
      </c>
      <c r="J11" s="295">
        <f t="shared" si="1"/>
        <v>3466645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3466645</v>
      </c>
      <c r="X11" s="295">
        <f t="shared" si="1"/>
        <v>3039000</v>
      </c>
      <c r="Y11" s="295">
        <f t="shared" si="1"/>
        <v>427645</v>
      </c>
      <c r="Z11" s="296">
        <f>+IF(X11&lt;&gt;0,+(Y11/X11)*100,0)</f>
        <v>14.071898650871997</v>
      </c>
      <c r="AA11" s="297">
        <f>SUM(AA6:AA10)</f>
        <v>12156000</v>
      </c>
    </row>
    <row r="12" spans="1:27" ht="13.5">
      <c r="A12" s="298" t="s">
        <v>210</v>
      </c>
      <c r="B12" s="136"/>
      <c r="C12" s="62"/>
      <c r="D12" s="156"/>
      <c r="E12" s="60">
        <v>11954000</v>
      </c>
      <c r="F12" s="60">
        <v>11954000</v>
      </c>
      <c r="G12" s="60">
        <v>1724178</v>
      </c>
      <c r="H12" s="60">
        <v>1795593</v>
      </c>
      <c r="I12" s="60">
        <v>950155</v>
      </c>
      <c r="J12" s="60">
        <v>4469926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4469926</v>
      </c>
      <c r="X12" s="60">
        <v>2988500</v>
      </c>
      <c r="Y12" s="60">
        <v>1481426</v>
      </c>
      <c r="Z12" s="140">
        <v>49.57</v>
      </c>
      <c r="AA12" s="155">
        <v>11954000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10500000</v>
      </c>
      <c r="F20" s="100">
        <f t="shared" si="2"/>
        <v>10500000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2625000</v>
      </c>
      <c r="Y20" s="100">
        <f t="shared" si="2"/>
        <v>-2625000</v>
      </c>
      <c r="Z20" s="137">
        <f>+IF(X20&lt;&gt;0,+(Y20/X20)*100,0)</f>
        <v>-100</v>
      </c>
      <c r="AA20" s="153">
        <f>SUM(AA26:AA33)</f>
        <v>10500000</v>
      </c>
    </row>
    <row r="21" spans="1:27" ht="13.5">
      <c r="A21" s="291" t="s">
        <v>204</v>
      </c>
      <c r="B21" s="142"/>
      <c r="C21" s="62"/>
      <c r="D21" s="156"/>
      <c r="E21" s="60">
        <v>10500000</v>
      </c>
      <c r="F21" s="60">
        <v>10500000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2625000</v>
      </c>
      <c r="Y21" s="60">
        <v>-2625000</v>
      </c>
      <c r="Z21" s="140">
        <v>-100</v>
      </c>
      <c r="AA21" s="155">
        <v>10500000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10500000</v>
      </c>
      <c r="F26" s="295">
        <f t="shared" si="3"/>
        <v>10500000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2625000</v>
      </c>
      <c r="Y26" s="295">
        <f t="shared" si="3"/>
        <v>-2625000</v>
      </c>
      <c r="Z26" s="296">
        <f>+IF(X26&lt;&gt;0,+(Y26/X26)*100,0)</f>
        <v>-100</v>
      </c>
      <c r="AA26" s="297">
        <f>SUM(AA21:AA25)</f>
        <v>10500000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17046000</v>
      </c>
      <c r="F36" s="60">
        <f t="shared" si="4"/>
        <v>17046000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4261500</v>
      </c>
      <c r="Y36" s="60">
        <f t="shared" si="4"/>
        <v>-4261500</v>
      </c>
      <c r="Z36" s="140">
        <f aca="true" t="shared" si="5" ref="Z36:Z49">+IF(X36&lt;&gt;0,+(Y36/X36)*100,0)</f>
        <v>-100</v>
      </c>
      <c r="AA36" s="155">
        <f>AA6+AA21</f>
        <v>17046000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1073651</v>
      </c>
      <c r="H37" s="60">
        <f t="shared" si="4"/>
        <v>1044961</v>
      </c>
      <c r="I37" s="60">
        <f t="shared" si="4"/>
        <v>1348033</v>
      </c>
      <c r="J37" s="60">
        <f t="shared" si="4"/>
        <v>3466645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3466645</v>
      </c>
      <c r="X37" s="60">
        <f t="shared" si="4"/>
        <v>1250000</v>
      </c>
      <c r="Y37" s="60">
        <f t="shared" si="4"/>
        <v>2216645</v>
      </c>
      <c r="Z37" s="140">
        <f t="shared" si="5"/>
        <v>177.33159999999998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610000</v>
      </c>
      <c r="F40" s="60">
        <f t="shared" si="4"/>
        <v>610000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152500</v>
      </c>
      <c r="Y40" s="60">
        <f t="shared" si="4"/>
        <v>-152500</v>
      </c>
      <c r="Z40" s="140">
        <f t="shared" si="5"/>
        <v>-100</v>
      </c>
      <c r="AA40" s="155">
        <f>AA10+AA25</f>
        <v>610000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22656000</v>
      </c>
      <c r="F41" s="295">
        <f t="shared" si="6"/>
        <v>22656000</v>
      </c>
      <c r="G41" s="295">
        <f t="shared" si="6"/>
        <v>1073651</v>
      </c>
      <c r="H41" s="295">
        <f t="shared" si="6"/>
        <v>1044961</v>
      </c>
      <c r="I41" s="295">
        <f t="shared" si="6"/>
        <v>1348033</v>
      </c>
      <c r="J41" s="295">
        <f t="shared" si="6"/>
        <v>3466645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3466645</v>
      </c>
      <c r="X41" s="295">
        <f t="shared" si="6"/>
        <v>5664000</v>
      </c>
      <c r="Y41" s="295">
        <f t="shared" si="6"/>
        <v>-2197355</v>
      </c>
      <c r="Z41" s="296">
        <f t="shared" si="5"/>
        <v>-38.79510946327683</v>
      </c>
      <c r="AA41" s="297">
        <f>SUM(AA36:AA40)</f>
        <v>22656000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11954000</v>
      </c>
      <c r="F42" s="54">
        <f t="shared" si="7"/>
        <v>11954000</v>
      </c>
      <c r="G42" s="54">
        <f t="shared" si="7"/>
        <v>1724178</v>
      </c>
      <c r="H42" s="54">
        <f t="shared" si="7"/>
        <v>1795593</v>
      </c>
      <c r="I42" s="54">
        <f t="shared" si="7"/>
        <v>950155</v>
      </c>
      <c r="J42" s="54">
        <f t="shared" si="7"/>
        <v>4469926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4469926</v>
      </c>
      <c r="X42" s="54">
        <f t="shared" si="7"/>
        <v>2988500</v>
      </c>
      <c r="Y42" s="54">
        <f t="shared" si="7"/>
        <v>1481426</v>
      </c>
      <c r="Z42" s="184">
        <f t="shared" si="5"/>
        <v>49.570888405554626</v>
      </c>
      <c r="AA42" s="130">
        <f aca="true" t="shared" si="8" ref="AA42:AA48">AA12+AA27</f>
        <v>11954000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34610000</v>
      </c>
      <c r="F49" s="220">
        <f t="shared" si="9"/>
        <v>34610000</v>
      </c>
      <c r="G49" s="220">
        <f t="shared" si="9"/>
        <v>2797829</v>
      </c>
      <c r="H49" s="220">
        <f t="shared" si="9"/>
        <v>2840554</v>
      </c>
      <c r="I49" s="220">
        <f t="shared" si="9"/>
        <v>2298188</v>
      </c>
      <c r="J49" s="220">
        <f t="shared" si="9"/>
        <v>7936571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7936571</v>
      </c>
      <c r="X49" s="220">
        <f t="shared" si="9"/>
        <v>8652500</v>
      </c>
      <c r="Y49" s="220">
        <f t="shared" si="9"/>
        <v>-715929</v>
      </c>
      <c r="Z49" s="221">
        <f t="shared" si="5"/>
        <v>-8.274244438023693</v>
      </c>
      <c r="AA49" s="222">
        <f>SUM(AA41:AA48)</f>
        <v>34610000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10116000</v>
      </c>
      <c r="F51" s="54">
        <f t="shared" si="10"/>
        <v>10116000</v>
      </c>
      <c r="G51" s="54">
        <f t="shared" si="10"/>
        <v>0</v>
      </c>
      <c r="H51" s="54">
        <f t="shared" si="10"/>
        <v>7854121</v>
      </c>
      <c r="I51" s="54">
        <f t="shared" si="10"/>
        <v>1701812</v>
      </c>
      <c r="J51" s="54">
        <f t="shared" si="10"/>
        <v>9555933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9555933</v>
      </c>
      <c r="X51" s="54">
        <f t="shared" si="10"/>
        <v>2529000</v>
      </c>
      <c r="Y51" s="54">
        <f t="shared" si="10"/>
        <v>7026933</v>
      </c>
      <c r="Z51" s="184">
        <f>+IF(X51&lt;&gt;0,+(Y51/X51)*100,0)</f>
        <v>277.8542111506524</v>
      </c>
      <c r="AA51" s="130">
        <f>SUM(AA57:AA61)</f>
        <v>10116000</v>
      </c>
    </row>
    <row r="52" spans="1:27" ht="13.5">
      <c r="A52" s="310" t="s">
        <v>204</v>
      </c>
      <c r="B52" s="142"/>
      <c r="C52" s="62"/>
      <c r="D52" s="156"/>
      <c r="E52" s="60">
        <v>1790000</v>
      </c>
      <c r="F52" s="60">
        <v>1790000</v>
      </c>
      <c r="G52" s="60"/>
      <c r="H52" s="60">
        <v>7854121</v>
      </c>
      <c r="I52" s="60">
        <v>1551812</v>
      </c>
      <c r="J52" s="60">
        <v>9405933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9405933</v>
      </c>
      <c r="X52" s="60">
        <v>447500</v>
      </c>
      <c r="Y52" s="60">
        <v>8958433</v>
      </c>
      <c r="Z52" s="140">
        <v>2001.88</v>
      </c>
      <c r="AA52" s="155">
        <v>1790000</v>
      </c>
    </row>
    <row r="53" spans="1:27" ht="13.5">
      <c r="A53" s="310" t="s">
        <v>205</v>
      </c>
      <c r="B53" s="142"/>
      <c r="C53" s="62"/>
      <c r="D53" s="156"/>
      <c r="E53" s="60">
        <v>7062000</v>
      </c>
      <c r="F53" s="60">
        <v>7062000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1765500</v>
      </c>
      <c r="Y53" s="60">
        <v>-1765500</v>
      </c>
      <c r="Z53" s="140">
        <v>-100</v>
      </c>
      <c r="AA53" s="155">
        <v>7062000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8852000</v>
      </c>
      <c r="F57" s="295">
        <f t="shared" si="11"/>
        <v>8852000</v>
      </c>
      <c r="G57" s="295">
        <f t="shared" si="11"/>
        <v>0</v>
      </c>
      <c r="H57" s="295">
        <f t="shared" si="11"/>
        <v>7854121</v>
      </c>
      <c r="I57" s="295">
        <f t="shared" si="11"/>
        <v>1551812</v>
      </c>
      <c r="J57" s="295">
        <f t="shared" si="11"/>
        <v>9405933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9405933</v>
      </c>
      <c r="X57" s="295">
        <f t="shared" si="11"/>
        <v>2213000</v>
      </c>
      <c r="Y57" s="295">
        <f t="shared" si="11"/>
        <v>7192933</v>
      </c>
      <c r="Z57" s="296">
        <f>+IF(X57&lt;&gt;0,+(Y57/X57)*100,0)</f>
        <v>325.03086308178945</v>
      </c>
      <c r="AA57" s="297">
        <f>SUM(AA52:AA56)</f>
        <v>8852000</v>
      </c>
    </row>
    <row r="58" spans="1:27" ht="13.5">
      <c r="A58" s="311" t="s">
        <v>210</v>
      </c>
      <c r="B58" s="136"/>
      <c r="C58" s="62"/>
      <c r="D58" s="156"/>
      <c r="E58" s="60">
        <v>930000</v>
      </c>
      <c r="F58" s="60">
        <v>930000</v>
      </c>
      <c r="G58" s="60"/>
      <c r="H58" s="60"/>
      <c r="I58" s="60">
        <v>150000</v>
      </c>
      <c r="J58" s="60">
        <v>150000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150000</v>
      </c>
      <c r="X58" s="60">
        <v>232500</v>
      </c>
      <c r="Y58" s="60">
        <v>-82500</v>
      </c>
      <c r="Z58" s="140">
        <v>-35.48</v>
      </c>
      <c r="AA58" s="155">
        <v>930000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334000</v>
      </c>
      <c r="F61" s="60">
        <v>334000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83500</v>
      </c>
      <c r="Y61" s="60">
        <v>-83500</v>
      </c>
      <c r="Z61" s="140">
        <v>-100</v>
      </c>
      <c r="AA61" s="155">
        <v>334000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97845</v>
      </c>
      <c r="H65" s="60">
        <v>159435</v>
      </c>
      <c r="I65" s="60">
        <v>97848</v>
      </c>
      <c r="J65" s="60">
        <v>355128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355128</v>
      </c>
      <c r="X65" s="60"/>
      <c r="Y65" s="60">
        <v>355128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397746</v>
      </c>
      <c r="I67" s="60">
        <v>385606</v>
      </c>
      <c r="J67" s="60">
        <v>783352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783352</v>
      </c>
      <c r="X67" s="60"/>
      <c r="Y67" s="60">
        <v>783352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10115659</v>
      </c>
      <c r="F68" s="60"/>
      <c r="G68" s="60">
        <v>32838</v>
      </c>
      <c r="H68" s="60">
        <v>3364</v>
      </c>
      <c r="I68" s="60">
        <v>53509</v>
      </c>
      <c r="J68" s="60">
        <v>89711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89711</v>
      </c>
      <c r="X68" s="60"/>
      <c r="Y68" s="60">
        <v>89711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10115659</v>
      </c>
      <c r="F69" s="220">
        <f t="shared" si="12"/>
        <v>0</v>
      </c>
      <c r="G69" s="220">
        <f t="shared" si="12"/>
        <v>130683</v>
      </c>
      <c r="H69" s="220">
        <f t="shared" si="12"/>
        <v>560545</v>
      </c>
      <c r="I69" s="220">
        <f t="shared" si="12"/>
        <v>536963</v>
      </c>
      <c r="J69" s="220">
        <f t="shared" si="12"/>
        <v>1228191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1228191</v>
      </c>
      <c r="X69" s="220">
        <f t="shared" si="12"/>
        <v>0</v>
      </c>
      <c r="Y69" s="220">
        <f t="shared" si="12"/>
        <v>1228191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12156000</v>
      </c>
      <c r="F5" s="358">
        <f t="shared" si="0"/>
        <v>12156000</v>
      </c>
      <c r="G5" s="358">
        <f t="shared" si="0"/>
        <v>1073651</v>
      </c>
      <c r="H5" s="356">
        <f t="shared" si="0"/>
        <v>1044961</v>
      </c>
      <c r="I5" s="356">
        <f t="shared" si="0"/>
        <v>1348033</v>
      </c>
      <c r="J5" s="358">
        <f t="shared" si="0"/>
        <v>3466645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3466645</v>
      </c>
      <c r="X5" s="356">
        <f t="shared" si="0"/>
        <v>3039000</v>
      </c>
      <c r="Y5" s="358">
        <f t="shared" si="0"/>
        <v>427645</v>
      </c>
      <c r="Z5" s="359">
        <f>+IF(X5&lt;&gt;0,+(Y5/X5)*100,0)</f>
        <v>14.071898650871997</v>
      </c>
      <c r="AA5" s="360">
        <f>+AA6+AA8+AA11+AA13+AA15</f>
        <v>12156000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6546000</v>
      </c>
      <c r="F6" s="59">
        <f t="shared" si="1"/>
        <v>6546000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1636500</v>
      </c>
      <c r="Y6" s="59">
        <f t="shared" si="1"/>
        <v>-1636500</v>
      </c>
      <c r="Z6" s="61">
        <f>+IF(X6&lt;&gt;0,+(Y6/X6)*100,0)</f>
        <v>-100</v>
      </c>
      <c r="AA6" s="62">
        <f t="shared" si="1"/>
        <v>6546000</v>
      </c>
    </row>
    <row r="7" spans="1:27" ht="13.5">
      <c r="A7" s="291" t="s">
        <v>228</v>
      </c>
      <c r="B7" s="142"/>
      <c r="C7" s="60"/>
      <c r="D7" s="340"/>
      <c r="E7" s="60">
        <v>6546000</v>
      </c>
      <c r="F7" s="59">
        <v>6546000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1636500</v>
      </c>
      <c r="Y7" s="59">
        <v>-1636500</v>
      </c>
      <c r="Z7" s="61">
        <v>-100</v>
      </c>
      <c r="AA7" s="62">
        <v>6546000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1073651</v>
      </c>
      <c r="H8" s="60">
        <f t="shared" si="2"/>
        <v>1044961</v>
      </c>
      <c r="I8" s="60">
        <f t="shared" si="2"/>
        <v>1348033</v>
      </c>
      <c r="J8" s="59">
        <f t="shared" si="2"/>
        <v>3466645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3466645</v>
      </c>
      <c r="X8" s="60">
        <f t="shared" si="2"/>
        <v>1250000</v>
      </c>
      <c r="Y8" s="59">
        <f t="shared" si="2"/>
        <v>2216645</v>
      </c>
      <c r="Z8" s="61">
        <f>+IF(X8&lt;&gt;0,+(Y8/X8)*100,0)</f>
        <v>177.33159999999998</v>
      </c>
      <c r="AA8" s="62">
        <f>SUM(AA9:AA10)</f>
        <v>5000000</v>
      </c>
    </row>
    <row r="9" spans="1:27" ht="13.5">
      <c r="A9" s="291" t="s">
        <v>229</v>
      </c>
      <c r="B9" s="142"/>
      <c r="C9" s="60"/>
      <c r="D9" s="340"/>
      <c r="E9" s="60">
        <v>5000000</v>
      </c>
      <c r="F9" s="59">
        <v>5000000</v>
      </c>
      <c r="G9" s="59">
        <v>1073651</v>
      </c>
      <c r="H9" s="60">
        <v>1044961</v>
      </c>
      <c r="I9" s="60">
        <v>1348033</v>
      </c>
      <c r="J9" s="59">
        <v>3466645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3466645</v>
      </c>
      <c r="X9" s="60">
        <v>1250000</v>
      </c>
      <c r="Y9" s="59">
        <v>2216645</v>
      </c>
      <c r="Z9" s="61">
        <v>177.33</v>
      </c>
      <c r="AA9" s="62">
        <v>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610000</v>
      </c>
      <c r="F15" s="59">
        <f t="shared" si="5"/>
        <v>610000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152500</v>
      </c>
      <c r="Y15" s="59">
        <f t="shared" si="5"/>
        <v>-152500</v>
      </c>
      <c r="Z15" s="61">
        <f>+IF(X15&lt;&gt;0,+(Y15/X15)*100,0)</f>
        <v>-100</v>
      </c>
      <c r="AA15" s="62">
        <f>SUM(AA16:AA20)</f>
        <v>610000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610000</v>
      </c>
      <c r="F20" s="59">
        <v>610000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152500</v>
      </c>
      <c r="Y20" s="59">
        <v>-152500</v>
      </c>
      <c r="Z20" s="61">
        <v>-100</v>
      </c>
      <c r="AA20" s="62">
        <v>610000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11954000</v>
      </c>
      <c r="F22" s="345">
        <f t="shared" si="6"/>
        <v>11954000</v>
      </c>
      <c r="G22" s="345">
        <f t="shared" si="6"/>
        <v>1724178</v>
      </c>
      <c r="H22" s="343">
        <f t="shared" si="6"/>
        <v>1795593</v>
      </c>
      <c r="I22" s="343">
        <f t="shared" si="6"/>
        <v>950155</v>
      </c>
      <c r="J22" s="345">
        <f t="shared" si="6"/>
        <v>4469926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4469926</v>
      </c>
      <c r="X22" s="343">
        <f t="shared" si="6"/>
        <v>2988500</v>
      </c>
      <c r="Y22" s="345">
        <f t="shared" si="6"/>
        <v>1481426</v>
      </c>
      <c r="Z22" s="336">
        <f>+IF(X22&lt;&gt;0,+(Y22/X22)*100,0)</f>
        <v>49.570888405554626</v>
      </c>
      <c r="AA22" s="350">
        <f>SUM(AA23:AA32)</f>
        <v>11954000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1029827</v>
      </c>
      <c r="I24" s="60"/>
      <c r="J24" s="59">
        <v>1029827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1029827</v>
      </c>
      <c r="X24" s="60"/>
      <c r="Y24" s="59">
        <v>1029827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11954000</v>
      </c>
      <c r="F25" s="59">
        <v>11954000</v>
      </c>
      <c r="G25" s="59">
        <v>1724178</v>
      </c>
      <c r="H25" s="60">
        <v>765766</v>
      </c>
      <c r="I25" s="60">
        <v>950155</v>
      </c>
      <c r="J25" s="59">
        <v>3440099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3440099</v>
      </c>
      <c r="X25" s="60">
        <v>2988500</v>
      </c>
      <c r="Y25" s="59">
        <v>451599</v>
      </c>
      <c r="Z25" s="61">
        <v>15.11</v>
      </c>
      <c r="AA25" s="62">
        <v>11954000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24110000</v>
      </c>
      <c r="F60" s="264">
        <f t="shared" si="14"/>
        <v>24110000</v>
      </c>
      <c r="G60" s="264">
        <f t="shared" si="14"/>
        <v>2797829</v>
      </c>
      <c r="H60" s="219">
        <f t="shared" si="14"/>
        <v>2840554</v>
      </c>
      <c r="I60" s="219">
        <f t="shared" si="14"/>
        <v>2298188</v>
      </c>
      <c r="J60" s="264">
        <f t="shared" si="14"/>
        <v>7936571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7936571</v>
      </c>
      <c r="X60" s="219">
        <f t="shared" si="14"/>
        <v>6027500</v>
      </c>
      <c r="Y60" s="264">
        <f t="shared" si="14"/>
        <v>1909071</v>
      </c>
      <c r="Z60" s="337">
        <f>+IF(X60&lt;&gt;0,+(Y60/X60)*100,0)</f>
        <v>31.672683533803404</v>
      </c>
      <c r="AA60" s="232">
        <f>+AA57+AA54+AA51+AA40+AA37+AA34+AA22+AA5</f>
        <v>24110000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10500000</v>
      </c>
      <c r="F5" s="358">
        <f t="shared" si="0"/>
        <v>10500000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2625000</v>
      </c>
      <c r="Y5" s="358">
        <f t="shared" si="0"/>
        <v>-2625000</v>
      </c>
      <c r="Z5" s="359">
        <f>+IF(X5&lt;&gt;0,+(Y5/X5)*100,0)</f>
        <v>-100</v>
      </c>
      <c r="AA5" s="360">
        <f>+AA6+AA8+AA11+AA13+AA15</f>
        <v>10500000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10500000</v>
      </c>
      <c r="F6" s="59">
        <f t="shared" si="1"/>
        <v>10500000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2625000</v>
      </c>
      <c r="Y6" s="59">
        <f t="shared" si="1"/>
        <v>-2625000</v>
      </c>
      <c r="Z6" s="61">
        <f>+IF(X6&lt;&gt;0,+(Y6/X6)*100,0)</f>
        <v>-100</v>
      </c>
      <c r="AA6" s="62">
        <f t="shared" si="1"/>
        <v>10500000</v>
      </c>
    </row>
    <row r="7" spans="1:27" ht="13.5">
      <c r="A7" s="291" t="s">
        <v>228</v>
      </c>
      <c r="B7" s="142"/>
      <c r="C7" s="60"/>
      <c r="D7" s="340"/>
      <c r="E7" s="60">
        <v>10500000</v>
      </c>
      <c r="F7" s="59">
        <v>10500000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2625000</v>
      </c>
      <c r="Y7" s="59">
        <v>-2625000</v>
      </c>
      <c r="Z7" s="61">
        <v>-100</v>
      </c>
      <c r="AA7" s="62">
        <v>10500000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10500000</v>
      </c>
      <c r="F60" s="264">
        <f t="shared" si="14"/>
        <v>10500000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2625000</v>
      </c>
      <c r="Y60" s="264">
        <f t="shared" si="14"/>
        <v>-2625000</v>
      </c>
      <c r="Z60" s="337">
        <f>+IF(X60&lt;&gt;0,+(Y60/X60)*100,0)</f>
        <v>-100</v>
      </c>
      <c r="AA60" s="232">
        <f>+AA57+AA54+AA51+AA40+AA37+AA34+AA22+AA5</f>
        <v>10500000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2014-11-17T09:28:48Z</dcterms:created>
  <dcterms:modified xsi:type="dcterms:W3CDTF">2014-11-17T09:28:52Z</dcterms:modified>
  <cp:category/>
  <cp:version/>
  <cp:contentType/>
  <cp:contentStatus/>
</cp:coreProperties>
</file>