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<sst xmlns="http://schemas.openxmlformats.org/spreadsheetml/2006/main" count="855" uniqueCount="302">
  <si>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Jozini(KZN272)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</si>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</sst>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12612289</v>
      </c>
      <c r="C5" s="19">
        <v>0</v>
      </c>
      <c r="D5" s="59">
        <v>33210938</v>
      </c>
      <c r="E5" s="60">
        <v>33210938</v>
      </c>
      <c r="F5" s="60">
        <v>11877416</v>
      </c>
      <c r="G5" s="60">
        <v>935876</v>
      </c>
      <c r="H5" s="60">
        <v>936431</v>
      </c>
      <c r="I5" s="60">
        <v>13749723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13749723</v>
      </c>
      <c r="W5" s="60">
        <v>8052735</v>
      </c>
      <c r="X5" s="60">
        <v>5696988</v>
      </c>
      <c r="Y5" s="61">
        <v>70.75</v>
      </c>
      <c r="Z5" s="62">
        <v>33210938</v>
      </c>
    </row>
    <row r="6" spans="1:26" ht="13.5">
      <c r="A6" s="58" t="s">
        <v>32</v>
      </c>
      <c r="B6" s="19">
        <v>3389418</v>
      </c>
      <c r="C6" s="19">
        <v>0</v>
      </c>
      <c r="D6" s="59">
        <v>5079854</v>
      </c>
      <c r="E6" s="60">
        <v>5079854</v>
      </c>
      <c r="F6" s="60">
        <v>392434</v>
      </c>
      <c r="G6" s="60">
        <v>391551</v>
      </c>
      <c r="H6" s="60">
        <v>342431</v>
      </c>
      <c r="I6" s="60">
        <v>1126416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1126416</v>
      </c>
      <c r="W6" s="60">
        <v>1019964</v>
      </c>
      <c r="X6" s="60">
        <v>106452</v>
      </c>
      <c r="Y6" s="61">
        <v>10.44</v>
      </c>
      <c r="Z6" s="62">
        <v>5079854</v>
      </c>
    </row>
    <row r="7" spans="1:26" ht="13.5">
      <c r="A7" s="58" t="s">
        <v>33</v>
      </c>
      <c r="B7" s="19">
        <v>2011226</v>
      </c>
      <c r="C7" s="19">
        <v>0</v>
      </c>
      <c r="D7" s="59">
        <v>3983000</v>
      </c>
      <c r="E7" s="60">
        <v>3983000</v>
      </c>
      <c r="F7" s="60">
        <v>44487</v>
      </c>
      <c r="G7" s="60">
        <v>122426</v>
      </c>
      <c r="H7" s="60">
        <v>135013</v>
      </c>
      <c r="I7" s="60">
        <v>301926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301926</v>
      </c>
      <c r="W7" s="60">
        <v>995775</v>
      </c>
      <c r="X7" s="60">
        <v>-693849</v>
      </c>
      <c r="Y7" s="61">
        <v>-69.68</v>
      </c>
      <c r="Z7" s="62">
        <v>3983000</v>
      </c>
    </row>
    <row r="8" spans="1:26" ht="13.5">
      <c r="A8" s="58" t="s">
        <v>34</v>
      </c>
      <c r="B8" s="19">
        <v>90654174</v>
      </c>
      <c r="C8" s="19">
        <v>0</v>
      </c>
      <c r="D8" s="59">
        <v>111119000</v>
      </c>
      <c r="E8" s="60">
        <v>111119000</v>
      </c>
      <c r="F8" s="60">
        <v>41418336</v>
      </c>
      <c r="G8" s="60">
        <v>255704</v>
      </c>
      <c r="H8" s="60">
        <v>403720</v>
      </c>
      <c r="I8" s="60">
        <v>42077760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42077760</v>
      </c>
      <c r="W8" s="60">
        <v>36457333</v>
      </c>
      <c r="X8" s="60">
        <v>5620427</v>
      </c>
      <c r="Y8" s="61">
        <v>15.42</v>
      </c>
      <c r="Z8" s="62">
        <v>111119000</v>
      </c>
    </row>
    <row r="9" spans="1:26" ht="13.5">
      <c r="A9" s="58" t="s">
        <v>35</v>
      </c>
      <c r="B9" s="19">
        <v>12081834</v>
      </c>
      <c r="C9" s="19">
        <v>0</v>
      </c>
      <c r="D9" s="59">
        <v>9724050</v>
      </c>
      <c r="E9" s="60">
        <v>9724050</v>
      </c>
      <c r="F9" s="60">
        <v>308102</v>
      </c>
      <c r="G9" s="60">
        <v>225892</v>
      </c>
      <c r="H9" s="60">
        <v>184667</v>
      </c>
      <c r="I9" s="60">
        <v>718661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718661</v>
      </c>
      <c r="W9" s="60">
        <v>2431014</v>
      </c>
      <c r="X9" s="60">
        <v>-1712353</v>
      </c>
      <c r="Y9" s="61">
        <v>-70.44</v>
      </c>
      <c r="Z9" s="62">
        <v>9724050</v>
      </c>
    </row>
    <row r="10" spans="1:26" ht="25.5">
      <c r="A10" s="63" t="s">
        <v>277</v>
      </c>
      <c r="B10" s="64">
        <f>SUM(B5:B9)</f>
        <v>120748941</v>
      </c>
      <c r="C10" s="64">
        <f>SUM(C5:C9)</f>
        <v>0</v>
      </c>
      <c r="D10" s="65">
        <f aca="true" t="shared" si="0" ref="D10:Z10">SUM(D5:D9)</f>
        <v>163116842</v>
      </c>
      <c r="E10" s="66">
        <f t="shared" si="0"/>
        <v>163116842</v>
      </c>
      <c r="F10" s="66">
        <f t="shared" si="0"/>
        <v>54040775</v>
      </c>
      <c r="G10" s="66">
        <f t="shared" si="0"/>
        <v>1931449</v>
      </c>
      <c r="H10" s="66">
        <f t="shared" si="0"/>
        <v>2002262</v>
      </c>
      <c r="I10" s="66">
        <f t="shared" si="0"/>
        <v>57974486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57974486</v>
      </c>
      <c r="W10" s="66">
        <f t="shared" si="0"/>
        <v>48956821</v>
      </c>
      <c r="X10" s="66">
        <f t="shared" si="0"/>
        <v>9017665</v>
      </c>
      <c r="Y10" s="67">
        <f>+IF(W10&lt;&gt;0,(X10/W10)*100,0)</f>
        <v>18.419629411803516</v>
      </c>
      <c r="Z10" s="68">
        <f t="shared" si="0"/>
        <v>163116842</v>
      </c>
    </row>
    <row r="11" spans="1:26" ht="13.5">
      <c r="A11" s="58" t="s">
        <v>37</v>
      </c>
      <c r="B11" s="19">
        <v>28926676</v>
      </c>
      <c r="C11" s="19">
        <v>0</v>
      </c>
      <c r="D11" s="59">
        <v>36285000</v>
      </c>
      <c r="E11" s="60">
        <v>36285000</v>
      </c>
      <c r="F11" s="60">
        <v>2504482</v>
      </c>
      <c r="G11" s="60">
        <v>2283022</v>
      </c>
      <c r="H11" s="60">
        <v>3067279</v>
      </c>
      <c r="I11" s="60">
        <v>7854783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7854783</v>
      </c>
      <c r="W11" s="60">
        <v>8284848</v>
      </c>
      <c r="X11" s="60">
        <v>-430065</v>
      </c>
      <c r="Y11" s="61">
        <v>-5.19</v>
      </c>
      <c r="Z11" s="62">
        <v>36285000</v>
      </c>
    </row>
    <row r="12" spans="1:26" ht="13.5">
      <c r="A12" s="58" t="s">
        <v>38</v>
      </c>
      <c r="B12" s="19">
        <v>9811181</v>
      </c>
      <c r="C12" s="19">
        <v>0</v>
      </c>
      <c r="D12" s="59">
        <v>11970922</v>
      </c>
      <c r="E12" s="60">
        <v>11970922</v>
      </c>
      <c r="F12" s="60">
        <v>1038038</v>
      </c>
      <c r="G12" s="60">
        <v>1038992</v>
      </c>
      <c r="H12" s="60">
        <v>739522</v>
      </c>
      <c r="I12" s="60">
        <v>2816552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2816552</v>
      </c>
      <c r="W12" s="60">
        <v>2992731</v>
      </c>
      <c r="X12" s="60">
        <v>-176179</v>
      </c>
      <c r="Y12" s="61">
        <v>-5.89</v>
      </c>
      <c r="Z12" s="62">
        <v>11970922</v>
      </c>
    </row>
    <row r="13" spans="1:26" ht="13.5">
      <c r="A13" s="58" t="s">
        <v>278</v>
      </c>
      <c r="B13" s="19">
        <v>12697832</v>
      </c>
      <c r="C13" s="19">
        <v>0</v>
      </c>
      <c r="D13" s="59">
        <v>11054704</v>
      </c>
      <c r="E13" s="60">
        <v>11054704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2499999</v>
      </c>
      <c r="X13" s="60">
        <v>-2499999</v>
      </c>
      <c r="Y13" s="61">
        <v>-100</v>
      </c>
      <c r="Z13" s="62">
        <v>11054704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2000000</v>
      </c>
      <c r="E16" s="60">
        <v>2000000</v>
      </c>
      <c r="F16" s="60">
        <v>43793</v>
      </c>
      <c r="G16" s="60">
        <v>0</v>
      </c>
      <c r="H16" s="60">
        <v>0</v>
      </c>
      <c r="I16" s="60">
        <v>43793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43793</v>
      </c>
      <c r="W16" s="60">
        <v>0</v>
      </c>
      <c r="X16" s="60">
        <v>43793</v>
      </c>
      <c r="Y16" s="61">
        <v>0</v>
      </c>
      <c r="Z16" s="62">
        <v>2000000</v>
      </c>
    </row>
    <row r="17" spans="1:26" ht="13.5">
      <c r="A17" s="58" t="s">
        <v>43</v>
      </c>
      <c r="B17" s="19">
        <v>89747747</v>
      </c>
      <c r="C17" s="19">
        <v>0</v>
      </c>
      <c r="D17" s="59">
        <v>73654802</v>
      </c>
      <c r="E17" s="60">
        <v>73654802</v>
      </c>
      <c r="F17" s="60">
        <v>3121678</v>
      </c>
      <c r="G17" s="60">
        <v>4483795</v>
      </c>
      <c r="H17" s="60">
        <v>5218734</v>
      </c>
      <c r="I17" s="60">
        <v>12824207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12824207</v>
      </c>
      <c r="W17" s="60">
        <v>21785274</v>
      </c>
      <c r="X17" s="60">
        <v>-8961067</v>
      </c>
      <c r="Y17" s="61">
        <v>-41.13</v>
      </c>
      <c r="Z17" s="62">
        <v>73654802</v>
      </c>
    </row>
    <row r="18" spans="1:26" ht="13.5">
      <c r="A18" s="70" t="s">
        <v>44</v>
      </c>
      <c r="B18" s="71">
        <f>SUM(B11:B17)</f>
        <v>141183436</v>
      </c>
      <c r="C18" s="71">
        <f>SUM(C11:C17)</f>
        <v>0</v>
      </c>
      <c r="D18" s="72">
        <f aca="true" t="shared" si="1" ref="D18:Z18">SUM(D11:D17)</f>
        <v>134965428</v>
      </c>
      <c r="E18" s="73">
        <f t="shared" si="1"/>
        <v>134965428</v>
      </c>
      <c r="F18" s="73">
        <f t="shared" si="1"/>
        <v>6707991</v>
      </c>
      <c r="G18" s="73">
        <f t="shared" si="1"/>
        <v>7805809</v>
      </c>
      <c r="H18" s="73">
        <f t="shared" si="1"/>
        <v>9025535</v>
      </c>
      <c r="I18" s="73">
        <f t="shared" si="1"/>
        <v>23539335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23539335</v>
      </c>
      <c r="W18" s="73">
        <f t="shared" si="1"/>
        <v>35562852</v>
      </c>
      <c r="X18" s="73">
        <f t="shared" si="1"/>
        <v>-12023517</v>
      </c>
      <c r="Y18" s="67">
        <f>+IF(W18&lt;&gt;0,(X18/W18)*100,0)</f>
        <v>-33.80920349132854</v>
      </c>
      <c r="Z18" s="74">
        <f t="shared" si="1"/>
        <v>134965428</v>
      </c>
    </row>
    <row r="19" spans="1:26" ht="13.5">
      <c r="A19" s="70" t="s">
        <v>45</v>
      </c>
      <c r="B19" s="75">
        <f>+B10-B18</f>
        <v>-20434495</v>
      </c>
      <c r="C19" s="75">
        <f>+C10-C18</f>
        <v>0</v>
      </c>
      <c r="D19" s="76">
        <f aca="true" t="shared" si="2" ref="D19:Z19">+D10-D18</f>
        <v>28151414</v>
      </c>
      <c r="E19" s="77">
        <f t="shared" si="2"/>
        <v>28151414</v>
      </c>
      <c r="F19" s="77">
        <f t="shared" si="2"/>
        <v>47332784</v>
      </c>
      <c r="G19" s="77">
        <f t="shared" si="2"/>
        <v>-5874360</v>
      </c>
      <c r="H19" s="77">
        <f t="shared" si="2"/>
        <v>-7023273</v>
      </c>
      <c r="I19" s="77">
        <f t="shared" si="2"/>
        <v>34435151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34435151</v>
      </c>
      <c r="W19" s="77">
        <f>IF(E10=E18,0,W10-W18)</f>
        <v>13393969</v>
      </c>
      <c r="X19" s="77">
        <f t="shared" si="2"/>
        <v>21041182</v>
      </c>
      <c r="Y19" s="78">
        <f>+IF(W19&lt;&gt;0,(X19/W19)*100,0)</f>
        <v>157.09445049484586</v>
      </c>
      <c r="Z19" s="79">
        <f t="shared" si="2"/>
        <v>28151414</v>
      </c>
    </row>
    <row r="20" spans="1:26" ht="13.5">
      <c r="A20" s="58" t="s">
        <v>46</v>
      </c>
      <c r="B20" s="19">
        <v>39330341</v>
      </c>
      <c r="C20" s="19">
        <v>0</v>
      </c>
      <c r="D20" s="59">
        <v>40169000</v>
      </c>
      <c r="E20" s="60">
        <v>40169000</v>
      </c>
      <c r="F20" s="60">
        <v>2838016</v>
      </c>
      <c r="G20" s="60">
        <v>517453</v>
      </c>
      <c r="H20" s="60">
        <v>1838003</v>
      </c>
      <c r="I20" s="60">
        <v>5193472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5193472</v>
      </c>
      <c r="W20" s="60">
        <v>13972000</v>
      </c>
      <c r="X20" s="60">
        <v>-8778528</v>
      </c>
      <c r="Y20" s="61">
        <v>-62.83</v>
      </c>
      <c r="Z20" s="62">
        <v>40169000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18895846</v>
      </c>
      <c r="C22" s="86">
        <f>SUM(C19:C21)</f>
        <v>0</v>
      </c>
      <c r="D22" s="87">
        <f aca="true" t="shared" si="3" ref="D22:Z22">SUM(D19:D21)</f>
        <v>68320414</v>
      </c>
      <c r="E22" s="88">
        <f t="shared" si="3"/>
        <v>68320414</v>
      </c>
      <c r="F22" s="88">
        <f t="shared" si="3"/>
        <v>50170800</v>
      </c>
      <c r="G22" s="88">
        <f t="shared" si="3"/>
        <v>-5356907</v>
      </c>
      <c r="H22" s="88">
        <f t="shared" si="3"/>
        <v>-5185270</v>
      </c>
      <c r="I22" s="88">
        <f t="shared" si="3"/>
        <v>39628623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39628623</v>
      </c>
      <c r="W22" s="88">
        <f t="shared" si="3"/>
        <v>27365969</v>
      </c>
      <c r="X22" s="88">
        <f t="shared" si="3"/>
        <v>12262654</v>
      </c>
      <c r="Y22" s="89">
        <f>+IF(W22&lt;&gt;0,(X22/W22)*100,0)</f>
        <v>44.80986585930869</v>
      </c>
      <c r="Z22" s="90">
        <f t="shared" si="3"/>
        <v>68320414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18895846</v>
      </c>
      <c r="C24" s="75">
        <f>SUM(C22:C23)</f>
        <v>0</v>
      </c>
      <c r="D24" s="76">
        <f aca="true" t="shared" si="4" ref="D24:Z24">SUM(D22:D23)</f>
        <v>68320414</v>
      </c>
      <c r="E24" s="77">
        <f t="shared" si="4"/>
        <v>68320414</v>
      </c>
      <c r="F24" s="77">
        <f t="shared" si="4"/>
        <v>50170800</v>
      </c>
      <c r="G24" s="77">
        <f t="shared" si="4"/>
        <v>-5356907</v>
      </c>
      <c r="H24" s="77">
        <f t="shared" si="4"/>
        <v>-5185270</v>
      </c>
      <c r="I24" s="77">
        <f t="shared" si="4"/>
        <v>39628623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39628623</v>
      </c>
      <c r="W24" s="77">
        <f t="shared" si="4"/>
        <v>27365969</v>
      </c>
      <c r="X24" s="77">
        <f t="shared" si="4"/>
        <v>12262654</v>
      </c>
      <c r="Y24" s="78">
        <f>+IF(W24&lt;&gt;0,(X24/W24)*100,0)</f>
        <v>44.80986585930869</v>
      </c>
      <c r="Z24" s="79">
        <f t="shared" si="4"/>
        <v>68320414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71450913</v>
      </c>
      <c r="E27" s="100">
        <v>71450913</v>
      </c>
      <c r="F27" s="100">
        <v>2930184</v>
      </c>
      <c r="G27" s="100">
        <v>708334</v>
      </c>
      <c r="H27" s="100">
        <v>6319209</v>
      </c>
      <c r="I27" s="100">
        <v>9957727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9957727</v>
      </c>
      <c r="W27" s="100">
        <v>19320795</v>
      </c>
      <c r="X27" s="100">
        <v>-9363068</v>
      </c>
      <c r="Y27" s="101">
        <v>-48.46</v>
      </c>
      <c r="Z27" s="102">
        <v>71450913</v>
      </c>
    </row>
    <row r="28" spans="1:26" ht="13.5">
      <c r="A28" s="103" t="s">
        <v>46</v>
      </c>
      <c r="B28" s="19">
        <v>0</v>
      </c>
      <c r="C28" s="19">
        <v>0</v>
      </c>
      <c r="D28" s="59">
        <v>40169000</v>
      </c>
      <c r="E28" s="60">
        <v>40169000</v>
      </c>
      <c r="F28" s="60">
        <v>2798734</v>
      </c>
      <c r="G28" s="60">
        <v>595540</v>
      </c>
      <c r="H28" s="60">
        <v>1914127</v>
      </c>
      <c r="I28" s="60">
        <v>5308401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5308401</v>
      </c>
      <c r="W28" s="60">
        <v>0</v>
      </c>
      <c r="X28" s="60">
        <v>5308401</v>
      </c>
      <c r="Y28" s="61">
        <v>0</v>
      </c>
      <c r="Z28" s="62">
        <v>40169000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31281913</v>
      </c>
      <c r="E31" s="60">
        <v>31281913</v>
      </c>
      <c r="F31" s="60">
        <v>131450</v>
      </c>
      <c r="G31" s="60">
        <v>112794</v>
      </c>
      <c r="H31" s="60">
        <v>4405082</v>
      </c>
      <c r="I31" s="60">
        <v>4649326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4649326</v>
      </c>
      <c r="W31" s="60">
        <v>0</v>
      </c>
      <c r="X31" s="60">
        <v>4649326</v>
      </c>
      <c r="Y31" s="61">
        <v>0</v>
      </c>
      <c r="Z31" s="62">
        <v>31281913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71450913</v>
      </c>
      <c r="E32" s="100">
        <f t="shared" si="5"/>
        <v>71450913</v>
      </c>
      <c r="F32" s="100">
        <f t="shared" si="5"/>
        <v>2930184</v>
      </c>
      <c r="G32" s="100">
        <f t="shared" si="5"/>
        <v>708334</v>
      </c>
      <c r="H32" s="100">
        <f t="shared" si="5"/>
        <v>6319209</v>
      </c>
      <c r="I32" s="100">
        <f t="shared" si="5"/>
        <v>9957727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9957727</v>
      </c>
      <c r="W32" s="100">
        <f t="shared" si="5"/>
        <v>0</v>
      </c>
      <c r="X32" s="100">
        <f t="shared" si="5"/>
        <v>9957727</v>
      </c>
      <c r="Y32" s="101">
        <f>+IF(W32&lt;&gt;0,(X32/W32)*100,0)</f>
        <v>0</v>
      </c>
      <c r="Z32" s="102">
        <f t="shared" si="5"/>
        <v>71450913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19597132</v>
      </c>
      <c r="C35" s="19">
        <v>0</v>
      </c>
      <c r="D35" s="59">
        <v>59018339</v>
      </c>
      <c r="E35" s="60">
        <v>59018339</v>
      </c>
      <c r="F35" s="60">
        <v>85064194</v>
      </c>
      <c r="G35" s="60">
        <v>69391816</v>
      </c>
      <c r="H35" s="60">
        <v>58225629</v>
      </c>
      <c r="I35" s="60">
        <v>58225629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58225629</v>
      </c>
      <c r="W35" s="60">
        <v>14754585</v>
      </c>
      <c r="X35" s="60">
        <v>43471044</v>
      </c>
      <c r="Y35" s="61">
        <v>294.63</v>
      </c>
      <c r="Z35" s="62">
        <v>59018339</v>
      </c>
    </row>
    <row r="36" spans="1:26" ht="13.5">
      <c r="A36" s="58" t="s">
        <v>57</v>
      </c>
      <c r="B36" s="19">
        <v>212453072</v>
      </c>
      <c r="C36" s="19">
        <v>0</v>
      </c>
      <c r="D36" s="59">
        <v>239835224</v>
      </c>
      <c r="E36" s="60">
        <v>239835224</v>
      </c>
      <c r="F36" s="60">
        <v>219335672</v>
      </c>
      <c r="G36" s="60">
        <v>216167096</v>
      </c>
      <c r="H36" s="60">
        <v>222486456</v>
      </c>
      <c r="I36" s="60">
        <v>222486456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222486456</v>
      </c>
      <c r="W36" s="60">
        <v>59958806</v>
      </c>
      <c r="X36" s="60">
        <v>162527650</v>
      </c>
      <c r="Y36" s="61">
        <v>271.07</v>
      </c>
      <c r="Z36" s="62">
        <v>239835224</v>
      </c>
    </row>
    <row r="37" spans="1:26" ht="13.5">
      <c r="A37" s="58" t="s">
        <v>58</v>
      </c>
      <c r="B37" s="19">
        <v>37431279</v>
      </c>
      <c r="C37" s="19">
        <v>0</v>
      </c>
      <c r="D37" s="59">
        <v>46531178</v>
      </c>
      <c r="E37" s="60">
        <v>46531178</v>
      </c>
      <c r="F37" s="60">
        <v>43558874</v>
      </c>
      <c r="G37" s="60">
        <v>45593030</v>
      </c>
      <c r="H37" s="60">
        <v>45356544</v>
      </c>
      <c r="I37" s="60">
        <v>45356544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45356544</v>
      </c>
      <c r="W37" s="60">
        <v>11632795</v>
      </c>
      <c r="X37" s="60">
        <v>33723749</v>
      </c>
      <c r="Y37" s="61">
        <v>289.9</v>
      </c>
      <c r="Z37" s="62">
        <v>46531178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194618925</v>
      </c>
      <c r="C39" s="19">
        <v>0</v>
      </c>
      <c r="D39" s="59">
        <v>252322385</v>
      </c>
      <c r="E39" s="60">
        <v>252322385</v>
      </c>
      <c r="F39" s="60">
        <v>260840992</v>
      </c>
      <c r="G39" s="60">
        <v>239965882</v>
      </c>
      <c r="H39" s="60">
        <v>235355541</v>
      </c>
      <c r="I39" s="60">
        <v>235355541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235355541</v>
      </c>
      <c r="W39" s="60">
        <v>63080596</v>
      </c>
      <c r="X39" s="60">
        <v>172274945</v>
      </c>
      <c r="Y39" s="61">
        <v>273.1</v>
      </c>
      <c r="Z39" s="62">
        <v>252322385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24851104</v>
      </c>
      <c r="C42" s="19">
        <v>0</v>
      </c>
      <c r="D42" s="59">
        <v>51589728</v>
      </c>
      <c r="E42" s="60">
        <v>51589728</v>
      </c>
      <c r="F42" s="60">
        <v>43211580</v>
      </c>
      <c r="G42" s="60">
        <v>-18572697</v>
      </c>
      <c r="H42" s="60">
        <v>-2122118</v>
      </c>
      <c r="I42" s="60">
        <v>22516765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22516765</v>
      </c>
      <c r="W42" s="60">
        <v>51508847</v>
      </c>
      <c r="X42" s="60">
        <v>-28992082</v>
      </c>
      <c r="Y42" s="61">
        <v>-56.29</v>
      </c>
      <c r="Z42" s="62">
        <v>51589728</v>
      </c>
    </row>
    <row r="43" spans="1:26" ht="13.5">
      <c r="A43" s="58" t="s">
        <v>63</v>
      </c>
      <c r="B43" s="19">
        <v>-46316404</v>
      </c>
      <c r="C43" s="19">
        <v>0</v>
      </c>
      <c r="D43" s="59">
        <v>-71450916</v>
      </c>
      <c r="E43" s="60">
        <v>-71450916</v>
      </c>
      <c r="F43" s="60">
        <v>-4000651</v>
      </c>
      <c r="G43" s="60">
        <v>13387944</v>
      </c>
      <c r="H43" s="60">
        <v>-6270696</v>
      </c>
      <c r="I43" s="60">
        <v>3116597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3116597</v>
      </c>
      <c r="W43" s="60">
        <v>-17862729</v>
      </c>
      <c r="X43" s="60">
        <v>20979326</v>
      </c>
      <c r="Y43" s="61">
        <v>-117.45</v>
      </c>
      <c r="Z43" s="62">
        <v>-71450916</v>
      </c>
    </row>
    <row r="44" spans="1:26" ht="13.5">
      <c r="A44" s="58" t="s">
        <v>64</v>
      </c>
      <c r="B44" s="19">
        <v>18042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8641319</v>
      </c>
      <c r="C45" s="22">
        <v>0</v>
      </c>
      <c r="D45" s="99">
        <v>9709620</v>
      </c>
      <c r="E45" s="100">
        <v>9709620</v>
      </c>
      <c r="F45" s="100">
        <v>47853983</v>
      </c>
      <c r="G45" s="100">
        <v>42669230</v>
      </c>
      <c r="H45" s="100">
        <v>34276416</v>
      </c>
      <c r="I45" s="100">
        <v>34276416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34276416</v>
      </c>
      <c r="W45" s="100">
        <v>63216926</v>
      </c>
      <c r="X45" s="100">
        <v>-28940510</v>
      </c>
      <c r="Y45" s="101">
        <v>-45.78</v>
      </c>
      <c r="Z45" s="102">
        <v>9709620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-2132867</v>
      </c>
      <c r="C49" s="52">
        <v>0</v>
      </c>
      <c r="D49" s="129">
        <v>-1031685</v>
      </c>
      <c r="E49" s="54">
        <v>12509507</v>
      </c>
      <c r="F49" s="54">
        <v>0</v>
      </c>
      <c r="G49" s="54">
        <v>0</v>
      </c>
      <c r="H49" s="54">
        <v>0</v>
      </c>
      <c r="I49" s="54">
        <v>-1326420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1081958</v>
      </c>
      <c r="W49" s="54">
        <v>1313079</v>
      </c>
      <c r="X49" s="54">
        <v>6475480</v>
      </c>
      <c r="Y49" s="54">
        <v>44009725</v>
      </c>
      <c r="Z49" s="130">
        <v>60898777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801514</v>
      </c>
      <c r="C51" s="52">
        <v>0</v>
      </c>
      <c r="D51" s="129">
        <v>1600</v>
      </c>
      <c r="E51" s="54">
        <v>800</v>
      </c>
      <c r="F51" s="54">
        <v>0</v>
      </c>
      <c r="G51" s="54">
        <v>0</v>
      </c>
      <c r="H51" s="54">
        <v>0</v>
      </c>
      <c r="I51" s="54">
        <v>-1133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500</v>
      </c>
      <c r="W51" s="54">
        <v>0</v>
      </c>
      <c r="X51" s="54">
        <v>193923</v>
      </c>
      <c r="Y51" s="54">
        <v>0</v>
      </c>
      <c r="Z51" s="130">
        <v>997204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85.72927738693275</v>
      </c>
      <c r="C58" s="5">
        <f>IF(C67=0,0,+(C76/C67)*100)</f>
        <v>0</v>
      </c>
      <c r="D58" s="6">
        <f aca="true" t="shared" si="6" ref="D58:Z58">IF(D67=0,0,+(D76/D67)*100)</f>
        <v>30.81034107830236</v>
      </c>
      <c r="E58" s="7">
        <f t="shared" si="6"/>
        <v>30.81034107830236</v>
      </c>
      <c r="F58" s="7">
        <f t="shared" si="6"/>
        <v>3.5652595590003138</v>
      </c>
      <c r="G58" s="7">
        <f t="shared" si="6"/>
        <v>81.97799201010677</v>
      </c>
      <c r="H58" s="7">
        <f t="shared" si="6"/>
        <v>442.9436347070846</v>
      </c>
      <c r="I58" s="7">
        <f t="shared" si="6"/>
        <v>47.80448419143804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47.80448419143804</v>
      </c>
      <c r="W58" s="7">
        <f t="shared" si="6"/>
        <v>30.810337627911654</v>
      </c>
      <c r="X58" s="7">
        <f t="shared" si="6"/>
        <v>0</v>
      </c>
      <c r="Y58" s="7">
        <f t="shared" si="6"/>
        <v>0</v>
      </c>
      <c r="Z58" s="8">
        <f t="shared" si="6"/>
        <v>30.81034107830236</v>
      </c>
    </row>
    <row r="59" spans="1:26" ht="13.5">
      <c r="A59" s="37" t="s">
        <v>31</v>
      </c>
      <c r="B59" s="9">
        <f aca="true" t="shared" si="7" ref="B59:Z66">IF(B68=0,0,+(B77/B68)*100)</f>
        <v>142.3082915401003</v>
      </c>
      <c r="C59" s="9">
        <f t="shared" si="7"/>
        <v>0</v>
      </c>
      <c r="D59" s="2">
        <f t="shared" si="7"/>
        <v>36.61226310440253</v>
      </c>
      <c r="E59" s="10">
        <f t="shared" si="7"/>
        <v>36.61226310440253</v>
      </c>
      <c r="F59" s="10">
        <f t="shared" si="7"/>
        <v>2.204856679264244</v>
      </c>
      <c r="G59" s="10">
        <f t="shared" si="7"/>
        <v>88.8116588095004</v>
      </c>
      <c r="H59" s="10">
        <f t="shared" si="7"/>
        <v>567.5226471571317</v>
      </c>
      <c r="I59" s="10">
        <f t="shared" si="7"/>
        <v>46.60097516146325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46.60097516146325</v>
      </c>
      <c r="W59" s="10">
        <f t="shared" si="7"/>
        <v>37.74890146018713</v>
      </c>
      <c r="X59" s="10">
        <f t="shared" si="7"/>
        <v>0</v>
      </c>
      <c r="Y59" s="10">
        <f t="shared" si="7"/>
        <v>0</v>
      </c>
      <c r="Z59" s="11">
        <f t="shared" si="7"/>
        <v>36.61226310440253</v>
      </c>
    </row>
    <row r="60" spans="1:26" ht="13.5">
      <c r="A60" s="38" t="s">
        <v>32</v>
      </c>
      <c r="B60" s="12">
        <f t="shared" si="7"/>
        <v>38.25833815717034</v>
      </c>
      <c r="C60" s="12">
        <f t="shared" si="7"/>
        <v>0</v>
      </c>
      <c r="D60" s="3">
        <f t="shared" si="7"/>
        <v>31.434053025933423</v>
      </c>
      <c r="E60" s="13">
        <f t="shared" si="7"/>
        <v>31.434053025933423</v>
      </c>
      <c r="F60" s="13">
        <f t="shared" si="7"/>
        <v>39.88110102590499</v>
      </c>
      <c r="G60" s="13">
        <f t="shared" si="7"/>
        <v>49.512068670492475</v>
      </c>
      <c r="H60" s="13">
        <f t="shared" si="7"/>
        <v>58.72628354325396</v>
      </c>
      <c r="I60" s="13">
        <f t="shared" si="7"/>
        <v>48.95784505901905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48.95784505901905</v>
      </c>
      <c r="W60" s="13">
        <f t="shared" si="7"/>
        <v>31.43404064997118</v>
      </c>
      <c r="X60" s="13">
        <f t="shared" si="7"/>
        <v>0</v>
      </c>
      <c r="Y60" s="13">
        <f t="shared" si="7"/>
        <v>0</v>
      </c>
      <c r="Z60" s="14">
        <f t="shared" si="7"/>
        <v>31.434053025933423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31.434053025933423</v>
      </c>
      <c r="E64" s="13">
        <f t="shared" si="7"/>
        <v>31.434053025933423</v>
      </c>
      <c r="F64" s="13">
        <f t="shared" si="7"/>
        <v>39.88110102590499</v>
      </c>
      <c r="G64" s="13">
        <f t="shared" si="7"/>
        <v>49.512068670492475</v>
      </c>
      <c r="H64" s="13">
        <f t="shared" si="7"/>
        <v>58.72628354325396</v>
      </c>
      <c r="I64" s="13">
        <f t="shared" si="7"/>
        <v>48.95784505901905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48.95784505901905</v>
      </c>
      <c r="W64" s="13">
        <f t="shared" si="7"/>
        <v>39.138734308269704</v>
      </c>
      <c r="X64" s="13">
        <f t="shared" si="7"/>
        <v>0</v>
      </c>
      <c r="Y64" s="13">
        <f t="shared" si="7"/>
        <v>0</v>
      </c>
      <c r="Z64" s="14">
        <f t="shared" si="7"/>
        <v>31.434053025933423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-304.3761592059752</v>
      </c>
      <c r="I66" s="16">
        <f t="shared" si="7"/>
        <v>-716.582284826307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-716.582284826307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22448653</v>
      </c>
      <c r="C67" s="24"/>
      <c r="D67" s="25">
        <v>44647607</v>
      </c>
      <c r="E67" s="26">
        <v>44647607</v>
      </c>
      <c r="F67" s="26">
        <v>12269850</v>
      </c>
      <c r="G67" s="26">
        <v>1327427</v>
      </c>
      <c r="H67" s="26">
        <v>1258913</v>
      </c>
      <c r="I67" s="26">
        <v>14856190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14856190</v>
      </c>
      <c r="W67" s="26">
        <v>11161903</v>
      </c>
      <c r="X67" s="26"/>
      <c r="Y67" s="25"/>
      <c r="Z67" s="27">
        <v>44647607</v>
      </c>
    </row>
    <row r="68" spans="1:26" ht="13.5" hidden="1">
      <c r="A68" s="37" t="s">
        <v>31</v>
      </c>
      <c r="B68" s="19">
        <v>12612289</v>
      </c>
      <c r="C68" s="19"/>
      <c r="D68" s="20">
        <v>33210938</v>
      </c>
      <c r="E68" s="21">
        <v>33210938</v>
      </c>
      <c r="F68" s="21">
        <v>11877416</v>
      </c>
      <c r="G68" s="21">
        <v>935876</v>
      </c>
      <c r="H68" s="21">
        <v>936431</v>
      </c>
      <c r="I68" s="21">
        <v>13749723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13749723</v>
      </c>
      <c r="W68" s="21">
        <v>8052735</v>
      </c>
      <c r="X68" s="21"/>
      <c r="Y68" s="20"/>
      <c r="Z68" s="23">
        <v>33210938</v>
      </c>
    </row>
    <row r="69" spans="1:26" ht="13.5" hidden="1">
      <c r="A69" s="38" t="s">
        <v>32</v>
      </c>
      <c r="B69" s="19">
        <v>3389418</v>
      </c>
      <c r="C69" s="19"/>
      <c r="D69" s="20">
        <v>5079854</v>
      </c>
      <c r="E69" s="21">
        <v>5079854</v>
      </c>
      <c r="F69" s="21">
        <v>392434</v>
      </c>
      <c r="G69" s="21">
        <v>391551</v>
      </c>
      <c r="H69" s="21">
        <v>342431</v>
      </c>
      <c r="I69" s="21">
        <v>1126416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1126416</v>
      </c>
      <c r="W69" s="21">
        <v>1269964</v>
      </c>
      <c r="X69" s="21"/>
      <c r="Y69" s="20"/>
      <c r="Z69" s="23">
        <v>5079854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5079854</v>
      </c>
      <c r="E73" s="21">
        <v>5079854</v>
      </c>
      <c r="F73" s="21">
        <v>392434</v>
      </c>
      <c r="G73" s="21">
        <v>391551</v>
      </c>
      <c r="H73" s="21">
        <v>342431</v>
      </c>
      <c r="I73" s="21">
        <v>1126416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1126416</v>
      </c>
      <c r="W73" s="21">
        <v>1019964</v>
      </c>
      <c r="X73" s="21"/>
      <c r="Y73" s="20"/>
      <c r="Z73" s="23">
        <v>5079854</v>
      </c>
    </row>
    <row r="74" spans="1:26" ht="13.5" hidden="1">
      <c r="A74" s="39" t="s">
        <v>107</v>
      </c>
      <c r="B74" s="19">
        <v>3389418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6446946</v>
      </c>
      <c r="C75" s="28"/>
      <c r="D75" s="29">
        <v>6356815</v>
      </c>
      <c r="E75" s="30">
        <v>6356815</v>
      </c>
      <c r="F75" s="30"/>
      <c r="G75" s="30"/>
      <c r="H75" s="30">
        <v>-19949</v>
      </c>
      <c r="I75" s="30">
        <v>-19949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-19949</v>
      </c>
      <c r="W75" s="30">
        <v>1589205</v>
      </c>
      <c r="X75" s="30"/>
      <c r="Y75" s="29"/>
      <c r="Z75" s="31">
        <v>6356815</v>
      </c>
    </row>
    <row r="76" spans="1:26" ht="13.5" hidden="1">
      <c r="A76" s="42" t="s">
        <v>286</v>
      </c>
      <c r="B76" s="32">
        <v>19245068</v>
      </c>
      <c r="C76" s="32"/>
      <c r="D76" s="33">
        <v>13756080</v>
      </c>
      <c r="E76" s="34">
        <v>13756080</v>
      </c>
      <c r="F76" s="34">
        <v>437452</v>
      </c>
      <c r="G76" s="34">
        <v>1088198</v>
      </c>
      <c r="H76" s="34">
        <v>5576275</v>
      </c>
      <c r="I76" s="34">
        <v>7101925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7101925</v>
      </c>
      <c r="W76" s="34">
        <v>3439020</v>
      </c>
      <c r="X76" s="34"/>
      <c r="Y76" s="33"/>
      <c r="Z76" s="35">
        <v>13756080</v>
      </c>
    </row>
    <row r="77" spans="1:26" ht="13.5" hidden="1">
      <c r="A77" s="37" t="s">
        <v>31</v>
      </c>
      <c r="B77" s="19">
        <v>17948333</v>
      </c>
      <c r="C77" s="19"/>
      <c r="D77" s="20">
        <v>12159276</v>
      </c>
      <c r="E77" s="21">
        <v>12159276</v>
      </c>
      <c r="F77" s="21">
        <v>261880</v>
      </c>
      <c r="G77" s="21">
        <v>831167</v>
      </c>
      <c r="H77" s="21">
        <v>5314458</v>
      </c>
      <c r="I77" s="21">
        <v>6407505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6407505</v>
      </c>
      <c r="W77" s="21">
        <v>3039819</v>
      </c>
      <c r="X77" s="21"/>
      <c r="Y77" s="20"/>
      <c r="Z77" s="23">
        <v>12159276</v>
      </c>
    </row>
    <row r="78" spans="1:26" ht="13.5" hidden="1">
      <c r="A78" s="38" t="s">
        <v>32</v>
      </c>
      <c r="B78" s="19">
        <v>1296735</v>
      </c>
      <c r="C78" s="19"/>
      <c r="D78" s="20">
        <v>1596804</v>
      </c>
      <c r="E78" s="21">
        <v>1596804</v>
      </c>
      <c r="F78" s="21">
        <v>156507</v>
      </c>
      <c r="G78" s="21">
        <v>193865</v>
      </c>
      <c r="H78" s="21">
        <v>201097</v>
      </c>
      <c r="I78" s="21">
        <v>551469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551469</v>
      </c>
      <c r="W78" s="21">
        <v>399201</v>
      </c>
      <c r="X78" s="21"/>
      <c r="Y78" s="20"/>
      <c r="Z78" s="23">
        <v>1596804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1296735</v>
      </c>
      <c r="C82" s="19"/>
      <c r="D82" s="20">
        <v>1596804</v>
      </c>
      <c r="E82" s="21">
        <v>1596804</v>
      </c>
      <c r="F82" s="21">
        <v>156507</v>
      </c>
      <c r="G82" s="21">
        <v>193865</v>
      </c>
      <c r="H82" s="21">
        <v>201097</v>
      </c>
      <c r="I82" s="21">
        <v>551469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551469</v>
      </c>
      <c r="W82" s="21">
        <v>399201</v>
      </c>
      <c r="X82" s="21"/>
      <c r="Y82" s="20"/>
      <c r="Z82" s="23">
        <v>1596804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19065</v>
      </c>
      <c r="G84" s="30">
        <v>63166</v>
      </c>
      <c r="H84" s="30">
        <v>60720</v>
      </c>
      <c r="I84" s="30">
        <v>142951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142951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1390000</v>
      </c>
      <c r="F5" s="358">
        <f t="shared" si="0"/>
        <v>1390000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347500</v>
      </c>
      <c r="Y5" s="358">
        <f t="shared" si="0"/>
        <v>-347500</v>
      </c>
      <c r="Z5" s="359">
        <f>+IF(X5&lt;&gt;0,+(Y5/X5)*100,0)</f>
        <v>-100</v>
      </c>
      <c r="AA5" s="360">
        <f>+AA6+AA8+AA11+AA13+AA15</f>
        <v>1390000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250000</v>
      </c>
      <c r="Y6" s="59">
        <f t="shared" si="1"/>
        <v>-250000</v>
      </c>
      <c r="Z6" s="61">
        <f>+IF(X6&lt;&gt;0,+(Y6/X6)*100,0)</f>
        <v>-100</v>
      </c>
      <c r="AA6" s="62">
        <f t="shared" si="1"/>
        <v>1000000</v>
      </c>
    </row>
    <row r="7" spans="1:27" ht="13.5">
      <c r="A7" s="291" t="s">
        <v>228</v>
      </c>
      <c r="B7" s="142"/>
      <c r="C7" s="60"/>
      <c r="D7" s="340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250000</v>
      </c>
      <c r="Y7" s="59">
        <v>-250000</v>
      </c>
      <c r="Z7" s="61">
        <v>-100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</v>
      </c>
      <c r="Y8" s="59">
        <f t="shared" si="2"/>
        <v>-25000</v>
      </c>
      <c r="Z8" s="61">
        <f>+IF(X8&lt;&gt;0,+(Y8/X8)*100,0)</f>
        <v>-100</v>
      </c>
      <c r="AA8" s="62">
        <f>SUM(AA9:AA10)</f>
        <v>100000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25000</v>
      </c>
      <c r="Y10" s="59">
        <v>-25000</v>
      </c>
      <c r="Z10" s="61">
        <v>-100</v>
      </c>
      <c r="AA10" s="62">
        <v>100000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290000</v>
      </c>
      <c r="F15" s="59">
        <f t="shared" si="5"/>
        <v>290000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72500</v>
      </c>
      <c r="Y15" s="59">
        <f t="shared" si="5"/>
        <v>-72500</v>
      </c>
      <c r="Z15" s="61">
        <f>+IF(X15&lt;&gt;0,+(Y15/X15)*100,0)</f>
        <v>-100</v>
      </c>
      <c r="AA15" s="62">
        <f>SUM(AA16:AA20)</f>
        <v>290000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290000</v>
      </c>
      <c r="F20" s="59">
        <v>290000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72500</v>
      </c>
      <c r="Y20" s="59">
        <v>-72500</v>
      </c>
      <c r="Z20" s="61">
        <v>-100</v>
      </c>
      <c r="AA20" s="62">
        <v>290000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460000</v>
      </c>
      <c r="F22" s="345">
        <f t="shared" si="6"/>
        <v>460000</v>
      </c>
      <c r="G22" s="345">
        <f t="shared" si="6"/>
        <v>0</v>
      </c>
      <c r="H22" s="343">
        <f t="shared" si="6"/>
        <v>0</v>
      </c>
      <c r="I22" s="343">
        <f t="shared" si="6"/>
        <v>29885</v>
      </c>
      <c r="J22" s="345">
        <f t="shared" si="6"/>
        <v>29885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29885</v>
      </c>
      <c r="X22" s="343">
        <f t="shared" si="6"/>
        <v>115000</v>
      </c>
      <c r="Y22" s="345">
        <f t="shared" si="6"/>
        <v>-85115</v>
      </c>
      <c r="Z22" s="336">
        <f>+IF(X22&lt;&gt;0,+(Y22/X22)*100,0)</f>
        <v>-74.01304347826087</v>
      </c>
      <c r="AA22" s="350">
        <f>SUM(AA23:AA32)</f>
        <v>460000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460000</v>
      </c>
      <c r="F24" s="59">
        <v>460000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115000</v>
      </c>
      <c r="Y24" s="59">
        <v>-115000</v>
      </c>
      <c r="Z24" s="61">
        <v>-100</v>
      </c>
      <c r="AA24" s="62">
        <v>460000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-35</v>
      </c>
      <c r="J25" s="59">
        <v>-35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-35</v>
      </c>
      <c r="X25" s="60"/>
      <c r="Y25" s="59">
        <v>-35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29920</v>
      </c>
      <c r="J32" s="59">
        <v>29920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29920</v>
      </c>
      <c r="X32" s="60"/>
      <c r="Y32" s="59">
        <v>29920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2510957</v>
      </c>
      <c r="F40" s="345">
        <f t="shared" si="9"/>
        <v>2510957</v>
      </c>
      <c r="G40" s="345">
        <f t="shared" si="9"/>
        <v>0</v>
      </c>
      <c r="H40" s="343">
        <f t="shared" si="9"/>
        <v>0</v>
      </c>
      <c r="I40" s="343">
        <f t="shared" si="9"/>
        <v>96706</v>
      </c>
      <c r="J40" s="345">
        <f t="shared" si="9"/>
        <v>96706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96706</v>
      </c>
      <c r="X40" s="343">
        <f t="shared" si="9"/>
        <v>627739</v>
      </c>
      <c r="Y40" s="345">
        <f t="shared" si="9"/>
        <v>-531033</v>
      </c>
      <c r="Z40" s="336">
        <f>+IF(X40&lt;&gt;0,+(Y40/X40)*100,0)</f>
        <v>-84.59455283167048</v>
      </c>
      <c r="AA40" s="350">
        <f>SUM(AA41:AA49)</f>
        <v>2510957</v>
      </c>
    </row>
    <row r="41" spans="1:27" ht="13.5">
      <c r="A41" s="361" t="s">
        <v>247</v>
      </c>
      <c r="B41" s="142"/>
      <c r="C41" s="362"/>
      <c r="D41" s="363"/>
      <c r="E41" s="362">
        <v>742700</v>
      </c>
      <c r="F41" s="364">
        <v>742700</v>
      </c>
      <c r="G41" s="364"/>
      <c r="H41" s="362"/>
      <c r="I41" s="362">
        <v>70025</v>
      </c>
      <c r="J41" s="364">
        <v>70025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70025</v>
      </c>
      <c r="X41" s="362">
        <v>185675</v>
      </c>
      <c r="Y41" s="364">
        <v>-115650</v>
      </c>
      <c r="Z41" s="365">
        <v>-62.29</v>
      </c>
      <c r="AA41" s="366">
        <v>742700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120000</v>
      </c>
      <c r="F43" s="370">
        <v>120000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30000</v>
      </c>
      <c r="Y43" s="370">
        <v>-30000</v>
      </c>
      <c r="Z43" s="371">
        <v>-100</v>
      </c>
      <c r="AA43" s="303">
        <v>120000</v>
      </c>
    </row>
    <row r="44" spans="1:27" ht="13.5">
      <c r="A44" s="361" t="s">
        <v>250</v>
      </c>
      <c r="B44" s="136"/>
      <c r="C44" s="60"/>
      <c r="D44" s="368"/>
      <c r="E44" s="54">
        <v>247757</v>
      </c>
      <c r="F44" s="53">
        <v>247757</v>
      </c>
      <c r="G44" s="53"/>
      <c r="H44" s="54"/>
      <c r="I44" s="54">
        <v>2029</v>
      </c>
      <c r="J44" s="53">
        <v>2029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2029</v>
      </c>
      <c r="X44" s="54">
        <v>61939</v>
      </c>
      <c r="Y44" s="53">
        <v>-59910</v>
      </c>
      <c r="Z44" s="94">
        <v>-96.72</v>
      </c>
      <c r="AA44" s="95">
        <v>247757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1400500</v>
      </c>
      <c r="F47" s="53">
        <v>1400500</v>
      </c>
      <c r="G47" s="53"/>
      <c r="H47" s="54"/>
      <c r="I47" s="54">
        <v>24912</v>
      </c>
      <c r="J47" s="53">
        <v>24912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24912</v>
      </c>
      <c r="X47" s="54">
        <v>350125</v>
      </c>
      <c r="Y47" s="53">
        <v>-325213</v>
      </c>
      <c r="Z47" s="94">
        <v>-92.88</v>
      </c>
      <c r="AA47" s="95">
        <v>1400500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-260</v>
      </c>
      <c r="J49" s="53">
        <v>-260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-260</v>
      </c>
      <c r="X49" s="54"/>
      <c r="Y49" s="53">
        <v>-260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4360957</v>
      </c>
      <c r="F60" s="264">
        <f t="shared" si="14"/>
        <v>4360957</v>
      </c>
      <c r="G60" s="264">
        <f t="shared" si="14"/>
        <v>0</v>
      </c>
      <c r="H60" s="219">
        <f t="shared" si="14"/>
        <v>0</v>
      </c>
      <c r="I60" s="219">
        <f t="shared" si="14"/>
        <v>126591</v>
      </c>
      <c r="J60" s="264">
        <f t="shared" si="14"/>
        <v>126591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126591</v>
      </c>
      <c r="X60" s="219">
        <f t="shared" si="14"/>
        <v>1090239</v>
      </c>
      <c r="Y60" s="264">
        <f t="shared" si="14"/>
        <v>-963648</v>
      </c>
      <c r="Z60" s="337">
        <f>+IF(X60&lt;&gt;0,+(Y60/X60)*100,0)</f>
        <v>-88.38869275452447</v>
      </c>
      <c r="AA60" s="232">
        <f>+AA57+AA54+AA51+AA40+AA37+AA34+AA22+AA5</f>
        <v>4360957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160079282</v>
      </c>
      <c r="D5" s="153">
        <f>SUM(D6:D8)</f>
        <v>0</v>
      </c>
      <c r="E5" s="154">
        <f t="shared" si="0"/>
        <v>86031712</v>
      </c>
      <c r="F5" s="100">
        <f t="shared" si="0"/>
        <v>86031712</v>
      </c>
      <c r="G5" s="100">
        <f t="shared" si="0"/>
        <v>28976469</v>
      </c>
      <c r="H5" s="100">
        <f t="shared" si="0"/>
        <v>1265864</v>
      </c>
      <c r="I5" s="100">
        <f t="shared" si="0"/>
        <v>1400236</v>
      </c>
      <c r="J5" s="100">
        <f t="shared" si="0"/>
        <v>31642569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31642569</v>
      </c>
      <c r="X5" s="100">
        <f t="shared" si="0"/>
        <v>21578487</v>
      </c>
      <c r="Y5" s="100">
        <f t="shared" si="0"/>
        <v>10064082</v>
      </c>
      <c r="Z5" s="137">
        <f>+IF(X5&lt;&gt;0,+(Y5/X5)*100,0)</f>
        <v>46.639423792780285</v>
      </c>
      <c r="AA5" s="153">
        <f>SUM(AA6:AA8)</f>
        <v>86031712</v>
      </c>
    </row>
    <row r="6" spans="1:27" ht="13.5">
      <c r="A6" s="138" t="s">
        <v>75</v>
      </c>
      <c r="B6" s="136"/>
      <c r="C6" s="155"/>
      <c r="D6" s="155"/>
      <c r="E6" s="156">
        <v>23479693</v>
      </c>
      <c r="F6" s="60">
        <v>23479693</v>
      </c>
      <c r="G6" s="60">
        <v>9809814</v>
      </c>
      <c r="H6" s="60">
        <v>49422</v>
      </c>
      <c r="I6" s="60">
        <v>26080</v>
      </c>
      <c r="J6" s="60">
        <v>9885316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9885316</v>
      </c>
      <c r="X6" s="60">
        <v>5951745</v>
      </c>
      <c r="Y6" s="60">
        <v>3933571</v>
      </c>
      <c r="Z6" s="140">
        <v>66.09</v>
      </c>
      <c r="AA6" s="155">
        <v>23479693</v>
      </c>
    </row>
    <row r="7" spans="1:27" ht="13.5">
      <c r="A7" s="138" t="s">
        <v>76</v>
      </c>
      <c r="B7" s="136"/>
      <c r="C7" s="157">
        <v>160079282</v>
      </c>
      <c r="D7" s="157"/>
      <c r="E7" s="158">
        <v>46389510</v>
      </c>
      <c r="F7" s="159">
        <v>46389510</v>
      </c>
      <c r="G7" s="159">
        <v>12123740</v>
      </c>
      <c r="H7" s="159">
        <v>1148690</v>
      </c>
      <c r="I7" s="159">
        <v>1303099</v>
      </c>
      <c r="J7" s="159">
        <v>14575529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14575529</v>
      </c>
      <c r="X7" s="159">
        <v>11347404</v>
      </c>
      <c r="Y7" s="159">
        <v>3228125</v>
      </c>
      <c r="Z7" s="141">
        <v>28.45</v>
      </c>
      <c r="AA7" s="157">
        <v>46389510</v>
      </c>
    </row>
    <row r="8" spans="1:27" ht="13.5">
      <c r="A8" s="138" t="s">
        <v>77</v>
      </c>
      <c r="B8" s="136"/>
      <c r="C8" s="155"/>
      <c r="D8" s="155"/>
      <c r="E8" s="156">
        <v>16162509</v>
      </c>
      <c r="F8" s="60">
        <v>16162509</v>
      </c>
      <c r="G8" s="60">
        <v>7042915</v>
      </c>
      <c r="H8" s="60">
        <v>67752</v>
      </c>
      <c r="I8" s="60">
        <v>71057</v>
      </c>
      <c r="J8" s="60">
        <v>7181724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7181724</v>
      </c>
      <c r="X8" s="60">
        <v>4279338</v>
      </c>
      <c r="Y8" s="60">
        <v>2902386</v>
      </c>
      <c r="Z8" s="140">
        <v>67.82</v>
      </c>
      <c r="AA8" s="155">
        <v>16162509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49150723</v>
      </c>
      <c r="F9" s="100">
        <f t="shared" si="1"/>
        <v>49150723</v>
      </c>
      <c r="G9" s="100">
        <f t="shared" si="1"/>
        <v>19086666</v>
      </c>
      <c r="H9" s="100">
        <f t="shared" si="1"/>
        <v>181798</v>
      </c>
      <c r="I9" s="100">
        <f t="shared" si="1"/>
        <v>171372</v>
      </c>
      <c r="J9" s="100">
        <f t="shared" si="1"/>
        <v>19439836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19439836</v>
      </c>
      <c r="X9" s="100">
        <f t="shared" si="1"/>
        <v>2414097</v>
      </c>
      <c r="Y9" s="100">
        <f t="shared" si="1"/>
        <v>17025739</v>
      </c>
      <c r="Z9" s="137">
        <f>+IF(X9&lt;&gt;0,+(Y9/X9)*100,0)</f>
        <v>705.2632516423325</v>
      </c>
      <c r="AA9" s="153">
        <f>SUM(AA10:AA14)</f>
        <v>49150723</v>
      </c>
    </row>
    <row r="10" spans="1:27" ht="13.5">
      <c r="A10" s="138" t="s">
        <v>79</v>
      </c>
      <c r="B10" s="136"/>
      <c r="C10" s="155"/>
      <c r="D10" s="155"/>
      <c r="E10" s="156">
        <v>39524789</v>
      </c>
      <c r="F10" s="60">
        <v>39524789</v>
      </c>
      <c r="G10" s="60">
        <v>15244470</v>
      </c>
      <c r="H10" s="60">
        <v>82378</v>
      </c>
      <c r="I10" s="60">
        <v>100252</v>
      </c>
      <c r="J10" s="60">
        <v>15427100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15427100</v>
      </c>
      <c r="X10" s="60"/>
      <c r="Y10" s="60">
        <v>15427100</v>
      </c>
      <c r="Z10" s="140">
        <v>0</v>
      </c>
      <c r="AA10" s="155">
        <v>39524789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2414097</v>
      </c>
      <c r="Y11" s="60">
        <v>-2414097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>
        <v>9625934</v>
      </c>
      <c r="F12" s="60">
        <v>9625934</v>
      </c>
      <c r="G12" s="60">
        <v>3842196</v>
      </c>
      <c r="H12" s="60">
        <v>99420</v>
      </c>
      <c r="I12" s="60">
        <v>71120</v>
      </c>
      <c r="J12" s="60">
        <v>4012736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4012736</v>
      </c>
      <c r="X12" s="60"/>
      <c r="Y12" s="60">
        <v>4012736</v>
      </c>
      <c r="Z12" s="140">
        <v>0</v>
      </c>
      <c r="AA12" s="155">
        <v>9625934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56744660</v>
      </c>
      <c r="F15" s="100">
        <f t="shared" si="2"/>
        <v>56744660</v>
      </c>
      <c r="G15" s="100">
        <f t="shared" si="2"/>
        <v>6382544</v>
      </c>
      <c r="H15" s="100">
        <f t="shared" si="2"/>
        <v>609689</v>
      </c>
      <c r="I15" s="100">
        <f t="shared" si="2"/>
        <v>1926226</v>
      </c>
      <c r="J15" s="100">
        <f t="shared" si="2"/>
        <v>8918459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8918459</v>
      </c>
      <c r="X15" s="100">
        <f t="shared" si="2"/>
        <v>3096363</v>
      </c>
      <c r="Y15" s="100">
        <f t="shared" si="2"/>
        <v>5822096</v>
      </c>
      <c r="Z15" s="137">
        <f>+IF(X15&lt;&gt;0,+(Y15/X15)*100,0)</f>
        <v>188.03015021171615</v>
      </c>
      <c r="AA15" s="153">
        <f>SUM(AA16:AA18)</f>
        <v>56744660</v>
      </c>
    </row>
    <row r="16" spans="1:27" ht="13.5">
      <c r="A16" s="138" t="s">
        <v>85</v>
      </c>
      <c r="B16" s="136"/>
      <c r="C16" s="155"/>
      <c r="D16" s="155"/>
      <c r="E16" s="156">
        <v>2215051</v>
      </c>
      <c r="F16" s="60">
        <v>2215051</v>
      </c>
      <c r="G16" s="60">
        <v>463507</v>
      </c>
      <c r="H16" s="60">
        <v>2049</v>
      </c>
      <c r="I16" s="60"/>
      <c r="J16" s="60">
        <v>465556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465556</v>
      </c>
      <c r="X16" s="60">
        <v>591264</v>
      </c>
      <c r="Y16" s="60">
        <v>-125708</v>
      </c>
      <c r="Z16" s="140">
        <v>-21.26</v>
      </c>
      <c r="AA16" s="155">
        <v>2215051</v>
      </c>
    </row>
    <row r="17" spans="1:27" ht="13.5">
      <c r="A17" s="138" t="s">
        <v>86</v>
      </c>
      <c r="B17" s="136"/>
      <c r="C17" s="155"/>
      <c r="D17" s="155"/>
      <c r="E17" s="156">
        <v>54529609</v>
      </c>
      <c r="F17" s="60">
        <v>54529609</v>
      </c>
      <c r="G17" s="60">
        <v>5919037</v>
      </c>
      <c r="H17" s="60">
        <v>607640</v>
      </c>
      <c r="I17" s="60">
        <v>1926226</v>
      </c>
      <c r="J17" s="60">
        <v>8452903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8452903</v>
      </c>
      <c r="X17" s="60">
        <v>2505099</v>
      </c>
      <c r="Y17" s="60">
        <v>5947804</v>
      </c>
      <c r="Z17" s="140">
        <v>237.43</v>
      </c>
      <c r="AA17" s="155">
        <v>54529609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11358747</v>
      </c>
      <c r="F19" s="100">
        <f t="shared" si="3"/>
        <v>11358747</v>
      </c>
      <c r="G19" s="100">
        <f t="shared" si="3"/>
        <v>2433112</v>
      </c>
      <c r="H19" s="100">
        <f t="shared" si="3"/>
        <v>391551</v>
      </c>
      <c r="I19" s="100">
        <f t="shared" si="3"/>
        <v>342431</v>
      </c>
      <c r="J19" s="100">
        <f t="shared" si="3"/>
        <v>3167094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3167094</v>
      </c>
      <c r="X19" s="100">
        <f t="shared" si="3"/>
        <v>2748078</v>
      </c>
      <c r="Y19" s="100">
        <f t="shared" si="3"/>
        <v>419016</v>
      </c>
      <c r="Z19" s="137">
        <f>+IF(X19&lt;&gt;0,+(Y19/X19)*100,0)</f>
        <v>15.24760214229727</v>
      </c>
      <c r="AA19" s="153">
        <f>SUM(AA20:AA23)</f>
        <v>11358747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11358747</v>
      </c>
      <c r="F23" s="60">
        <v>11358747</v>
      </c>
      <c r="G23" s="60">
        <v>2433112</v>
      </c>
      <c r="H23" s="60">
        <v>391551</v>
      </c>
      <c r="I23" s="60">
        <v>342431</v>
      </c>
      <c r="J23" s="60">
        <v>3167094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3167094</v>
      </c>
      <c r="X23" s="60">
        <v>2748078</v>
      </c>
      <c r="Y23" s="60">
        <v>419016</v>
      </c>
      <c r="Z23" s="140">
        <v>15.25</v>
      </c>
      <c r="AA23" s="155">
        <v>11358747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160079282</v>
      </c>
      <c r="D25" s="168">
        <f>+D5+D9+D15+D19+D24</f>
        <v>0</v>
      </c>
      <c r="E25" s="169">
        <f t="shared" si="4"/>
        <v>203285842</v>
      </c>
      <c r="F25" s="73">
        <f t="shared" si="4"/>
        <v>203285842</v>
      </c>
      <c r="G25" s="73">
        <f t="shared" si="4"/>
        <v>56878791</v>
      </c>
      <c r="H25" s="73">
        <f t="shared" si="4"/>
        <v>2448902</v>
      </c>
      <c r="I25" s="73">
        <f t="shared" si="4"/>
        <v>3840265</v>
      </c>
      <c r="J25" s="73">
        <f t="shared" si="4"/>
        <v>63167958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63167958</v>
      </c>
      <c r="X25" s="73">
        <f t="shared" si="4"/>
        <v>29837025</v>
      </c>
      <c r="Y25" s="73">
        <f t="shared" si="4"/>
        <v>33330933</v>
      </c>
      <c r="Z25" s="170">
        <f>+IF(X25&lt;&gt;0,+(Y25/X25)*100,0)</f>
        <v>111.70997443612424</v>
      </c>
      <c r="AA25" s="168">
        <f>+AA5+AA9+AA15+AA19+AA24</f>
        <v>203285842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141183436</v>
      </c>
      <c r="D28" s="153">
        <f>SUM(D29:D31)</f>
        <v>0</v>
      </c>
      <c r="E28" s="154">
        <f t="shared" si="5"/>
        <v>68337984</v>
      </c>
      <c r="F28" s="100">
        <f t="shared" si="5"/>
        <v>68337984</v>
      </c>
      <c r="G28" s="100">
        <f t="shared" si="5"/>
        <v>4436659</v>
      </c>
      <c r="H28" s="100">
        <f t="shared" si="5"/>
        <v>3590414</v>
      </c>
      <c r="I28" s="100">
        <f t="shared" si="5"/>
        <v>4604763</v>
      </c>
      <c r="J28" s="100">
        <f t="shared" si="5"/>
        <v>12631836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12631836</v>
      </c>
      <c r="X28" s="100">
        <f t="shared" si="5"/>
        <v>17176863</v>
      </c>
      <c r="Y28" s="100">
        <f t="shared" si="5"/>
        <v>-4545027</v>
      </c>
      <c r="Z28" s="137">
        <f>+IF(X28&lt;&gt;0,+(Y28/X28)*100,0)</f>
        <v>-26.46016912401292</v>
      </c>
      <c r="AA28" s="153">
        <f>SUM(AA29:AA31)</f>
        <v>68337984</v>
      </c>
    </row>
    <row r="29" spans="1:27" ht="13.5">
      <c r="A29" s="138" t="s">
        <v>75</v>
      </c>
      <c r="B29" s="136"/>
      <c r="C29" s="155"/>
      <c r="D29" s="155"/>
      <c r="E29" s="156">
        <v>23034248</v>
      </c>
      <c r="F29" s="60">
        <v>23034248</v>
      </c>
      <c r="G29" s="60">
        <v>1673630</v>
      </c>
      <c r="H29" s="60">
        <v>1619004</v>
      </c>
      <c r="I29" s="60">
        <v>1983200</v>
      </c>
      <c r="J29" s="60">
        <v>5275834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5275834</v>
      </c>
      <c r="X29" s="60">
        <v>5950494</v>
      </c>
      <c r="Y29" s="60">
        <v>-674660</v>
      </c>
      <c r="Z29" s="140">
        <v>-11.34</v>
      </c>
      <c r="AA29" s="155">
        <v>23034248</v>
      </c>
    </row>
    <row r="30" spans="1:27" ht="13.5">
      <c r="A30" s="138" t="s">
        <v>76</v>
      </c>
      <c r="B30" s="136"/>
      <c r="C30" s="157">
        <v>141183436</v>
      </c>
      <c r="D30" s="157"/>
      <c r="E30" s="158">
        <v>28841228</v>
      </c>
      <c r="F30" s="159">
        <v>28841228</v>
      </c>
      <c r="G30" s="159">
        <v>831356</v>
      </c>
      <c r="H30" s="159">
        <v>701906</v>
      </c>
      <c r="I30" s="159">
        <v>1246498</v>
      </c>
      <c r="J30" s="159">
        <v>2779760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2779760</v>
      </c>
      <c r="X30" s="159">
        <v>7047033</v>
      </c>
      <c r="Y30" s="159">
        <v>-4267273</v>
      </c>
      <c r="Z30" s="141">
        <v>-60.55</v>
      </c>
      <c r="AA30" s="157">
        <v>28841228</v>
      </c>
    </row>
    <row r="31" spans="1:27" ht="13.5">
      <c r="A31" s="138" t="s">
        <v>77</v>
      </c>
      <c r="B31" s="136"/>
      <c r="C31" s="155"/>
      <c r="D31" s="155"/>
      <c r="E31" s="156">
        <v>16462508</v>
      </c>
      <c r="F31" s="60">
        <v>16462508</v>
      </c>
      <c r="G31" s="60">
        <v>1931673</v>
      </c>
      <c r="H31" s="60">
        <v>1269504</v>
      </c>
      <c r="I31" s="60">
        <v>1375065</v>
      </c>
      <c r="J31" s="60">
        <v>4576242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4576242</v>
      </c>
      <c r="X31" s="60">
        <v>4179336</v>
      </c>
      <c r="Y31" s="60">
        <v>396906</v>
      </c>
      <c r="Z31" s="140">
        <v>9.5</v>
      </c>
      <c r="AA31" s="155">
        <v>16462508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49092394</v>
      </c>
      <c r="F32" s="100">
        <f t="shared" si="6"/>
        <v>49092394</v>
      </c>
      <c r="G32" s="100">
        <f t="shared" si="6"/>
        <v>1489294</v>
      </c>
      <c r="H32" s="100">
        <f t="shared" si="6"/>
        <v>2389396</v>
      </c>
      <c r="I32" s="100">
        <f t="shared" si="6"/>
        <v>3478774</v>
      </c>
      <c r="J32" s="100">
        <f t="shared" si="6"/>
        <v>7357464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7357464</v>
      </c>
      <c r="X32" s="100">
        <f t="shared" si="6"/>
        <v>11468613</v>
      </c>
      <c r="Y32" s="100">
        <f t="shared" si="6"/>
        <v>-4111149</v>
      </c>
      <c r="Z32" s="137">
        <f>+IF(X32&lt;&gt;0,+(Y32/X32)*100,0)</f>
        <v>-35.84695900018598</v>
      </c>
      <c r="AA32" s="153">
        <f>SUM(AA33:AA37)</f>
        <v>49092394</v>
      </c>
    </row>
    <row r="33" spans="1:27" ht="13.5">
      <c r="A33" s="138" t="s">
        <v>79</v>
      </c>
      <c r="B33" s="136"/>
      <c r="C33" s="155"/>
      <c r="D33" s="155"/>
      <c r="E33" s="156">
        <v>39761270</v>
      </c>
      <c r="F33" s="60">
        <v>39761270</v>
      </c>
      <c r="G33" s="60">
        <v>1395704</v>
      </c>
      <c r="H33" s="60">
        <v>1850708</v>
      </c>
      <c r="I33" s="60">
        <v>2953676</v>
      </c>
      <c r="J33" s="60">
        <v>6200088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6200088</v>
      </c>
      <c r="X33" s="60">
        <v>9238434</v>
      </c>
      <c r="Y33" s="60">
        <v>-3038346</v>
      </c>
      <c r="Z33" s="140">
        <v>-32.89</v>
      </c>
      <c r="AA33" s="155">
        <v>39761270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9331124</v>
      </c>
      <c r="F35" s="60">
        <v>9331124</v>
      </c>
      <c r="G35" s="60">
        <v>93590</v>
      </c>
      <c r="H35" s="60">
        <v>538688</v>
      </c>
      <c r="I35" s="60">
        <v>525098</v>
      </c>
      <c r="J35" s="60">
        <v>1157376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1157376</v>
      </c>
      <c r="X35" s="60">
        <v>2230179</v>
      </c>
      <c r="Y35" s="60">
        <v>-1072803</v>
      </c>
      <c r="Z35" s="140">
        <v>-48.1</v>
      </c>
      <c r="AA35" s="155">
        <v>9331124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8076903</v>
      </c>
      <c r="F38" s="100">
        <f t="shared" si="7"/>
        <v>8076903</v>
      </c>
      <c r="G38" s="100">
        <f t="shared" si="7"/>
        <v>300075</v>
      </c>
      <c r="H38" s="100">
        <f t="shared" si="7"/>
        <v>410039</v>
      </c>
      <c r="I38" s="100">
        <f t="shared" si="7"/>
        <v>405131</v>
      </c>
      <c r="J38" s="100">
        <f t="shared" si="7"/>
        <v>1115245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1115245</v>
      </c>
      <c r="X38" s="100">
        <f t="shared" si="7"/>
        <v>3674388</v>
      </c>
      <c r="Y38" s="100">
        <f t="shared" si="7"/>
        <v>-2559143</v>
      </c>
      <c r="Z38" s="137">
        <f>+IF(X38&lt;&gt;0,+(Y38/X38)*100,0)</f>
        <v>-69.64814276554354</v>
      </c>
      <c r="AA38" s="153">
        <f>SUM(AA39:AA41)</f>
        <v>8076903</v>
      </c>
    </row>
    <row r="39" spans="1:27" ht="13.5">
      <c r="A39" s="138" t="s">
        <v>85</v>
      </c>
      <c r="B39" s="136"/>
      <c r="C39" s="155"/>
      <c r="D39" s="155"/>
      <c r="E39" s="156">
        <v>2215051</v>
      </c>
      <c r="F39" s="60">
        <v>2215051</v>
      </c>
      <c r="G39" s="60">
        <v>103365</v>
      </c>
      <c r="H39" s="60">
        <v>4995</v>
      </c>
      <c r="I39" s="60">
        <v>125836</v>
      </c>
      <c r="J39" s="60">
        <v>234196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234196</v>
      </c>
      <c r="X39" s="60">
        <v>591264</v>
      </c>
      <c r="Y39" s="60">
        <v>-357068</v>
      </c>
      <c r="Z39" s="140">
        <v>-60.39</v>
      </c>
      <c r="AA39" s="155">
        <v>2215051</v>
      </c>
    </row>
    <row r="40" spans="1:27" ht="13.5">
      <c r="A40" s="138" t="s">
        <v>86</v>
      </c>
      <c r="B40" s="136"/>
      <c r="C40" s="155"/>
      <c r="D40" s="155"/>
      <c r="E40" s="156">
        <v>5861852</v>
      </c>
      <c r="F40" s="60">
        <v>5861852</v>
      </c>
      <c r="G40" s="60">
        <v>196710</v>
      </c>
      <c r="H40" s="60">
        <v>405044</v>
      </c>
      <c r="I40" s="60">
        <v>279295</v>
      </c>
      <c r="J40" s="60">
        <v>881049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881049</v>
      </c>
      <c r="X40" s="60">
        <v>3083124</v>
      </c>
      <c r="Y40" s="60">
        <v>-2202075</v>
      </c>
      <c r="Z40" s="140">
        <v>-71.42</v>
      </c>
      <c r="AA40" s="155">
        <v>5861852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9458147</v>
      </c>
      <c r="F42" s="100">
        <f t="shared" si="8"/>
        <v>9458147</v>
      </c>
      <c r="G42" s="100">
        <f t="shared" si="8"/>
        <v>481963</v>
      </c>
      <c r="H42" s="100">
        <f t="shared" si="8"/>
        <v>1415960</v>
      </c>
      <c r="I42" s="100">
        <f t="shared" si="8"/>
        <v>536867</v>
      </c>
      <c r="J42" s="100">
        <f t="shared" si="8"/>
        <v>2434790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2434790</v>
      </c>
      <c r="X42" s="100">
        <f t="shared" si="8"/>
        <v>2492238</v>
      </c>
      <c r="Y42" s="100">
        <f t="shared" si="8"/>
        <v>-57448</v>
      </c>
      <c r="Z42" s="137">
        <f>+IF(X42&lt;&gt;0,+(Y42/X42)*100,0)</f>
        <v>-2.3050768024562664</v>
      </c>
      <c r="AA42" s="153">
        <f>SUM(AA43:AA46)</f>
        <v>9458147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9458147</v>
      </c>
      <c r="F46" s="60">
        <v>9458147</v>
      </c>
      <c r="G46" s="60">
        <v>481963</v>
      </c>
      <c r="H46" s="60">
        <v>1415960</v>
      </c>
      <c r="I46" s="60">
        <v>536867</v>
      </c>
      <c r="J46" s="60">
        <v>2434790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2434790</v>
      </c>
      <c r="X46" s="60">
        <v>2492238</v>
      </c>
      <c r="Y46" s="60">
        <v>-57448</v>
      </c>
      <c r="Z46" s="140">
        <v>-2.31</v>
      </c>
      <c r="AA46" s="155">
        <v>9458147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141183436</v>
      </c>
      <c r="D48" s="168">
        <f>+D28+D32+D38+D42+D47</f>
        <v>0</v>
      </c>
      <c r="E48" s="169">
        <f t="shared" si="9"/>
        <v>134965428</v>
      </c>
      <c r="F48" s="73">
        <f t="shared" si="9"/>
        <v>134965428</v>
      </c>
      <c r="G48" s="73">
        <f t="shared" si="9"/>
        <v>6707991</v>
      </c>
      <c r="H48" s="73">
        <f t="shared" si="9"/>
        <v>7805809</v>
      </c>
      <c r="I48" s="73">
        <f t="shared" si="9"/>
        <v>9025535</v>
      </c>
      <c r="J48" s="73">
        <f t="shared" si="9"/>
        <v>23539335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23539335</v>
      </c>
      <c r="X48" s="73">
        <f t="shared" si="9"/>
        <v>34812102</v>
      </c>
      <c r="Y48" s="73">
        <f t="shared" si="9"/>
        <v>-11272767</v>
      </c>
      <c r="Z48" s="170">
        <f>+IF(X48&lt;&gt;0,+(Y48/X48)*100,0)</f>
        <v>-32.38174758881265</v>
      </c>
      <c r="AA48" s="168">
        <f>+AA28+AA32+AA38+AA42+AA47</f>
        <v>134965428</v>
      </c>
    </row>
    <row r="49" spans="1:27" ht="13.5">
      <c r="A49" s="148" t="s">
        <v>49</v>
      </c>
      <c r="B49" s="149"/>
      <c r="C49" s="171">
        <f aca="true" t="shared" si="10" ref="C49:Y49">+C25-C48</f>
        <v>18895846</v>
      </c>
      <c r="D49" s="171">
        <f>+D25-D48</f>
        <v>0</v>
      </c>
      <c r="E49" s="172">
        <f t="shared" si="10"/>
        <v>68320414</v>
      </c>
      <c r="F49" s="173">
        <f t="shared" si="10"/>
        <v>68320414</v>
      </c>
      <c r="G49" s="173">
        <f t="shared" si="10"/>
        <v>50170800</v>
      </c>
      <c r="H49" s="173">
        <f t="shared" si="10"/>
        <v>-5356907</v>
      </c>
      <c r="I49" s="173">
        <f t="shared" si="10"/>
        <v>-5185270</v>
      </c>
      <c r="J49" s="173">
        <f t="shared" si="10"/>
        <v>39628623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39628623</v>
      </c>
      <c r="X49" s="173">
        <f>IF(F25=F48,0,X25-X48)</f>
        <v>-4975077</v>
      </c>
      <c r="Y49" s="173">
        <f t="shared" si="10"/>
        <v>44603700</v>
      </c>
      <c r="Z49" s="174">
        <f>+IF(X49&lt;&gt;0,+(Y49/X49)*100,0)</f>
        <v>-896.5429077781108</v>
      </c>
      <c r="AA49" s="171">
        <f>+AA25-AA48</f>
        <v>68320414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12612289</v>
      </c>
      <c r="D5" s="155">
        <v>0</v>
      </c>
      <c r="E5" s="156">
        <v>33210938</v>
      </c>
      <c r="F5" s="60">
        <v>33210938</v>
      </c>
      <c r="G5" s="60">
        <v>11877416</v>
      </c>
      <c r="H5" s="60">
        <v>935876</v>
      </c>
      <c r="I5" s="60">
        <v>936431</v>
      </c>
      <c r="J5" s="60">
        <v>13749723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13749723</v>
      </c>
      <c r="X5" s="60">
        <v>8052735</v>
      </c>
      <c r="Y5" s="60">
        <v>5696988</v>
      </c>
      <c r="Z5" s="140">
        <v>70.75</v>
      </c>
      <c r="AA5" s="155">
        <v>33210938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5079854</v>
      </c>
      <c r="F10" s="54">
        <v>5079854</v>
      </c>
      <c r="G10" s="54">
        <v>392434</v>
      </c>
      <c r="H10" s="54">
        <v>391551</v>
      </c>
      <c r="I10" s="54">
        <v>342431</v>
      </c>
      <c r="J10" s="54">
        <v>1126416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1126416</v>
      </c>
      <c r="X10" s="54">
        <v>1019964</v>
      </c>
      <c r="Y10" s="54">
        <v>106452</v>
      </c>
      <c r="Z10" s="184">
        <v>10.44</v>
      </c>
      <c r="AA10" s="130">
        <v>5079854</v>
      </c>
    </row>
    <row r="11" spans="1:27" ht="13.5">
      <c r="A11" s="183" t="s">
        <v>107</v>
      </c>
      <c r="B11" s="185"/>
      <c r="C11" s="155">
        <v>3389418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765640</v>
      </c>
      <c r="D12" s="155">
        <v>0</v>
      </c>
      <c r="E12" s="156">
        <v>1026740</v>
      </c>
      <c r="F12" s="60">
        <v>1026740</v>
      </c>
      <c r="G12" s="60">
        <v>68396</v>
      </c>
      <c r="H12" s="60">
        <v>67752</v>
      </c>
      <c r="I12" s="60">
        <v>71057</v>
      </c>
      <c r="J12" s="60">
        <v>207205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207205</v>
      </c>
      <c r="X12" s="60">
        <v>256686</v>
      </c>
      <c r="Y12" s="60">
        <v>-49481</v>
      </c>
      <c r="Z12" s="140">
        <v>-19.28</v>
      </c>
      <c r="AA12" s="155">
        <v>1026740</v>
      </c>
    </row>
    <row r="13" spans="1:27" ht="13.5">
      <c r="A13" s="181" t="s">
        <v>109</v>
      </c>
      <c r="B13" s="185"/>
      <c r="C13" s="155">
        <v>2011226</v>
      </c>
      <c r="D13" s="155">
        <v>0</v>
      </c>
      <c r="E13" s="156">
        <v>3983000</v>
      </c>
      <c r="F13" s="60">
        <v>3983000</v>
      </c>
      <c r="G13" s="60">
        <v>44487</v>
      </c>
      <c r="H13" s="60">
        <v>122426</v>
      </c>
      <c r="I13" s="60">
        <v>135013</v>
      </c>
      <c r="J13" s="60">
        <v>301926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301926</v>
      </c>
      <c r="X13" s="60">
        <v>995775</v>
      </c>
      <c r="Y13" s="60">
        <v>-693849</v>
      </c>
      <c r="Z13" s="140">
        <v>-69.68</v>
      </c>
      <c r="AA13" s="155">
        <v>3983000</v>
      </c>
    </row>
    <row r="14" spans="1:27" ht="13.5">
      <c r="A14" s="181" t="s">
        <v>110</v>
      </c>
      <c r="B14" s="185"/>
      <c r="C14" s="155">
        <v>6446946</v>
      </c>
      <c r="D14" s="155">
        <v>0</v>
      </c>
      <c r="E14" s="156">
        <v>6356815</v>
      </c>
      <c r="F14" s="60">
        <v>6356815</v>
      </c>
      <c r="G14" s="60">
        <v>0</v>
      </c>
      <c r="H14" s="60">
        <v>0</v>
      </c>
      <c r="I14" s="60">
        <v>-19949</v>
      </c>
      <c r="J14" s="60">
        <v>-19949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-19949</v>
      </c>
      <c r="X14" s="60">
        <v>1589205</v>
      </c>
      <c r="Y14" s="60">
        <v>-1609154</v>
      </c>
      <c r="Z14" s="140">
        <v>-101.26</v>
      </c>
      <c r="AA14" s="155">
        <v>6356815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1199370</v>
      </c>
      <c r="D16" s="155">
        <v>0</v>
      </c>
      <c r="E16" s="156">
        <v>296378</v>
      </c>
      <c r="F16" s="60">
        <v>296378</v>
      </c>
      <c r="G16" s="60">
        <v>14607</v>
      </c>
      <c r="H16" s="60">
        <v>12200</v>
      </c>
      <c r="I16" s="60">
        <v>16008</v>
      </c>
      <c r="J16" s="60">
        <v>42815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42815</v>
      </c>
      <c r="X16" s="60">
        <v>74094</v>
      </c>
      <c r="Y16" s="60">
        <v>-31279</v>
      </c>
      <c r="Z16" s="140">
        <v>-42.22</v>
      </c>
      <c r="AA16" s="155">
        <v>296378</v>
      </c>
    </row>
    <row r="17" spans="1:27" ht="13.5">
      <c r="A17" s="181" t="s">
        <v>113</v>
      </c>
      <c r="B17" s="185"/>
      <c r="C17" s="155">
        <v>863361</v>
      </c>
      <c r="D17" s="155">
        <v>0</v>
      </c>
      <c r="E17" s="156">
        <v>500000</v>
      </c>
      <c r="F17" s="60">
        <v>500000</v>
      </c>
      <c r="G17" s="60">
        <v>0</v>
      </c>
      <c r="H17" s="60">
        <v>87220</v>
      </c>
      <c r="I17" s="60">
        <v>55270</v>
      </c>
      <c r="J17" s="60">
        <v>142490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142490</v>
      </c>
      <c r="X17" s="60">
        <v>125001</v>
      </c>
      <c r="Y17" s="60">
        <v>17489</v>
      </c>
      <c r="Z17" s="140">
        <v>13.99</v>
      </c>
      <c r="AA17" s="155">
        <v>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90654174</v>
      </c>
      <c r="D19" s="155">
        <v>0</v>
      </c>
      <c r="E19" s="156">
        <v>111119000</v>
      </c>
      <c r="F19" s="60">
        <v>111119000</v>
      </c>
      <c r="G19" s="60">
        <v>41418336</v>
      </c>
      <c r="H19" s="60">
        <v>255704</v>
      </c>
      <c r="I19" s="60">
        <v>403720</v>
      </c>
      <c r="J19" s="60">
        <v>42077760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42077760</v>
      </c>
      <c r="X19" s="60">
        <v>36457333</v>
      </c>
      <c r="Y19" s="60">
        <v>5620427</v>
      </c>
      <c r="Z19" s="140">
        <v>15.42</v>
      </c>
      <c r="AA19" s="155">
        <v>111119000</v>
      </c>
    </row>
    <row r="20" spans="1:27" ht="13.5">
      <c r="A20" s="181" t="s">
        <v>35</v>
      </c>
      <c r="B20" s="185"/>
      <c r="C20" s="155">
        <v>2806517</v>
      </c>
      <c r="D20" s="155">
        <v>0</v>
      </c>
      <c r="E20" s="156">
        <v>1544117</v>
      </c>
      <c r="F20" s="54">
        <v>1544117</v>
      </c>
      <c r="G20" s="54">
        <v>225099</v>
      </c>
      <c r="H20" s="54">
        <v>58720</v>
      </c>
      <c r="I20" s="54">
        <v>62281</v>
      </c>
      <c r="J20" s="54">
        <v>346100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346100</v>
      </c>
      <c r="X20" s="54">
        <v>386028</v>
      </c>
      <c r="Y20" s="54">
        <v>-39928</v>
      </c>
      <c r="Z20" s="184">
        <v>-10.34</v>
      </c>
      <c r="AA20" s="130">
        <v>1544117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120748941</v>
      </c>
      <c r="D22" s="188">
        <f>SUM(D5:D21)</f>
        <v>0</v>
      </c>
      <c r="E22" s="189">
        <f t="shared" si="0"/>
        <v>163116842</v>
      </c>
      <c r="F22" s="190">
        <f t="shared" si="0"/>
        <v>163116842</v>
      </c>
      <c r="G22" s="190">
        <f t="shared" si="0"/>
        <v>54040775</v>
      </c>
      <c r="H22" s="190">
        <f t="shared" si="0"/>
        <v>1931449</v>
      </c>
      <c r="I22" s="190">
        <f t="shared" si="0"/>
        <v>2002262</v>
      </c>
      <c r="J22" s="190">
        <f t="shared" si="0"/>
        <v>57974486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57974486</v>
      </c>
      <c r="X22" s="190">
        <f t="shared" si="0"/>
        <v>48956821</v>
      </c>
      <c r="Y22" s="190">
        <f t="shared" si="0"/>
        <v>9017665</v>
      </c>
      <c r="Z22" s="191">
        <f>+IF(X22&lt;&gt;0,+(Y22/X22)*100,0)</f>
        <v>18.419629411803516</v>
      </c>
      <c r="AA22" s="188">
        <f>SUM(AA5:AA21)</f>
        <v>163116842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28926676</v>
      </c>
      <c r="D25" s="155">
        <v>0</v>
      </c>
      <c r="E25" s="156">
        <v>36285000</v>
      </c>
      <c r="F25" s="60">
        <v>36285000</v>
      </c>
      <c r="G25" s="60">
        <v>2504482</v>
      </c>
      <c r="H25" s="60">
        <v>2283022</v>
      </c>
      <c r="I25" s="60">
        <v>3067279</v>
      </c>
      <c r="J25" s="60">
        <v>7854783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7854783</v>
      </c>
      <c r="X25" s="60">
        <v>8284848</v>
      </c>
      <c r="Y25" s="60">
        <v>-430065</v>
      </c>
      <c r="Z25" s="140">
        <v>-5.19</v>
      </c>
      <c r="AA25" s="155">
        <v>36285000</v>
      </c>
    </row>
    <row r="26" spans="1:27" ht="13.5">
      <c r="A26" s="183" t="s">
        <v>38</v>
      </c>
      <c r="B26" s="182"/>
      <c r="C26" s="155">
        <v>9811181</v>
      </c>
      <c r="D26" s="155">
        <v>0</v>
      </c>
      <c r="E26" s="156">
        <v>11970922</v>
      </c>
      <c r="F26" s="60">
        <v>11970922</v>
      </c>
      <c r="G26" s="60">
        <v>1038038</v>
      </c>
      <c r="H26" s="60">
        <v>1038992</v>
      </c>
      <c r="I26" s="60">
        <v>739522</v>
      </c>
      <c r="J26" s="60">
        <v>2816552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2816552</v>
      </c>
      <c r="X26" s="60">
        <v>2992731</v>
      </c>
      <c r="Y26" s="60">
        <v>-176179</v>
      </c>
      <c r="Z26" s="140">
        <v>-5.89</v>
      </c>
      <c r="AA26" s="155">
        <v>11970922</v>
      </c>
    </row>
    <row r="27" spans="1:27" ht="13.5">
      <c r="A27" s="183" t="s">
        <v>118</v>
      </c>
      <c r="B27" s="182"/>
      <c r="C27" s="155">
        <v>24616922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1250001</v>
      </c>
      <c r="Y27" s="60">
        <v>-1250001</v>
      </c>
      <c r="Z27" s="140">
        <v>-100</v>
      </c>
      <c r="AA27" s="155">
        <v>5000000</v>
      </c>
    </row>
    <row r="28" spans="1:27" ht="13.5">
      <c r="A28" s="183" t="s">
        <v>39</v>
      </c>
      <c r="B28" s="182"/>
      <c r="C28" s="155">
        <v>12697832</v>
      </c>
      <c r="D28" s="155">
        <v>0</v>
      </c>
      <c r="E28" s="156">
        <v>11054704</v>
      </c>
      <c r="F28" s="60">
        <v>11054704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2499999</v>
      </c>
      <c r="Y28" s="60">
        <v>-2499999</v>
      </c>
      <c r="Z28" s="140">
        <v>-100</v>
      </c>
      <c r="AA28" s="155">
        <v>11054704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4609770</v>
      </c>
      <c r="D32" s="155">
        <v>0</v>
      </c>
      <c r="E32" s="156">
        <v>5496885</v>
      </c>
      <c r="F32" s="60">
        <v>5496885</v>
      </c>
      <c r="G32" s="60">
        <v>351754</v>
      </c>
      <c r="H32" s="60">
        <v>208478</v>
      </c>
      <c r="I32" s="60">
        <v>468213</v>
      </c>
      <c r="J32" s="60">
        <v>1028445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1028445</v>
      </c>
      <c r="X32" s="60">
        <v>1700949</v>
      </c>
      <c r="Y32" s="60">
        <v>-672504</v>
      </c>
      <c r="Z32" s="140">
        <v>-39.54</v>
      </c>
      <c r="AA32" s="155">
        <v>5496885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2000000</v>
      </c>
      <c r="F33" s="60">
        <v>2000000</v>
      </c>
      <c r="G33" s="60">
        <v>43793</v>
      </c>
      <c r="H33" s="60">
        <v>0</v>
      </c>
      <c r="I33" s="60">
        <v>0</v>
      </c>
      <c r="J33" s="60">
        <v>43793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43793</v>
      </c>
      <c r="X33" s="60">
        <v>0</v>
      </c>
      <c r="Y33" s="60">
        <v>43793</v>
      </c>
      <c r="Z33" s="140">
        <v>0</v>
      </c>
      <c r="AA33" s="155">
        <v>2000000</v>
      </c>
    </row>
    <row r="34" spans="1:27" ht="13.5">
      <c r="A34" s="183" t="s">
        <v>43</v>
      </c>
      <c r="B34" s="182"/>
      <c r="C34" s="155">
        <v>60521055</v>
      </c>
      <c r="D34" s="155">
        <v>0</v>
      </c>
      <c r="E34" s="156">
        <v>63157917</v>
      </c>
      <c r="F34" s="60">
        <v>63157917</v>
      </c>
      <c r="G34" s="60">
        <v>2769924</v>
      </c>
      <c r="H34" s="60">
        <v>4275317</v>
      </c>
      <c r="I34" s="60">
        <v>4750521</v>
      </c>
      <c r="J34" s="60">
        <v>11795762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11795762</v>
      </c>
      <c r="X34" s="60">
        <v>18834324</v>
      </c>
      <c r="Y34" s="60">
        <v>-7038562</v>
      </c>
      <c r="Z34" s="140">
        <v>-37.37</v>
      </c>
      <c r="AA34" s="155">
        <v>63157917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141183436</v>
      </c>
      <c r="D36" s="188">
        <f>SUM(D25:D35)</f>
        <v>0</v>
      </c>
      <c r="E36" s="189">
        <f t="shared" si="1"/>
        <v>134965428</v>
      </c>
      <c r="F36" s="190">
        <f t="shared" si="1"/>
        <v>134965428</v>
      </c>
      <c r="G36" s="190">
        <f t="shared" si="1"/>
        <v>6707991</v>
      </c>
      <c r="H36" s="190">
        <f t="shared" si="1"/>
        <v>7805809</v>
      </c>
      <c r="I36" s="190">
        <f t="shared" si="1"/>
        <v>9025535</v>
      </c>
      <c r="J36" s="190">
        <f t="shared" si="1"/>
        <v>23539335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23539335</v>
      </c>
      <c r="X36" s="190">
        <f t="shared" si="1"/>
        <v>35562852</v>
      </c>
      <c r="Y36" s="190">
        <f t="shared" si="1"/>
        <v>-12023517</v>
      </c>
      <c r="Z36" s="191">
        <f>+IF(X36&lt;&gt;0,+(Y36/X36)*100,0)</f>
        <v>-33.80920349132854</v>
      </c>
      <c r="AA36" s="188">
        <f>SUM(AA25:AA35)</f>
        <v>134965428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-20434495</v>
      </c>
      <c r="D38" s="199">
        <f>+D22-D36</f>
        <v>0</v>
      </c>
      <c r="E38" s="200">
        <f t="shared" si="2"/>
        <v>28151414</v>
      </c>
      <c r="F38" s="106">
        <f t="shared" si="2"/>
        <v>28151414</v>
      </c>
      <c r="G38" s="106">
        <f t="shared" si="2"/>
        <v>47332784</v>
      </c>
      <c r="H38" s="106">
        <f t="shared" si="2"/>
        <v>-5874360</v>
      </c>
      <c r="I38" s="106">
        <f t="shared" si="2"/>
        <v>-7023273</v>
      </c>
      <c r="J38" s="106">
        <f t="shared" si="2"/>
        <v>34435151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34435151</v>
      </c>
      <c r="X38" s="106">
        <f>IF(F22=F36,0,X22-X36)</f>
        <v>13393969</v>
      </c>
      <c r="Y38" s="106">
        <f t="shared" si="2"/>
        <v>21041182</v>
      </c>
      <c r="Z38" s="201">
        <f>+IF(X38&lt;&gt;0,+(Y38/X38)*100,0)</f>
        <v>157.09445049484586</v>
      </c>
      <c r="AA38" s="199">
        <f>+AA22-AA36</f>
        <v>28151414</v>
      </c>
    </row>
    <row r="39" spans="1:27" ht="13.5">
      <c r="A39" s="181" t="s">
        <v>46</v>
      </c>
      <c r="B39" s="185"/>
      <c r="C39" s="155">
        <v>39330341</v>
      </c>
      <c r="D39" s="155">
        <v>0</v>
      </c>
      <c r="E39" s="156">
        <v>40169000</v>
      </c>
      <c r="F39" s="60">
        <v>40169000</v>
      </c>
      <c r="G39" s="60">
        <v>2838016</v>
      </c>
      <c r="H39" s="60">
        <v>517453</v>
      </c>
      <c r="I39" s="60">
        <v>1838003</v>
      </c>
      <c r="J39" s="60">
        <v>5193472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5193472</v>
      </c>
      <c r="X39" s="60">
        <v>13972000</v>
      </c>
      <c r="Y39" s="60">
        <v>-8778528</v>
      </c>
      <c r="Z39" s="140">
        <v>-62.83</v>
      </c>
      <c r="AA39" s="155">
        <v>40169000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18895846</v>
      </c>
      <c r="D42" s="206">
        <f>SUM(D38:D41)</f>
        <v>0</v>
      </c>
      <c r="E42" s="207">
        <f t="shared" si="3"/>
        <v>68320414</v>
      </c>
      <c r="F42" s="88">
        <f t="shared" si="3"/>
        <v>68320414</v>
      </c>
      <c r="G42" s="88">
        <f t="shared" si="3"/>
        <v>50170800</v>
      </c>
      <c r="H42" s="88">
        <f t="shared" si="3"/>
        <v>-5356907</v>
      </c>
      <c r="I42" s="88">
        <f t="shared" si="3"/>
        <v>-5185270</v>
      </c>
      <c r="J42" s="88">
        <f t="shared" si="3"/>
        <v>39628623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39628623</v>
      </c>
      <c r="X42" s="88">
        <f t="shared" si="3"/>
        <v>27365969</v>
      </c>
      <c r="Y42" s="88">
        <f t="shared" si="3"/>
        <v>12262654</v>
      </c>
      <c r="Z42" s="208">
        <f>+IF(X42&lt;&gt;0,+(Y42/X42)*100,0)</f>
        <v>44.80986585930869</v>
      </c>
      <c r="AA42" s="206">
        <f>SUM(AA38:AA41)</f>
        <v>68320414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18895846</v>
      </c>
      <c r="D44" s="210">
        <f>+D42-D43</f>
        <v>0</v>
      </c>
      <c r="E44" s="211">
        <f t="shared" si="4"/>
        <v>68320414</v>
      </c>
      <c r="F44" s="77">
        <f t="shared" si="4"/>
        <v>68320414</v>
      </c>
      <c r="G44" s="77">
        <f t="shared" si="4"/>
        <v>50170800</v>
      </c>
      <c r="H44" s="77">
        <f t="shared" si="4"/>
        <v>-5356907</v>
      </c>
      <c r="I44" s="77">
        <f t="shared" si="4"/>
        <v>-5185270</v>
      </c>
      <c r="J44" s="77">
        <f t="shared" si="4"/>
        <v>39628623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39628623</v>
      </c>
      <c r="X44" s="77">
        <f t="shared" si="4"/>
        <v>27365969</v>
      </c>
      <c r="Y44" s="77">
        <f t="shared" si="4"/>
        <v>12262654</v>
      </c>
      <c r="Z44" s="212">
        <f>+IF(X44&lt;&gt;0,+(Y44/X44)*100,0)</f>
        <v>44.80986585930869</v>
      </c>
      <c r="AA44" s="210">
        <f>+AA42-AA43</f>
        <v>68320414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18895846</v>
      </c>
      <c r="D46" s="206">
        <f>SUM(D44:D45)</f>
        <v>0</v>
      </c>
      <c r="E46" s="207">
        <f t="shared" si="5"/>
        <v>68320414</v>
      </c>
      <c r="F46" s="88">
        <f t="shared" si="5"/>
        <v>68320414</v>
      </c>
      <c r="G46" s="88">
        <f t="shared" si="5"/>
        <v>50170800</v>
      </c>
      <c r="H46" s="88">
        <f t="shared" si="5"/>
        <v>-5356907</v>
      </c>
      <c r="I46" s="88">
        <f t="shared" si="5"/>
        <v>-5185270</v>
      </c>
      <c r="J46" s="88">
        <f t="shared" si="5"/>
        <v>39628623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39628623</v>
      </c>
      <c r="X46" s="88">
        <f t="shared" si="5"/>
        <v>27365969</v>
      </c>
      <c r="Y46" s="88">
        <f t="shared" si="5"/>
        <v>12262654</v>
      </c>
      <c r="Z46" s="208">
        <f>+IF(X46&lt;&gt;0,+(Y46/X46)*100,0)</f>
        <v>44.80986585930869</v>
      </c>
      <c r="AA46" s="206">
        <f>SUM(AA44:AA45)</f>
        <v>68320414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18895846</v>
      </c>
      <c r="D48" s="217">
        <f>SUM(D46:D47)</f>
        <v>0</v>
      </c>
      <c r="E48" s="218">
        <f t="shared" si="6"/>
        <v>68320414</v>
      </c>
      <c r="F48" s="219">
        <f t="shared" si="6"/>
        <v>68320414</v>
      </c>
      <c r="G48" s="219">
        <f t="shared" si="6"/>
        <v>50170800</v>
      </c>
      <c r="H48" s="220">
        <f t="shared" si="6"/>
        <v>-5356907</v>
      </c>
      <c r="I48" s="220">
        <f t="shared" si="6"/>
        <v>-5185270</v>
      </c>
      <c r="J48" s="220">
        <f t="shared" si="6"/>
        <v>39628623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39628623</v>
      </c>
      <c r="X48" s="220">
        <f t="shared" si="6"/>
        <v>27365969</v>
      </c>
      <c r="Y48" s="220">
        <f t="shared" si="6"/>
        <v>12262654</v>
      </c>
      <c r="Z48" s="221">
        <f>+IF(X48&lt;&gt;0,+(Y48/X48)*100,0)</f>
        <v>44.80986585930869</v>
      </c>
      <c r="AA48" s="222">
        <f>SUM(AA46:AA47)</f>
        <v>68320414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1450000</v>
      </c>
      <c r="F5" s="100">
        <f t="shared" si="0"/>
        <v>1450000</v>
      </c>
      <c r="G5" s="100">
        <f t="shared" si="0"/>
        <v>0</v>
      </c>
      <c r="H5" s="100">
        <f t="shared" si="0"/>
        <v>48603</v>
      </c>
      <c r="I5" s="100">
        <f t="shared" si="0"/>
        <v>0</v>
      </c>
      <c r="J5" s="100">
        <f t="shared" si="0"/>
        <v>48603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48603</v>
      </c>
      <c r="X5" s="100">
        <f t="shared" si="0"/>
        <v>398181</v>
      </c>
      <c r="Y5" s="100">
        <f t="shared" si="0"/>
        <v>-349578</v>
      </c>
      <c r="Z5" s="137">
        <f>+IF(X5&lt;&gt;0,+(Y5/X5)*100,0)</f>
        <v>-87.7937420419357</v>
      </c>
      <c r="AA5" s="153">
        <f>SUM(AA6:AA8)</f>
        <v>1450000</v>
      </c>
    </row>
    <row r="6" spans="1:27" ht="13.5">
      <c r="A6" s="138" t="s">
        <v>75</v>
      </c>
      <c r="B6" s="136"/>
      <c r="C6" s="155"/>
      <c r="D6" s="155"/>
      <c r="E6" s="156">
        <v>250000</v>
      </c>
      <c r="F6" s="60">
        <v>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130908</v>
      </c>
      <c r="Y6" s="60">
        <v>-130908</v>
      </c>
      <c r="Z6" s="140">
        <v>-100</v>
      </c>
      <c r="AA6" s="62">
        <v>250000</v>
      </c>
    </row>
    <row r="7" spans="1:27" ht="13.5">
      <c r="A7" s="138" t="s">
        <v>76</v>
      </c>
      <c r="B7" s="136"/>
      <c r="C7" s="157"/>
      <c r="D7" s="157"/>
      <c r="E7" s="158">
        <v>50000</v>
      </c>
      <c r="F7" s="159">
        <v>50000</v>
      </c>
      <c r="G7" s="159"/>
      <c r="H7" s="159">
        <v>29108</v>
      </c>
      <c r="I7" s="159"/>
      <c r="J7" s="159">
        <v>29108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29108</v>
      </c>
      <c r="X7" s="159">
        <v>40908</v>
      </c>
      <c r="Y7" s="159">
        <v>-11800</v>
      </c>
      <c r="Z7" s="141">
        <v>-28.85</v>
      </c>
      <c r="AA7" s="225">
        <v>50000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1150000</v>
      </c>
      <c r="G8" s="60"/>
      <c r="H8" s="60">
        <v>19495</v>
      </c>
      <c r="I8" s="60"/>
      <c r="J8" s="60">
        <v>19495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19495</v>
      </c>
      <c r="X8" s="60">
        <v>226365</v>
      </c>
      <c r="Y8" s="60">
        <v>-206870</v>
      </c>
      <c r="Z8" s="140">
        <v>-91.39</v>
      </c>
      <c r="AA8" s="62">
        <v>1150000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25700684</v>
      </c>
      <c r="F9" s="100">
        <f t="shared" si="1"/>
        <v>25700684</v>
      </c>
      <c r="G9" s="100">
        <f t="shared" si="1"/>
        <v>298626</v>
      </c>
      <c r="H9" s="100">
        <f t="shared" si="1"/>
        <v>52091</v>
      </c>
      <c r="I9" s="100">
        <f t="shared" si="1"/>
        <v>1350</v>
      </c>
      <c r="J9" s="100">
        <f t="shared" si="1"/>
        <v>352067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352067</v>
      </c>
      <c r="X9" s="100">
        <f t="shared" si="1"/>
        <v>972273</v>
      </c>
      <c r="Y9" s="100">
        <f t="shared" si="1"/>
        <v>-620206</v>
      </c>
      <c r="Z9" s="137">
        <f>+IF(X9&lt;&gt;0,+(Y9/X9)*100,0)</f>
        <v>-63.789285519602004</v>
      </c>
      <c r="AA9" s="102">
        <f>SUM(AA10:AA14)</f>
        <v>25700684</v>
      </c>
    </row>
    <row r="10" spans="1:27" ht="13.5">
      <c r="A10" s="138" t="s">
        <v>79</v>
      </c>
      <c r="B10" s="136"/>
      <c r="C10" s="155"/>
      <c r="D10" s="155"/>
      <c r="E10" s="156">
        <v>25250684</v>
      </c>
      <c r="F10" s="60">
        <v>25250684</v>
      </c>
      <c r="G10" s="60">
        <v>298626</v>
      </c>
      <c r="H10" s="60"/>
      <c r="I10" s="60">
        <v>1500</v>
      </c>
      <c r="J10" s="60">
        <v>300126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300126</v>
      </c>
      <c r="X10" s="60">
        <v>818181</v>
      </c>
      <c r="Y10" s="60">
        <v>-518055</v>
      </c>
      <c r="Z10" s="140">
        <v>-63.32</v>
      </c>
      <c r="AA10" s="62">
        <v>25250684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450000</v>
      </c>
      <c r="F12" s="60">
        <v>450000</v>
      </c>
      <c r="G12" s="60"/>
      <c r="H12" s="60">
        <v>52091</v>
      </c>
      <c r="I12" s="60">
        <v>-150</v>
      </c>
      <c r="J12" s="60">
        <v>51941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51941</v>
      </c>
      <c r="X12" s="60">
        <v>154092</v>
      </c>
      <c r="Y12" s="60">
        <v>-102151</v>
      </c>
      <c r="Z12" s="140">
        <v>-66.29</v>
      </c>
      <c r="AA12" s="62">
        <v>450000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2497431</v>
      </c>
      <c r="F15" s="100">
        <f t="shared" si="2"/>
        <v>2497431</v>
      </c>
      <c r="G15" s="100">
        <f t="shared" si="2"/>
        <v>0</v>
      </c>
      <c r="H15" s="100">
        <f t="shared" si="2"/>
        <v>607640</v>
      </c>
      <c r="I15" s="100">
        <f t="shared" si="2"/>
        <v>6295754</v>
      </c>
      <c r="J15" s="100">
        <f t="shared" si="2"/>
        <v>6903394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6903394</v>
      </c>
      <c r="X15" s="100">
        <f t="shared" si="2"/>
        <v>17816022</v>
      </c>
      <c r="Y15" s="100">
        <f t="shared" si="2"/>
        <v>-10912628</v>
      </c>
      <c r="Z15" s="137">
        <f>+IF(X15&lt;&gt;0,+(Y15/X15)*100,0)</f>
        <v>-61.25176540531887</v>
      </c>
      <c r="AA15" s="102">
        <f>SUM(AA16:AA18)</f>
        <v>2497431</v>
      </c>
    </row>
    <row r="16" spans="1:27" ht="13.5">
      <c r="A16" s="138" t="s">
        <v>85</v>
      </c>
      <c r="B16" s="136"/>
      <c r="C16" s="155"/>
      <c r="D16" s="155"/>
      <c r="E16" s="156">
        <v>330000</v>
      </c>
      <c r="F16" s="60">
        <v>330000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95454</v>
      </c>
      <c r="Y16" s="60">
        <v>-95454</v>
      </c>
      <c r="Z16" s="140">
        <v>-100</v>
      </c>
      <c r="AA16" s="62">
        <v>330000</v>
      </c>
    </row>
    <row r="17" spans="1:27" ht="13.5">
      <c r="A17" s="138" t="s">
        <v>86</v>
      </c>
      <c r="B17" s="136"/>
      <c r="C17" s="155"/>
      <c r="D17" s="155"/>
      <c r="E17" s="156">
        <v>2167431</v>
      </c>
      <c r="F17" s="60">
        <v>2167431</v>
      </c>
      <c r="G17" s="60"/>
      <c r="H17" s="60">
        <v>607640</v>
      </c>
      <c r="I17" s="60">
        <v>6295754</v>
      </c>
      <c r="J17" s="60">
        <v>6903394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6903394</v>
      </c>
      <c r="X17" s="60">
        <v>17720568</v>
      </c>
      <c r="Y17" s="60">
        <v>-10817174</v>
      </c>
      <c r="Z17" s="140">
        <v>-61.04</v>
      </c>
      <c r="AA17" s="62">
        <v>2167431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28914307</v>
      </c>
      <c r="F19" s="100">
        <f t="shared" si="3"/>
        <v>28914307</v>
      </c>
      <c r="G19" s="100">
        <f t="shared" si="3"/>
        <v>2631558</v>
      </c>
      <c r="H19" s="100">
        <f t="shared" si="3"/>
        <v>0</v>
      </c>
      <c r="I19" s="100">
        <f t="shared" si="3"/>
        <v>22105</v>
      </c>
      <c r="J19" s="100">
        <f t="shared" si="3"/>
        <v>2653663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2653663</v>
      </c>
      <c r="X19" s="100">
        <f t="shared" si="3"/>
        <v>134319</v>
      </c>
      <c r="Y19" s="100">
        <f t="shared" si="3"/>
        <v>2519344</v>
      </c>
      <c r="Z19" s="137">
        <f>+IF(X19&lt;&gt;0,+(Y19/X19)*100,0)</f>
        <v>1875.642314192333</v>
      </c>
      <c r="AA19" s="102">
        <f>SUM(AA20:AA23)</f>
        <v>28914307</v>
      </c>
    </row>
    <row r="20" spans="1:27" ht="13.5">
      <c r="A20" s="138" t="s">
        <v>89</v>
      </c>
      <c r="B20" s="136"/>
      <c r="C20" s="155"/>
      <c r="D20" s="155"/>
      <c r="E20" s="156">
        <v>27400000</v>
      </c>
      <c r="F20" s="60">
        <v>27400000</v>
      </c>
      <c r="G20" s="60">
        <v>2631558</v>
      </c>
      <c r="H20" s="60"/>
      <c r="I20" s="60"/>
      <c r="J20" s="60">
        <v>2631558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2631558</v>
      </c>
      <c r="X20" s="60"/>
      <c r="Y20" s="60">
        <v>2631558</v>
      </c>
      <c r="Z20" s="140"/>
      <c r="AA20" s="62">
        <v>27400000</v>
      </c>
    </row>
    <row r="21" spans="1:27" ht="13.5">
      <c r="A21" s="138" t="s">
        <v>90</v>
      </c>
      <c r="B21" s="136"/>
      <c r="C21" s="155"/>
      <c r="D21" s="155"/>
      <c r="E21" s="156">
        <v>521807</v>
      </c>
      <c r="F21" s="60">
        <v>521807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>
        <v>521807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992500</v>
      </c>
      <c r="F23" s="60">
        <v>992500</v>
      </c>
      <c r="G23" s="60"/>
      <c r="H23" s="60"/>
      <c r="I23" s="60">
        <v>22105</v>
      </c>
      <c r="J23" s="60">
        <v>22105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22105</v>
      </c>
      <c r="X23" s="60">
        <v>134319</v>
      </c>
      <c r="Y23" s="60">
        <v>-112214</v>
      </c>
      <c r="Z23" s="140">
        <v>-83.54</v>
      </c>
      <c r="AA23" s="62">
        <v>992500</v>
      </c>
    </row>
    <row r="24" spans="1:27" ht="13.5">
      <c r="A24" s="135" t="s">
        <v>93</v>
      </c>
      <c r="B24" s="142"/>
      <c r="C24" s="153"/>
      <c r="D24" s="153"/>
      <c r="E24" s="154">
        <v>12888491</v>
      </c>
      <c r="F24" s="100">
        <v>12888491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12888491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71450913</v>
      </c>
      <c r="F25" s="219">
        <f t="shared" si="4"/>
        <v>71450913</v>
      </c>
      <c r="G25" s="219">
        <f t="shared" si="4"/>
        <v>2930184</v>
      </c>
      <c r="H25" s="219">
        <f t="shared" si="4"/>
        <v>708334</v>
      </c>
      <c r="I25" s="219">
        <f t="shared" si="4"/>
        <v>6319209</v>
      </c>
      <c r="J25" s="219">
        <f t="shared" si="4"/>
        <v>9957727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9957727</v>
      </c>
      <c r="X25" s="219">
        <f t="shared" si="4"/>
        <v>19320795</v>
      </c>
      <c r="Y25" s="219">
        <f t="shared" si="4"/>
        <v>-9363068</v>
      </c>
      <c r="Z25" s="231">
        <f>+IF(X25&lt;&gt;0,+(Y25/X25)*100,0)</f>
        <v>-48.461090757393784</v>
      </c>
      <c r="AA25" s="232">
        <f>+AA5+AA9+AA15+AA19+AA24</f>
        <v>71450913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40169000</v>
      </c>
      <c r="F28" s="60">
        <v>40169000</v>
      </c>
      <c r="G28" s="60">
        <v>2798734</v>
      </c>
      <c r="H28" s="60">
        <v>595540</v>
      </c>
      <c r="I28" s="60">
        <v>1914127</v>
      </c>
      <c r="J28" s="60">
        <v>5308401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5308401</v>
      </c>
      <c r="X28" s="60"/>
      <c r="Y28" s="60">
        <v>5308401</v>
      </c>
      <c r="Z28" s="140"/>
      <c r="AA28" s="155">
        <v>40169000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40169000</v>
      </c>
      <c r="F32" s="77">
        <f t="shared" si="5"/>
        <v>40169000</v>
      </c>
      <c r="G32" s="77">
        <f t="shared" si="5"/>
        <v>2798734</v>
      </c>
      <c r="H32" s="77">
        <f t="shared" si="5"/>
        <v>595540</v>
      </c>
      <c r="I32" s="77">
        <f t="shared" si="5"/>
        <v>1914127</v>
      </c>
      <c r="J32" s="77">
        <f t="shared" si="5"/>
        <v>5308401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5308401</v>
      </c>
      <c r="X32" s="77">
        <f t="shared" si="5"/>
        <v>0</v>
      </c>
      <c r="Y32" s="77">
        <f t="shared" si="5"/>
        <v>5308401</v>
      </c>
      <c r="Z32" s="212">
        <f>+IF(X32&lt;&gt;0,+(Y32/X32)*100,0)</f>
        <v>0</v>
      </c>
      <c r="AA32" s="79">
        <f>SUM(AA28:AA31)</f>
        <v>40169000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31281913</v>
      </c>
      <c r="F35" s="60">
        <v>31281913</v>
      </c>
      <c r="G35" s="60">
        <v>131450</v>
      </c>
      <c r="H35" s="60">
        <v>112794</v>
      </c>
      <c r="I35" s="60">
        <v>4405082</v>
      </c>
      <c r="J35" s="60">
        <v>4649326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4649326</v>
      </c>
      <c r="X35" s="60"/>
      <c r="Y35" s="60">
        <v>4649326</v>
      </c>
      <c r="Z35" s="140"/>
      <c r="AA35" s="62">
        <v>31281913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71450913</v>
      </c>
      <c r="F36" s="220">
        <f t="shared" si="6"/>
        <v>71450913</v>
      </c>
      <c r="G36" s="220">
        <f t="shared" si="6"/>
        <v>2930184</v>
      </c>
      <c r="H36" s="220">
        <f t="shared" si="6"/>
        <v>708334</v>
      </c>
      <c r="I36" s="220">
        <f t="shared" si="6"/>
        <v>6319209</v>
      </c>
      <c r="J36" s="220">
        <f t="shared" si="6"/>
        <v>9957727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9957727</v>
      </c>
      <c r="X36" s="220">
        <f t="shared" si="6"/>
        <v>0</v>
      </c>
      <c r="Y36" s="220">
        <f t="shared" si="6"/>
        <v>9957727</v>
      </c>
      <c r="Z36" s="221">
        <f>+IF(X36&lt;&gt;0,+(Y36/X36)*100,0)</f>
        <v>0</v>
      </c>
      <c r="AA36" s="239">
        <f>SUM(AA32:AA35)</f>
        <v>71450913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8641319</v>
      </c>
      <c r="D6" s="155"/>
      <c r="E6" s="59">
        <v>9409622</v>
      </c>
      <c r="F6" s="60">
        <v>9409622</v>
      </c>
      <c r="G6" s="60">
        <v>47850814</v>
      </c>
      <c r="H6" s="60">
        <v>42670481</v>
      </c>
      <c r="I6" s="60">
        <v>34257165</v>
      </c>
      <c r="J6" s="60">
        <v>34257165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34257165</v>
      </c>
      <c r="X6" s="60">
        <v>2352406</v>
      </c>
      <c r="Y6" s="60">
        <v>31904759</v>
      </c>
      <c r="Z6" s="140">
        <v>1356.26</v>
      </c>
      <c r="AA6" s="62">
        <v>9409622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9444190</v>
      </c>
      <c r="D8" s="155"/>
      <c r="E8" s="59">
        <v>49608717</v>
      </c>
      <c r="F8" s="60">
        <v>49608717</v>
      </c>
      <c r="G8" s="60">
        <v>35015868</v>
      </c>
      <c r="H8" s="60">
        <v>22354427</v>
      </c>
      <c r="I8" s="60">
        <v>18779593</v>
      </c>
      <c r="J8" s="60">
        <v>18779593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18779593</v>
      </c>
      <c r="X8" s="60">
        <v>12402179</v>
      </c>
      <c r="Y8" s="60">
        <v>6377414</v>
      </c>
      <c r="Z8" s="140">
        <v>51.42</v>
      </c>
      <c r="AA8" s="62">
        <v>49608717</v>
      </c>
    </row>
    <row r="9" spans="1:27" ht="13.5">
      <c r="A9" s="249" t="s">
        <v>146</v>
      </c>
      <c r="B9" s="182"/>
      <c r="C9" s="155">
        <v>1511623</v>
      </c>
      <c r="D9" s="155"/>
      <c r="E9" s="59"/>
      <c r="F9" s="60"/>
      <c r="G9" s="60">
        <v>2197512</v>
      </c>
      <c r="H9" s="60">
        <v>4366908</v>
      </c>
      <c r="I9" s="60">
        <v>5188871</v>
      </c>
      <c r="J9" s="60">
        <v>5188871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5188871</v>
      </c>
      <c r="X9" s="60"/>
      <c r="Y9" s="60">
        <v>5188871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19597132</v>
      </c>
      <c r="D12" s="168">
        <f>SUM(D6:D11)</f>
        <v>0</v>
      </c>
      <c r="E12" s="72">
        <f t="shared" si="0"/>
        <v>59018339</v>
      </c>
      <c r="F12" s="73">
        <f t="shared" si="0"/>
        <v>59018339</v>
      </c>
      <c r="G12" s="73">
        <f t="shared" si="0"/>
        <v>85064194</v>
      </c>
      <c r="H12" s="73">
        <f t="shared" si="0"/>
        <v>69391816</v>
      </c>
      <c r="I12" s="73">
        <f t="shared" si="0"/>
        <v>58225629</v>
      </c>
      <c r="J12" s="73">
        <f t="shared" si="0"/>
        <v>58225629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58225629</v>
      </c>
      <c r="X12" s="73">
        <f t="shared" si="0"/>
        <v>14754585</v>
      </c>
      <c r="Y12" s="73">
        <f t="shared" si="0"/>
        <v>43471044</v>
      </c>
      <c r="Z12" s="170">
        <f>+IF(X12&lt;&gt;0,+(Y12/X12)*100,0)</f>
        <v>294.6273582076351</v>
      </c>
      <c r="AA12" s="74">
        <f>SUM(AA6:AA11)</f>
        <v>59018339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212393981</v>
      </c>
      <c r="D19" s="155"/>
      <c r="E19" s="59">
        <v>239735224</v>
      </c>
      <c r="F19" s="60">
        <v>239735224</v>
      </c>
      <c r="G19" s="60">
        <v>219335672</v>
      </c>
      <c r="H19" s="60">
        <v>216167096</v>
      </c>
      <c r="I19" s="60">
        <v>222486456</v>
      </c>
      <c r="J19" s="60">
        <v>222486456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222486456</v>
      </c>
      <c r="X19" s="60">
        <v>59933806</v>
      </c>
      <c r="Y19" s="60">
        <v>162552650</v>
      </c>
      <c r="Z19" s="140">
        <v>271.22</v>
      </c>
      <c r="AA19" s="62">
        <v>239735224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59091</v>
      </c>
      <c r="D22" s="155"/>
      <c r="E22" s="59">
        <v>100000</v>
      </c>
      <c r="F22" s="60">
        <v>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</v>
      </c>
      <c r="Y22" s="60">
        <v>-25000</v>
      </c>
      <c r="Z22" s="140">
        <v>-100</v>
      </c>
      <c r="AA22" s="62">
        <v>100000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212453072</v>
      </c>
      <c r="D24" s="168">
        <f>SUM(D15:D23)</f>
        <v>0</v>
      </c>
      <c r="E24" s="76">
        <f t="shared" si="1"/>
        <v>239835224</v>
      </c>
      <c r="F24" s="77">
        <f t="shared" si="1"/>
        <v>239835224</v>
      </c>
      <c r="G24" s="77">
        <f t="shared" si="1"/>
        <v>219335672</v>
      </c>
      <c r="H24" s="77">
        <f t="shared" si="1"/>
        <v>216167096</v>
      </c>
      <c r="I24" s="77">
        <f t="shared" si="1"/>
        <v>222486456</v>
      </c>
      <c r="J24" s="77">
        <f t="shared" si="1"/>
        <v>222486456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222486456</v>
      </c>
      <c r="X24" s="77">
        <f t="shared" si="1"/>
        <v>59958806</v>
      </c>
      <c r="Y24" s="77">
        <f t="shared" si="1"/>
        <v>162527650</v>
      </c>
      <c r="Z24" s="212">
        <f>+IF(X24&lt;&gt;0,+(Y24/X24)*100,0)</f>
        <v>271.0655212180176</v>
      </c>
      <c r="AA24" s="79">
        <f>SUM(AA15:AA23)</f>
        <v>239835224</v>
      </c>
    </row>
    <row r="25" spans="1:27" ht="13.5">
      <c r="A25" s="250" t="s">
        <v>159</v>
      </c>
      <c r="B25" s="251"/>
      <c r="C25" s="168">
        <f aca="true" t="shared" si="2" ref="C25:Y25">+C12+C24</f>
        <v>232050204</v>
      </c>
      <c r="D25" s="168">
        <f>+D12+D24</f>
        <v>0</v>
      </c>
      <c r="E25" s="72">
        <f t="shared" si="2"/>
        <v>298853563</v>
      </c>
      <c r="F25" s="73">
        <f t="shared" si="2"/>
        <v>298853563</v>
      </c>
      <c r="G25" s="73">
        <f t="shared" si="2"/>
        <v>304399866</v>
      </c>
      <c r="H25" s="73">
        <f t="shared" si="2"/>
        <v>285558912</v>
      </c>
      <c r="I25" s="73">
        <f t="shared" si="2"/>
        <v>280712085</v>
      </c>
      <c r="J25" s="73">
        <f t="shared" si="2"/>
        <v>280712085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280712085</v>
      </c>
      <c r="X25" s="73">
        <f t="shared" si="2"/>
        <v>74713391</v>
      </c>
      <c r="Y25" s="73">
        <f t="shared" si="2"/>
        <v>205998694</v>
      </c>
      <c r="Z25" s="170">
        <f>+IF(X25&lt;&gt;0,+(Y25/X25)*100,0)</f>
        <v>275.71857098548776</v>
      </c>
      <c r="AA25" s="74">
        <f>+AA12+AA24</f>
        <v>298853563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29262595</v>
      </c>
      <c r="D32" s="155"/>
      <c r="E32" s="59">
        <v>40238250</v>
      </c>
      <c r="F32" s="60">
        <v>40238250</v>
      </c>
      <c r="G32" s="60">
        <v>36846806</v>
      </c>
      <c r="H32" s="60">
        <v>38502346</v>
      </c>
      <c r="I32" s="60">
        <v>38265860</v>
      </c>
      <c r="J32" s="60">
        <v>38265860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38265860</v>
      </c>
      <c r="X32" s="60">
        <v>10059563</v>
      </c>
      <c r="Y32" s="60">
        <v>28206297</v>
      </c>
      <c r="Z32" s="140">
        <v>280.39</v>
      </c>
      <c r="AA32" s="62">
        <v>40238250</v>
      </c>
    </row>
    <row r="33" spans="1:27" ht="13.5">
      <c r="A33" s="249" t="s">
        <v>165</v>
      </c>
      <c r="B33" s="182"/>
      <c r="C33" s="155">
        <v>8168684</v>
      </c>
      <c r="D33" s="155"/>
      <c r="E33" s="59">
        <v>6292928</v>
      </c>
      <c r="F33" s="60">
        <v>6292928</v>
      </c>
      <c r="G33" s="60">
        <v>6712068</v>
      </c>
      <c r="H33" s="60">
        <v>7090684</v>
      </c>
      <c r="I33" s="60">
        <v>7090684</v>
      </c>
      <c r="J33" s="60">
        <v>7090684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7090684</v>
      </c>
      <c r="X33" s="60">
        <v>1573232</v>
      </c>
      <c r="Y33" s="60">
        <v>5517452</v>
      </c>
      <c r="Z33" s="140">
        <v>350.71</v>
      </c>
      <c r="AA33" s="62">
        <v>6292928</v>
      </c>
    </row>
    <row r="34" spans="1:27" ht="13.5">
      <c r="A34" s="250" t="s">
        <v>58</v>
      </c>
      <c r="B34" s="251"/>
      <c r="C34" s="168">
        <f aca="true" t="shared" si="3" ref="C34:Y34">SUM(C29:C33)</f>
        <v>37431279</v>
      </c>
      <c r="D34" s="168">
        <f>SUM(D29:D33)</f>
        <v>0</v>
      </c>
      <c r="E34" s="72">
        <f t="shared" si="3"/>
        <v>46531178</v>
      </c>
      <c r="F34" s="73">
        <f t="shared" si="3"/>
        <v>46531178</v>
      </c>
      <c r="G34" s="73">
        <f t="shared" si="3"/>
        <v>43558874</v>
      </c>
      <c r="H34" s="73">
        <f t="shared" si="3"/>
        <v>45593030</v>
      </c>
      <c r="I34" s="73">
        <f t="shared" si="3"/>
        <v>45356544</v>
      </c>
      <c r="J34" s="73">
        <f t="shared" si="3"/>
        <v>45356544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45356544</v>
      </c>
      <c r="X34" s="73">
        <f t="shared" si="3"/>
        <v>11632795</v>
      </c>
      <c r="Y34" s="73">
        <f t="shared" si="3"/>
        <v>33723749</v>
      </c>
      <c r="Z34" s="170">
        <f>+IF(X34&lt;&gt;0,+(Y34/X34)*100,0)</f>
        <v>289.902375138563</v>
      </c>
      <c r="AA34" s="74">
        <f>SUM(AA29:AA33)</f>
        <v>46531178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37431279</v>
      </c>
      <c r="D40" s="168">
        <f>+D34+D39</f>
        <v>0</v>
      </c>
      <c r="E40" s="72">
        <f t="shared" si="5"/>
        <v>46531178</v>
      </c>
      <c r="F40" s="73">
        <f t="shared" si="5"/>
        <v>46531178</v>
      </c>
      <c r="G40" s="73">
        <f t="shared" si="5"/>
        <v>43558874</v>
      </c>
      <c r="H40" s="73">
        <f t="shared" si="5"/>
        <v>45593030</v>
      </c>
      <c r="I40" s="73">
        <f t="shared" si="5"/>
        <v>45356544</v>
      </c>
      <c r="J40" s="73">
        <f t="shared" si="5"/>
        <v>45356544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45356544</v>
      </c>
      <c r="X40" s="73">
        <f t="shared" si="5"/>
        <v>11632795</v>
      </c>
      <c r="Y40" s="73">
        <f t="shared" si="5"/>
        <v>33723749</v>
      </c>
      <c r="Z40" s="170">
        <f>+IF(X40&lt;&gt;0,+(Y40/X40)*100,0)</f>
        <v>289.902375138563</v>
      </c>
      <c r="AA40" s="74">
        <f>+AA34+AA39</f>
        <v>46531178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194618925</v>
      </c>
      <c r="D42" s="257">
        <f>+D25-D40</f>
        <v>0</v>
      </c>
      <c r="E42" s="258">
        <f t="shared" si="6"/>
        <v>252322385</v>
      </c>
      <c r="F42" s="259">
        <f t="shared" si="6"/>
        <v>252322385</v>
      </c>
      <c r="G42" s="259">
        <f t="shared" si="6"/>
        <v>260840992</v>
      </c>
      <c r="H42" s="259">
        <f t="shared" si="6"/>
        <v>239965882</v>
      </c>
      <c r="I42" s="259">
        <f t="shared" si="6"/>
        <v>235355541</v>
      </c>
      <c r="J42" s="259">
        <f t="shared" si="6"/>
        <v>235355541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235355541</v>
      </c>
      <c r="X42" s="259">
        <f t="shared" si="6"/>
        <v>63080596</v>
      </c>
      <c r="Y42" s="259">
        <f t="shared" si="6"/>
        <v>172274945</v>
      </c>
      <c r="Z42" s="260">
        <f>+IF(X42&lt;&gt;0,+(Y42/X42)*100,0)</f>
        <v>273.10291266112955</v>
      </c>
      <c r="AA42" s="261">
        <f>+AA25-AA40</f>
        <v>252322385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194618925</v>
      </c>
      <c r="D45" s="155"/>
      <c r="E45" s="59">
        <v>252322385</v>
      </c>
      <c r="F45" s="60">
        <v>252322385</v>
      </c>
      <c r="G45" s="60">
        <v>260840992</v>
      </c>
      <c r="H45" s="60">
        <v>239965882</v>
      </c>
      <c r="I45" s="60">
        <v>235355541</v>
      </c>
      <c r="J45" s="60">
        <v>235355541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235355541</v>
      </c>
      <c r="X45" s="60">
        <v>63080596</v>
      </c>
      <c r="Y45" s="60">
        <v>172274945</v>
      </c>
      <c r="Z45" s="139">
        <v>273.1</v>
      </c>
      <c r="AA45" s="62">
        <v>252322385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194618925</v>
      </c>
      <c r="D48" s="217">
        <f>SUM(D45:D47)</f>
        <v>0</v>
      </c>
      <c r="E48" s="264">
        <f t="shared" si="7"/>
        <v>252322385</v>
      </c>
      <c r="F48" s="219">
        <f t="shared" si="7"/>
        <v>252322385</v>
      </c>
      <c r="G48" s="219">
        <f t="shared" si="7"/>
        <v>260840992</v>
      </c>
      <c r="H48" s="219">
        <f t="shared" si="7"/>
        <v>239965882</v>
      </c>
      <c r="I48" s="219">
        <f t="shared" si="7"/>
        <v>235355541</v>
      </c>
      <c r="J48" s="219">
        <f t="shared" si="7"/>
        <v>235355541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235355541</v>
      </c>
      <c r="X48" s="219">
        <f t="shared" si="7"/>
        <v>63080596</v>
      </c>
      <c r="Y48" s="219">
        <f t="shared" si="7"/>
        <v>172274945</v>
      </c>
      <c r="Z48" s="265">
        <f>+IF(X48&lt;&gt;0,+(Y48/X48)*100,0)</f>
        <v>273.10291266112955</v>
      </c>
      <c r="AA48" s="232">
        <f>SUM(AA45:AA47)</f>
        <v>252322385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19245068</v>
      </c>
      <c r="D6" s="155"/>
      <c r="E6" s="59">
        <v>15229802</v>
      </c>
      <c r="F6" s="60">
        <v>15229802</v>
      </c>
      <c r="G6" s="60">
        <v>1924837</v>
      </c>
      <c r="H6" s="60">
        <v>1153637</v>
      </c>
      <c r="I6" s="60">
        <v>5800559</v>
      </c>
      <c r="J6" s="60">
        <v>8879033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8879033</v>
      </c>
      <c r="X6" s="60">
        <v>3807693</v>
      </c>
      <c r="Y6" s="60">
        <v>5071340</v>
      </c>
      <c r="Z6" s="140">
        <v>133.19</v>
      </c>
      <c r="AA6" s="62">
        <v>15229802</v>
      </c>
    </row>
    <row r="7" spans="1:27" ht="13.5">
      <c r="A7" s="249" t="s">
        <v>178</v>
      </c>
      <c r="B7" s="182"/>
      <c r="C7" s="155">
        <v>87654174</v>
      </c>
      <c r="D7" s="155"/>
      <c r="E7" s="59">
        <v>111119000</v>
      </c>
      <c r="F7" s="60">
        <v>111119000</v>
      </c>
      <c r="G7" s="60">
        <v>42839000</v>
      </c>
      <c r="H7" s="60">
        <v>2218000</v>
      </c>
      <c r="I7" s="60"/>
      <c r="J7" s="60">
        <v>45057000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45057000</v>
      </c>
      <c r="X7" s="60">
        <v>55559500</v>
      </c>
      <c r="Y7" s="60">
        <v>-10502500</v>
      </c>
      <c r="Z7" s="140">
        <v>-18.9</v>
      </c>
      <c r="AA7" s="62">
        <v>111119000</v>
      </c>
    </row>
    <row r="8" spans="1:27" ht="13.5">
      <c r="A8" s="249" t="s">
        <v>179</v>
      </c>
      <c r="B8" s="182"/>
      <c r="C8" s="155">
        <v>38443592</v>
      </c>
      <c r="D8" s="155"/>
      <c r="E8" s="59">
        <v>40169000</v>
      </c>
      <c r="F8" s="60">
        <v>40169000</v>
      </c>
      <c r="G8" s="60">
        <v>9000000</v>
      </c>
      <c r="H8" s="60"/>
      <c r="I8" s="60"/>
      <c r="J8" s="60">
        <v>9000000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9000000</v>
      </c>
      <c r="X8" s="60">
        <v>20084500</v>
      </c>
      <c r="Y8" s="60">
        <v>-11084500</v>
      </c>
      <c r="Z8" s="140">
        <v>-55.19</v>
      </c>
      <c r="AA8" s="62">
        <v>40169000</v>
      </c>
    </row>
    <row r="9" spans="1:27" ht="13.5">
      <c r="A9" s="249" t="s">
        <v>180</v>
      </c>
      <c r="B9" s="182"/>
      <c r="C9" s="155">
        <v>2011226</v>
      </c>
      <c r="D9" s="155"/>
      <c r="E9" s="59">
        <v>3983104</v>
      </c>
      <c r="F9" s="60">
        <v>3983104</v>
      </c>
      <c r="G9" s="60">
        <v>44487</v>
      </c>
      <c r="H9" s="60">
        <v>185592</v>
      </c>
      <c r="I9" s="60">
        <v>135013</v>
      </c>
      <c r="J9" s="60">
        <v>365092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365092</v>
      </c>
      <c r="X9" s="60">
        <v>732117</v>
      </c>
      <c r="Y9" s="60">
        <v>-367025</v>
      </c>
      <c r="Z9" s="140">
        <v>-50.13</v>
      </c>
      <c r="AA9" s="62">
        <v>3983104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-122502956</v>
      </c>
      <c r="D12" s="155"/>
      <c r="E12" s="59">
        <v>-116911174</v>
      </c>
      <c r="F12" s="60">
        <v>-116911174</v>
      </c>
      <c r="G12" s="60">
        <v>-10596744</v>
      </c>
      <c r="H12" s="60">
        <v>-22129926</v>
      </c>
      <c r="I12" s="60">
        <v>-8057690</v>
      </c>
      <c r="J12" s="60">
        <v>-40784360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-40784360</v>
      </c>
      <c r="X12" s="60">
        <v>-28174962</v>
      </c>
      <c r="Y12" s="60">
        <v>-12609398</v>
      </c>
      <c r="Z12" s="140">
        <v>44.75</v>
      </c>
      <c r="AA12" s="62">
        <v>-116911174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-2000004</v>
      </c>
      <c r="F14" s="60">
        <v>-2000004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-500001</v>
      </c>
      <c r="Y14" s="60">
        <v>500001</v>
      </c>
      <c r="Z14" s="140">
        <v>-100</v>
      </c>
      <c r="AA14" s="62">
        <v>-2000004</v>
      </c>
    </row>
    <row r="15" spans="1:27" ht="13.5">
      <c r="A15" s="250" t="s">
        <v>184</v>
      </c>
      <c r="B15" s="251"/>
      <c r="C15" s="168">
        <f aca="true" t="shared" si="0" ref="C15:Y15">SUM(C6:C14)</f>
        <v>24851104</v>
      </c>
      <c r="D15" s="168">
        <f>SUM(D6:D14)</f>
        <v>0</v>
      </c>
      <c r="E15" s="72">
        <f t="shared" si="0"/>
        <v>51589728</v>
      </c>
      <c r="F15" s="73">
        <f t="shared" si="0"/>
        <v>51589728</v>
      </c>
      <c r="G15" s="73">
        <f t="shared" si="0"/>
        <v>43211580</v>
      </c>
      <c r="H15" s="73">
        <f t="shared" si="0"/>
        <v>-18572697</v>
      </c>
      <c r="I15" s="73">
        <f t="shared" si="0"/>
        <v>-2122118</v>
      </c>
      <c r="J15" s="73">
        <f t="shared" si="0"/>
        <v>22516765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22516765</v>
      </c>
      <c r="X15" s="73">
        <f t="shared" si="0"/>
        <v>51508847</v>
      </c>
      <c r="Y15" s="73">
        <f t="shared" si="0"/>
        <v>-28992082</v>
      </c>
      <c r="Z15" s="170">
        <f>+IF(X15&lt;&gt;0,+(Y15/X15)*100,0)</f>
        <v>-56.28563574719504</v>
      </c>
      <c r="AA15" s="74">
        <f>SUM(AA6:AA14)</f>
        <v>51589728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37527</v>
      </c>
      <c r="H22" s="60">
        <v>14001907</v>
      </c>
      <c r="I22" s="60"/>
      <c r="J22" s="60">
        <v>14039434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14039434</v>
      </c>
      <c r="X22" s="60"/>
      <c r="Y22" s="60">
        <v>14039434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-46316404</v>
      </c>
      <c r="D24" s="155"/>
      <c r="E24" s="59">
        <v>-71450916</v>
      </c>
      <c r="F24" s="60">
        <v>-71450916</v>
      </c>
      <c r="G24" s="60">
        <v>-4038178</v>
      </c>
      <c r="H24" s="60">
        <v>-613963</v>
      </c>
      <c r="I24" s="60">
        <v>-6270696</v>
      </c>
      <c r="J24" s="60">
        <v>-10922837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-10922837</v>
      </c>
      <c r="X24" s="60">
        <v>-17862729</v>
      </c>
      <c r="Y24" s="60">
        <v>6939892</v>
      </c>
      <c r="Z24" s="140">
        <v>-38.85</v>
      </c>
      <c r="AA24" s="62">
        <v>-71450916</v>
      </c>
    </row>
    <row r="25" spans="1:27" ht="13.5">
      <c r="A25" s="250" t="s">
        <v>191</v>
      </c>
      <c r="B25" s="251"/>
      <c r="C25" s="168">
        <f aca="true" t="shared" si="1" ref="C25:Y25">SUM(C19:C24)</f>
        <v>-46316404</v>
      </c>
      <c r="D25" s="168">
        <f>SUM(D19:D24)</f>
        <v>0</v>
      </c>
      <c r="E25" s="72">
        <f t="shared" si="1"/>
        <v>-71450916</v>
      </c>
      <c r="F25" s="73">
        <f t="shared" si="1"/>
        <v>-71450916</v>
      </c>
      <c r="G25" s="73">
        <f t="shared" si="1"/>
        <v>-4000651</v>
      </c>
      <c r="H25" s="73">
        <f t="shared" si="1"/>
        <v>13387944</v>
      </c>
      <c r="I25" s="73">
        <f t="shared" si="1"/>
        <v>-6270696</v>
      </c>
      <c r="J25" s="73">
        <f t="shared" si="1"/>
        <v>3116597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3116597</v>
      </c>
      <c r="X25" s="73">
        <f t="shared" si="1"/>
        <v>-17862729</v>
      </c>
      <c r="Y25" s="73">
        <f t="shared" si="1"/>
        <v>20979326</v>
      </c>
      <c r="Z25" s="170">
        <f>+IF(X25&lt;&gt;0,+(Y25/X25)*100,0)</f>
        <v>-117.44748520788733</v>
      </c>
      <c r="AA25" s="74">
        <f>SUM(AA19:AA24)</f>
        <v>-71450916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18042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18042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-21447258</v>
      </c>
      <c r="D36" s="153">
        <f>+D15+D25+D34</f>
        <v>0</v>
      </c>
      <c r="E36" s="99">
        <f t="shared" si="3"/>
        <v>-19861188</v>
      </c>
      <c r="F36" s="100">
        <f t="shared" si="3"/>
        <v>-19861188</v>
      </c>
      <c r="G36" s="100">
        <f t="shared" si="3"/>
        <v>39210929</v>
      </c>
      <c r="H36" s="100">
        <f t="shared" si="3"/>
        <v>-5184753</v>
      </c>
      <c r="I36" s="100">
        <f t="shared" si="3"/>
        <v>-8392814</v>
      </c>
      <c r="J36" s="100">
        <f t="shared" si="3"/>
        <v>25633362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25633362</v>
      </c>
      <c r="X36" s="100">
        <f t="shared" si="3"/>
        <v>33646118</v>
      </c>
      <c r="Y36" s="100">
        <f t="shared" si="3"/>
        <v>-8012756</v>
      </c>
      <c r="Z36" s="137">
        <f>+IF(X36&lt;&gt;0,+(Y36/X36)*100,0)</f>
        <v>-23.814800863505265</v>
      </c>
      <c r="AA36" s="102">
        <f>+AA15+AA25+AA34</f>
        <v>-19861188</v>
      </c>
    </row>
    <row r="37" spans="1:27" ht="13.5">
      <c r="A37" s="249" t="s">
        <v>199</v>
      </c>
      <c r="B37" s="182"/>
      <c r="C37" s="153">
        <v>30088577</v>
      </c>
      <c r="D37" s="153"/>
      <c r="E37" s="99">
        <v>29570807</v>
      </c>
      <c r="F37" s="100">
        <v>29570807</v>
      </c>
      <c r="G37" s="100">
        <v>8643054</v>
      </c>
      <c r="H37" s="100">
        <v>47853983</v>
      </c>
      <c r="I37" s="100">
        <v>42669230</v>
      </c>
      <c r="J37" s="100">
        <v>8643054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8643054</v>
      </c>
      <c r="X37" s="100">
        <v>29570807</v>
      </c>
      <c r="Y37" s="100">
        <v>-20927753</v>
      </c>
      <c r="Z37" s="137">
        <v>-70.77</v>
      </c>
      <c r="AA37" s="102">
        <v>29570807</v>
      </c>
    </row>
    <row r="38" spans="1:27" ht="13.5">
      <c r="A38" s="269" t="s">
        <v>200</v>
      </c>
      <c r="B38" s="256"/>
      <c r="C38" s="257">
        <v>8641319</v>
      </c>
      <c r="D38" s="257"/>
      <c r="E38" s="258">
        <v>9709620</v>
      </c>
      <c r="F38" s="259">
        <v>9709620</v>
      </c>
      <c r="G38" s="259">
        <v>47853983</v>
      </c>
      <c r="H38" s="259">
        <v>42669230</v>
      </c>
      <c r="I38" s="259">
        <v>34276416</v>
      </c>
      <c r="J38" s="259">
        <v>34276416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34276416</v>
      </c>
      <c r="X38" s="259">
        <v>63216926</v>
      </c>
      <c r="Y38" s="259">
        <v>-28940510</v>
      </c>
      <c r="Z38" s="260">
        <v>-45.78</v>
      </c>
      <c r="AA38" s="261">
        <v>9709620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71450913</v>
      </c>
      <c r="F5" s="106">
        <f t="shared" si="0"/>
        <v>71450913</v>
      </c>
      <c r="G5" s="106">
        <f t="shared" si="0"/>
        <v>2930184</v>
      </c>
      <c r="H5" s="106">
        <f t="shared" si="0"/>
        <v>708334</v>
      </c>
      <c r="I5" s="106">
        <f t="shared" si="0"/>
        <v>6319359</v>
      </c>
      <c r="J5" s="106">
        <f t="shared" si="0"/>
        <v>9957877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9957877</v>
      </c>
      <c r="X5" s="106">
        <f t="shared" si="0"/>
        <v>17862729</v>
      </c>
      <c r="Y5" s="106">
        <f t="shared" si="0"/>
        <v>-7904852</v>
      </c>
      <c r="Z5" s="201">
        <f>+IF(X5&lt;&gt;0,+(Y5/X5)*100,0)</f>
        <v>-44.25332769701651</v>
      </c>
      <c r="AA5" s="199">
        <f>SUM(AA11:AA18)</f>
        <v>71450913</v>
      </c>
    </row>
    <row r="6" spans="1:27" ht="13.5">
      <c r="A6" s="291" t="s">
        <v>204</v>
      </c>
      <c r="B6" s="142"/>
      <c r="C6" s="62"/>
      <c r="D6" s="156"/>
      <c r="E6" s="60">
        <v>2167431</v>
      </c>
      <c r="F6" s="60">
        <v>2167431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541858</v>
      </c>
      <c r="Y6" s="60">
        <v>-541858</v>
      </c>
      <c r="Z6" s="140">
        <v>-100</v>
      </c>
      <c r="AA6" s="155">
        <v>2167431</v>
      </c>
    </row>
    <row r="7" spans="1:27" ht="13.5">
      <c r="A7" s="291" t="s">
        <v>205</v>
      </c>
      <c r="B7" s="142"/>
      <c r="C7" s="62"/>
      <c r="D7" s="156"/>
      <c r="E7" s="60">
        <v>27400000</v>
      </c>
      <c r="F7" s="60">
        <v>27400000</v>
      </c>
      <c r="G7" s="60">
        <v>2763008</v>
      </c>
      <c r="H7" s="60">
        <v>76818</v>
      </c>
      <c r="I7" s="60">
        <v>4941810</v>
      </c>
      <c r="J7" s="60">
        <v>7781636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7781636</v>
      </c>
      <c r="X7" s="60">
        <v>6850000</v>
      </c>
      <c r="Y7" s="60">
        <v>931636</v>
      </c>
      <c r="Z7" s="140">
        <v>13.6</v>
      </c>
      <c r="AA7" s="155">
        <v>27400000</v>
      </c>
    </row>
    <row r="8" spans="1:27" ht="13.5">
      <c r="A8" s="291" t="s">
        <v>206</v>
      </c>
      <c r="B8" s="142"/>
      <c r="C8" s="62"/>
      <c r="D8" s="156"/>
      <c r="E8" s="60">
        <v>521807</v>
      </c>
      <c r="F8" s="60">
        <v>521807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130452</v>
      </c>
      <c r="Y8" s="60">
        <v>-130452</v>
      </c>
      <c r="Z8" s="140">
        <v>-100</v>
      </c>
      <c r="AA8" s="155">
        <v>521807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13630991</v>
      </c>
      <c r="F10" s="60">
        <v>13630991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3407748</v>
      </c>
      <c r="Y10" s="60">
        <v>-3407748</v>
      </c>
      <c r="Z10" s="140">
        <v>-100</v>
      </c>
      <c r="AA10" s="155">
        <v>13630991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43720229</v>
      </c>
      <c r="F11" s="295">
        <f t="shared" si="1"/>
        <v>43720229</v>
      </c>
      <c r="G11" s="295">
        <f t="shared" si="1"/>
        <v>2763008</v>
      </c>
      <c r="H11" s="295">
        <f t="shared" si="1"/>
        <v>76818</v>
      </c>
      <c r="I11" s="295">
        <f t="shared" si="1"/>
        <v>4941810</v>
      </c>
      <c r="J11" s="295">
        <f t="shared" si="1"/>
        <v>7781636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7781636</v>
      </c>
      <c r="X11" s="295">
        <f t="shared" si="1"/>
        <v>10930058</v>
      </c>
      <c r="Y11" s="295">
        <f t="shared" si="1"/>
        <v>-3148422</v>
      </c>
      <c r="Z11" s="296">
        <f>+IF(X11&lt;&gt;0,+(Y11/X11)*100,0)</f>
        <v>-28.80517193961825</v>
      </c>
      <c r="AA11" s="297">
        <f>SUM(AA6:AA10)</f>
        <v>43720229</v>
      </c>
    </row>
    <row r="12" spans="1:27" ht="13.5">
      <c r="A12" s="298" t="s">
        <v>210</v>
      </c>
      <c r="B12" s="136"/>
      <c r="C12" s="62"/>
      <c r="D12" s="156"/>
      <c r="E12" s="60">
        <v>25500684</v>
      </c>
      <c r="F12" s="60">
        <v>25500684</v>
      </c>
      <c r="G12" s="60">
        <v>167176</v>
      </c>
      <c r="H12" s="60">
        <v>12100</v>
      </c>
      <c r="I12" s="60">
        <v>1341844</v>
      </c>
      <c r="J12" s="60">
        <v>1521120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1521120</v>
      </c>
      <c r="X12" s="60">
        <v>6375171</v>
      </c>
      <c r="Y12" s="60">
        <v>-4854051</v>
      </c>
      <c r="Z12" s="140">
        <v>-76.14</v>
      </c>
      <c r="AA12" s="155">
        <v>25500684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2230000</v>
      </c>
      <c r="F15" s="60">
        <v>2230000</v>
      </c>
      <c r="G15" s="60"/>
      <c r="H15" s="60">
        <v>619416</v>
      </c>
      <c r="I15" s="60">
        <v>35705</v>
      </c>
      <c r="J15" s="60">
        <v>655121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655121</v>
      </c>
      <c r="X15" s="60">
        <v>557500</v>
      </c>
      <c r="Y15" s="60">
        <v>97621</v>
      </c>
      <c r="Z15" s="140">
        <v>17.51</v>
      </c>
      <c r="AA15" s="155">
        <v>2230000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-150</v>
      </c>
      <c r="J20" s="100">
        <f t="shared" si="2"/>
        <v>-150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-150</v>
      </c>
      <c r="X20" s="100">
        <f t="shared" si="2"/>
        <v>0</v>
      </c>
      <c r="Y20" s="100">
        <f t="shared" si="2"/>
        <v>-150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>
        <v>-150</v>
      </c>
      <c r="J30" s="60">
        <v>-150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-150</v>
      </c>
      <c r="X30" s="60"/>
      <c r="Y30" s="60">
        <v>-150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2167431</v>
      </c>
      <c r="F36" s="60">
        <f t="shared" si="4"/>
        <v>2167431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541858</v>
      </c>
      <c r="Y36" s="60">
        <f t="shared" si="4"/>
        <v>-541858</v>
      </c>
      <c r="Z36" s="140">
        <f aca="true" t="shared" si="5" ref="Z36:Z49">+IF(X36&lt;&gt;0,+(Y36/X36)*100,0)</f>
        <v>-100</v>
      </c>
      <c r="AA36" s="155">
        <f>AA6+AA21</f>
        <v>2167431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27400000</v>
      </c>
      <c r="F37" s="60">
        <f t="shared" si="4"/>
        <v>27400000</v>
      </c>
      <c r="G37" s="60">
        <f t="shared" si="4"/>
        <v>2763008</v>
      </c>
      <c r="H37" s="60">
        <f t="shared" si="4"/>
        <v>76818</v>
      </c>
      <c r="I37" s="60">
        <f t="shared" si="4"/>
        <v>4941810</v>
      </c>
      <c r="J37" s="60">
        <f t="shared" si="4"/>
        <v>7781636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7781636</v>
      </c>
      <c r="X37" s="60">
        <f t="shared" si="4"/>
        <v>6850000</v>
      </c>
      <c r="Y37" s="60">
        <f t="shared" si="4"/>
        <v>931636</v>
      </c>
      <c r="Z37" s="140">
        <f t="shared" si="5"/>
        <v>13.600525547445255</v>
      </c>
      <c r="AA37" s="155">
        <f>AA7+AA22</f>
        <v>27400000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521807</v>
      </c>
      <c r="F38" s="60">
        <f t="shared" si="4"/>
        <v>521807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130452</v>
      </c>
      <c r="Y38" s="60">
        <f t="shared" si="4"/>
        <v>-130452</v>
      </c>
      <c r="Z38" s="140">
        <f t="shared" si="5"/>
        <v>-100</v>
      </c>
      <c r="AA38" s="155">
        <f>AA8+AA23</f>
        <v>521807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13630991</v>
      </c>
      <c r="F40" s="60">
        <f t="shared" si="4"/>
        <v>13630991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3407748</v>
      </c>
      <c r="Y40" s="60">
        <f t="shared" si="4"/>
        <v>-3407748</v>
      </c>
      <c r="Z40" s="140">
        <f t="shared" si="5"/>
        <v>-100</v>
      </c>
      <c r="AA40" s="155">
        <f>AA10+AA25</f>
        <v>13630991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43720229</v>
      </c>
      <c r="F41" s="295">
        <f t="shared" si="6"/>
        <v>43720229</v>
      </c>
      <c r="G41" s="295">
        <f t="shared" si="6"/>
        <v>2763008</v>
      </c>
      <c r="H41" s="295">
        <f t="shared" si="6"/>
        <v>76818</v>
      </c>
      <c r="I41" s="295">
        <f t="shared" si="6"/>
        <v>4941810</v>
      </c>
      <c r="J41" s="295">
        <f t="shared" si="6"/>
        <v>7781636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7781636</v>
      </c>
      <c r="X41" s="295">
        <f t="shared" si="6"/>
        <v>10930058</v>
      </c>
      <c r="Y41" s="295">
        <f t="shared" si="6"/>
        <v>-3148422</v>
      </c>
      <c r="Z41" s="296">
        <f t="shared" si="5"/>
        <v>-28.80517193961825</v>
      </c>
      <c r="AA41" s="297">
        <f>SUM(AA36:AA40)</f>
        <v>43720229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25500684</v>
      </c>
      <c r="F42" s="54">
        <f t="shared" si="7"/>
        <v>25500684</v>
      </c>
      <c r="G42" s="54">
        <f t="shared" si="7"/>
        <v>167176</v>
      </c>
      <c r="H42" s="54">
        <f t="shared" si="7"/>
        <v>12100</v>
      </c>
      <c r="I42" s="54">
        <f t="shared" si="7"/>
        <v>1341844</v>
      </c>
      <c r="J42" s="54">
        <f t="shared" si="7"/>
        <v>1521120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1521120</v>
      </c>
      <c r="X42" s="54">
        <f t="shared" si="7"/>
        <v>6375171</v>
      </c>
      <c r="Y42" s="54">
        <f t="shared" si="7"/>
        <v>-4854051</v>
      </c>
      <c r="Z42" s="184">
        <f t="shared" si="5"/>
        <v>-76.13993412882573</v>
      </c>
      <c r="AA42" s="130">
        <f aca="true" t="shared" si="8" ref="AA42:AA48">AA12+AA27</f>
        <v>25500684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2230000</v>
      </c>
      <c r="F45" s="54">
        <f t="shared" si="7"/>
        <v>2230000</v>
      </c>
      <c r="G45" s="54">
        <f t="shared" si="7"/>
        <v>0</v>
      </c>
      <c r="H45" s="54">
        <f t="shared" si="7"/>
        <v>619416</v>
      </c>
      <c r="I45" s="54">
        <f t="shared" si="7"/>
        <v>35555</v>
      </c>
      <c r="J45" s="54">
        <f t="shared" si="7"/>
        <v>654971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654971</v>
      </c>
      <c r="X45" s="54">
        <f t="shared" si="7"/>
        <v>557500</v>
      </c>
      <c r="Y45" s="54">
        <f t="shared" si="7"/>
        <v>97471</v>
      </c>
      <c r="Z45" s="184">
        <f t="shared" si="5"/>
        <v>17.48358744394619</v>
      </c>
      <c r="AA45" s="130">
        <f t="shared" si="8"/>
        <v>2230000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71450913</v>
      </c>
      <c r="F49" s="220">
        <f t="shared" si="9"/>
        <v>71450913</v>
      </c>
      <c r="G49" s="220">
        <f t="shared" si="9"/>
        <v>2930184</v>
      </c>
      <c r="H49" s="220">
        <f t="shared" si="9"/>
        <v>708334</v>
      </c>
      <c r="I49" s="220">
        <f t="shared" si="9"/>
        <v>6319209</v>
      </c>
      <c r="J49" s="220">
        <f t="shared" si="9"/>
        <v>9957727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9957727</v>
      </c>
      <c r="X49" s="220">
        <f t="shared" si="9"/>
        <v>17862729</v>
      </c>
      <c r="Y49" s="220">
        <f t="shared" si="9"/>
        <v>-7905002</v>
      </c>
      <c r="Z49" s="221">
        <f t="shared" si="5"/>
        <v>-44.254167434326526</v>
      </c>
      <c r="AA49" s="222">
        <f>SUM(AA41:AA48)</f>
        <v>71450913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4360957</v>
      </c>
      <c r="F51" s="54">
        <f t="shared" si="10"/>
        <v>4360957</v>
      </c>
      <c r="G51" s="54">
        <f t="shared" si="10"/>
        <v>0</v>
      </c>
      <c r="H51" s="54">
        <f t="shared" si="10"/>
        <v>0</v>
      </c>
      <c r="I51" s="54">
        <f t="shared" si="10"/>
        <v>126591</v>
      </c>
      <c r="J51" s="54">
        <f t="shared" si="10"/>
        <v>126591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126591</v>
      </c>
      <c r="X51" s="54">
        <f t="shared" si="10"/>
        <v>1090239</v>
      </c>
      <c r="Y51" s="54">
        <f t="shared" si="10"/>
        <v>-963648</v>
      </c>
      <c r="Z51" s="184">
        <f>+IF(X51&lt;&gt;0,+(Y51/X51)*100,0)</f>
        <v>-88.38869275452447</v>
      </c>
      <c r="AA51" s="130">
        <f>SUM(AA57:AA61)</f>
        <v>4360957</v>
      </c>
    </row>
    <row r="52" spans="1:27" ht="13.5">
      <c r="A52" s="310" t="s">
        <v>204</v>
      </c>
      <c r="B52" s="142"/>
      <c r="C52" s="62"/>
      <c r="D52" s="156"/>
      <c r="E52" s="60">
        <v>1000000</v>
      </c>
      <c r="F52" s="60">
        <v>1000000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250000</v>
      </c>
      <c r="Y52" s="60">
        <v>-250000</v>
      </c>
      <c r="Z52" s="140">
        <v>-100</v>
      </c>
      <c r="AA52" s="155">
        <v>1000000</v>
      </c>
    </row>
    <row r="53" spans="1:27" ht="13.5">
      <c r="A53" s="310" t="s">
        <v>205</v>
      </c>
      <c r="B53" s="142"/>
      <c r="C53" s="62"/>
      <c r="D53" s="156"/>
      <c r="E53" s="60">
        <v>100000</v>
      </c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25000</v>
      </c>
      <c r="Y53" s="60">
        <v>-25000</v>
      </c>
      <c r="Z53" s="140">
        <v>-100</v>
      </c>
      <c r="AA53" s="155">
        <v>100000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290000</v>
      </c>
      <c r="F56" s="60">
        <v>290000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72500</v>
      </c>
      <c r="Y56" s="60">
        <v>-72500</v>
      </c>
      <c r="Z56" s="140">
        <v>-100</v>
      </c>
      <c r="AA56" s="155">
        <v>290000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1390000</v>
      </c>
      <c r="F57" s="295">
        <f t="shared" si="11"/>
        <v>1390000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347500</v>
      </c>
      <c r="Y57" s="295">
        <f t="shared" si="11"/>
        <v>-347500</v>
      </c>
      <c r="Z57" s="296">
        <f>+IF(X57&lt;&gt;0,+(Y57/X57)*100,0)</f>
        <v>-100</v>
      </c>
      <c r="AA57" s="297">
        <f>SUM(AA52:AA56)</f>
        <v>1390000</v>
      </c>
    </row>
    <row r="58" spans="1:27" ht="13.5">
      <c r="A58" s="311" t="s">
        <v>210</v>
      </c>
      <c r="B58" s="136"/>
      <c r="C58" s="62"/>
      <c r="D58" s="156"/>
      <c r="E58" s="60">
        <v>460000</v>
      </c>
      <c r="F58" s="60">
        <v>460000</v>
      </c>
      <c r="G58" s="60"/>
      <c r="H58" s="60"/>
      <c r="I58" s="60">
        <v>29885</v>
      </c>
      <c r="J58" s="60">
        <v>29885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29885</v>
      </c>
      <c r="X58" s="60">
        <v>115000</v>
      </c>
      <c r="Y58" s="60">
        <v>-85115</v>
      </c>
      <c r="Z58" s="140">
        <v>-74.01</v>
      </c>
      <c r="AA58" s="155">
        <v>460000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2510957</v>
      </c>
      <c r="F61" s="60">
        <v>2510957</v>
      </c>
      <c r="G61" s="60"/>
      <c r="H61" s="60"/>
      <c r="I61" s="60">
        <v>96706</v>
      </c>
      <c r="J61" s="60">
        <v>96706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96706</v>
      </c>
      <c r="X61" s="60">
        <v>627739</v>
      </c>
      <c r="Y61" s="60">
        <v>-531033</v>
      </c>
      <c r="Z61" s="140">
        <v>-84.59</v>
      </c>
      <c r="AA61" s="155">
        <v>2510957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4460957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49709</v>
      </c>
      <c r="H68" s="60">
        <v>265152</v>
      </c>
      <c r="I68" s="60">
        <v>126412</v>
      </c>
      <c r="J68" s="60">
        <v>441273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441273</v>
      </c>
      <c r="X68" s="60"/>
      <c r="Y68" s="60">
        <v>441273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4460957</v>
      </c>
      <c r="F69" s="220">
        <f t="shared" si="12"/>
        <v>0</v>
      </c>
      <c r="G69" s="220">
        <f t="shared" si="12"/>
        <v>49709</v>
      </c>
      <c r="H69" s="220">
        <f t="shared" si="12"/>
        <v>265152</v>
      </c>
      <c r="I69" s="220">
        <f t="shared" si="12"/>
        <v>126412</v>
      </c>
      <c r="J69" s="220">
        <f t="shared" si="12"/>
        <v>441273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441273</v>
      </c>
      <c r="X69" s="220">
        <f t="shared" si="12"/>
        <v>0</v>
      </c>
      <c r="Y69" s="220">
        <f t="shared" si="12"/>
        <v>441273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43720229</v>
      </c>
      <c r="F5" s="358">
        <f t="shared" si="0"/>
        <v>43720229</v>
      </c>
      <c r="G5" s="358">
        <f t="shared" si="0"/>
        <v>2763008</v>
      </c>
      <c r="H5" s="356">
        <f t="shared" si="0"/>
        <v>76818</v>
      </c>
      <c r="I5" s="356">
        <f t="shared" si="0"/>
        <v>4941810</v>
      </c>
      <c r="J5" s="358">
        <f t="shared" si="0"/>
        <v>7781636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7781636</v>
      </c>
      <c r="X5" s="356">
        <f t="shared" si="0"/>
        <v>10930058</v>
      </c>
      <c r="Y5" s="358">
        <f t="shared" si="0"/>
        <v>-3148422</v>
      </c>
      <c r="Z5" s="359">
        <f>+IF(X5&lt;&gt;0,+(Y5/X5)*100,0)</f>
        <v>-28.80517193961825</v>
      </c>
      <c r="AA5" s="360">
        <f>+AA6+AA8+AA11+AA13+AA15</f>
        <v>43720229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2167431</v>
      </c>
      <c r="F6" s="59">
        <f t="shared" si="1"/>
        <v>2167431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541858</v>
      </c>
      <c r="Y6" s="59">
        <f t="shared" si="1"/>
        <v>-541858</v>
      </c>
      <c r="Z6" s="61">
        <f>+IF(X6&lt;&gt;0,+(Y6/X6)*100,0)</f>
        <v>-100</v>
      </c>
      <c r="AA6" s="62">
        <f t="shared" si="1"/>
        <v>2167431</v>
      </c>
    </row>
    <row r="7" spans="1:27" ht="13.5">
      <c r="A7" s="291" t="s">
        <v>228</v>
      </c>
      <c r="B7" s="142"/>
      <c r="C7" s="60"/>
      <c r="D7" s="340"/>
      <c r="E7" s="60">
        <v>2167431</v>
      </c>
      <c r="F7" s="59">
        <v>2167431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541858</v>
      </c>
      <c r="Y7" s="59">
        <v>-541858</v>
      </c>
      <c r="Z7" s="61">
        <v>-100</v>
      </c>
      <c r="AA7" s="62">
        <v>2167431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27400000</v>
      </c>
      <c r="F8" s="59">
        <f t="shared" si="2"/>
        <v>27400000</v>
      </c>
      <c r="G8" s="59">
        <f t="shared" si="2"/>
        <v>2763008</v>
      </c>
      <c r="H8" s="60">
        <f t="shared" si="2"/>
        <v>76818</v>
      </c>
      <c r="I8" s="60">
        <f t="shared" si="2"/>
        <v>4941810</v>
      </c>
      <c r="J8" s="59">
        <f t="shared" si="2"/>
        <v>7781636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7781636</v>
      </c>
      <c r="X8" s="60">
        <f t="shared" si="2"/>
        <v>6850000</v>
      </c>
      <c r="Y8" s="59">
        <f t="shared" si="2"/>
        <v>931636</v>
      </c>
      <c r="Z8" s="61">
        <f>+IF(X8&lt;&gt;0,+(Y8/X8)*100,0)</f>
        <v>13.600525547445255</v>
      </c>
      <c r="AA8" s="62">
        <f>SUM(AA9:AA10)</f>
        <v>27400000</v>
      </c>
    </row>
    <row r="9" spans="1:27" ht="13.5">
      <c r="A9" s="291" t="s">
        <v>229</v>
      </c>
      <c r="B9" s="142"/>
      <c r="C9" s="60"/>
      <c r="D9" s="340"/>
      <c r="E9" s="60">
        <v>27400000</v>
      </c>
      <c r="F9" s="59">
        <v>27400000</v>
      </c>
      <c r="G9" s="59">
        <v>2631558</v>
      </c>
      <c r="H9" s="60">
        <v>76818</v>
      </c>
      <c r="I9" s="60">
        <v>4941810</v>
      </c>
      <c r="J9" s="59">
        <v>7650186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7650186</v>
      </c>
      <c r="X9" s="60">
        <v>6850000</v>
      </c>
      <c r="Y9" s="59">
        <v>800186</v>
      </c>
      <c r="Z9" s="61">
        <v>11.68</v>
      </c>
      <c r="AA9" s="62">
        <v>27400000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131450</v>
      </c>
      <c r="H10" s="60"/>
      <c r="I10" s="60"/>
      <c r="J10" s="59">
        <v>131450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131450</v>
      </c>
      <c r="X10" s="60"/>
      <c r="Y10" s="59">
        <v>131450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521807</v>
      </c>
      <c r="F11" s="364">
        <f t="shared" si="3"/>
        <v>521807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130452</v>
      </c>
      <c r="Y11" s="364">
        <f t="shared" si="3"/>
        <v>-130452</v>
      </c>
      <c r="Z11" s="365">
        <f>+IF(X11&lt;&gt;0,+(Y11/X11)*100,0)</f>
        <v>-100</v>
      </c>
      <c r="AA11" s="366">
        <f t="shared" si="3"/>
        <v>521807</v>
      </c>
    </row>
    <row r="12" spans="1:27" ht="13.5">
      <c r="A12" s="291" t="s">
        <v>231</v>
      </c>
      <c r="B12" s="136"/>
      <c r="C12" s="60"/>
      <c r="D12" s="340"/>
      <c r="E12" s="60">
        <v>521807</v>
      </c>
      <c r="F12" s="59">
        <v>521807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130452</v>
      </c>
      <c r="Y12" s="59">
        <v>-130452</v>
      </c>
      <c r="Z12" s="61">
        <v>-100</v>
      </c>
      <c r="AA12" s="62">
        <v>521807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13630991</v>
      </c>
      <c r="F15" s="59">
        <f t="shared" si="5"/>
        <v>13630991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3407748</v>
      </c>
      <c r="Y15" s="59">
        <f t="shared" si="5"/>
        <v>-3407748</v>
      </c>
      <c r="Z15" s="61">
        <f>+IF(X15&lt;&gt;0,+(Y15/X15)*100,0)</f>
        <v>-100</v>
      </c>
      <c r="AA15" s="62">
        <f>SUM(AA16:AA20)</f>
        <v>13630991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13630991</v>
      </c>
      <c r="F20" s="59">
        <v>13630991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3407748</v>
      </c>
      <c r="Y20" s="59">
        <v>-3407748</v>
      </c>
      <c r="Z20" s="61">
        <v>-100</v>
      </c>
      <c r="AA20" s="62">
        <v>13630991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25500684</v>
      </c>
      <c r="F22" s="345">
        <f t="shared" si="6"/>
        <v>25500684</v>
      </c>
      <c r="G22" s="345">
        <f t="shared" si="6"/>
        <v>167176</v>
      </c>
      <c r="H22" s="343">
        <f t="shared" si="6"/>
        <v>12100</v>
      </c>
      <c r="I22" s="343">
        <f t="shared" si="6"/>
        <v>1341844</v>
      </c>
      <c r="J22" s="345">
        <f t="shared" si="6"/>
        <v>1521120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1521120</v>
      </c>
      <c r="X22" s="343">
        <f t="shared" si="6"/>
        <v>6375171</v>
      </c>
      <c r="Y22" s="345">
        <f t="shared" si="6"/>
        <v>-4854051</v>
      </c>
      <c r="Z22" s="336">
        <f>+IF(X22&lt;&gt;0,+(Y22/X22)*100,0)</f>
        <v>-76.13993412882573</v>
      </c>
      <c r="AA22" s="350">
        <f>SUM(AA23:AA32)</f>
        <v>25500684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3596</v>
      </c>
      <c r="J24" s="59">
        <v>3596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3596</v>
      </c>
      <c r="X24" s="60"/>
      <c r="Y24" s="59">
        <v>3596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25250684</v>
      </c>
      <c r="F25" s="59">
        <v>25250684</v>
      </c>
      <c r="G25" s="59">
        <v>167176</v>
      </c>
      <c r="H25" s="60"/>
      <c r="I25" s="60">
        <v>1338248</v>
      </c>
      <c r="J25" s="59">
        <v>1505424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1505424</v>
      </c>
      <c r="X25" s="60">
        <v>6312671</v>
      </c>
      <c r="Y25" s="59">
        <v>-4807247</v>
      </c>
      <c r="Z25" s="61">
        <v>-76.15</v>
      </c>
      <c r="AA25" s="62">
        <v>25250684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250000</v>
      </c>
      <c r="F32" s="59">
        <v>250000</v>
      </c>
      <c r="G32" s="59"/>
      <c r="H32" s="60">
        <v>12100</v>
      </c>
      <c r="I32" s="60"/>
      <c r="J32" s="59">
        <v>12100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12100</v>
      </c>
      <c r="X32" s="60">
        <v>62500</v>
      </c>
      <c r="Y32" s="59">
        <v>-50400</v>
      </c>
      <c r="Z32" s="61">
        <v>-80.64</v>
      </c>
      <c r="AA32" s="62">
        <v>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2230000</v>
      </c>
      <c r="F40" s="345">
        <f t="shared" si="9"/>
        <v>2230000</v>
      </c>
      <c r="G40" s="345">
        <f t="shared" si="9"/>
        <v>0</v>
      </c>
      <c r="H40" s="343">
        <f t="shared" si="9"/>
        <v>619416</v>
      </c>
      <c r="I40" s="343">
        <f t="shared" si="9"/>
        <v>35705</v>
      </c>
      <c r="J40" s="345">
        <f t="shared" si="9"/>
        <v>655121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655121</v>
      </c>
      <c r="X40" s="343">
        <f t="shared" si="9"/>
        <v>557500</v>
      </c>
      <c r="Y40" s="345">
        <f t="shared" si="9"/>
        <v>97621</v>
      </c>
      <c r="Z40" s="336">
        <f>+IF(X40&lt;&gt;0,+(Y40/X40)*100,0)</f>
        <v>17.5104932735426</v>
      </c>
      <c r="AA40" s="350">
        <f>SUM(AA41:AA49)</f>
        <v>2230000</v>
      </c>
    </row>
    <row r="41" spans="1:27" ht="13.5">
      <c r="A41" s="361" t="s">
        <v>247</v>
      </c>
      <c r="B41" s="142"/>
      <c r="C41" s="362"/>
      <c r="D41" s="363"/>
      <c r="E41" s="362">
        <v>1850000</v>
      </c>
      <c r="F41" s="364">
        <v>1850000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462500</v>
      </c>
      <c r="Y41" s="364">
        <v>-462500</v>
      </c>
      <c r="Z41" s="365">
        <v>-100</v>
      </c>
      <c r="AA41" s="366">
        <v>1850000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50000</v>
      </c>
      <c r="F43" s="370">
        <v>50000</v>
      </c>
      <c r="G43" s="370"/>
      <c r="H43" s="305">
        <v>52091</v>
      </c>
      <c r="I43" s="305"/>
      <c r="J43" s="370">
        <v>52091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52091</v>
      </c>
      <c r="X43" s="305">
        <v>12500</v>
      </c>
      <c r="Y43" s="370">
        <v>39591</v>
      </c>
      <c r="Z43" s="371">
        <v>316.73</v>
      </c>
      <c r="AA43" s="303">
        <v>50000</v>
      </c>
    </row>
    <row r="44" spans="1:27" ht="13.5">
      <c r="A44" s="361" t="s">
        <v>250</v>
      </c>
      <c r="B44" s="136"/>
      <c r="C44" s="60"/>
      <c r="D44" s="368"/>
      <c r="E44" s="54">
        <v>330000</v>
      </c>
      <c r="F44" s="53">
        <v>330000</v>
      </c>
      <c r="G44" s="53"/>
      <c r="H44" s="54">
        <v>48603</v>
      </c>
      <c r="I44" s="54"/>
      <c r="J44" s="53">
        <v>48603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48603</v>
      </c>
      <c r="X44" s="54">
        <v>82500</v>
      </c>
      <c r="Y44" s="53">
        <v>-33897</v>
      </c>
      <c r="Z44" s="94">
        <v>-41.09</v>
      </c>
      <c r="AA44" s="95">
        <v>330000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518722</v>
      </c>
      <c r="I49" s="54">
        <v>35705</v>
      </c>
      <c r="J49" s="53">
        <v>554427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554427</v>
      </c>
      <c r="X49" s="54"/>
      <c r="Y49" s="53">
        <v>554427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71450913</v>
      </c>
      <c r="F60" s="264">
        <f t="shared" si="14"/>
        <v>71450913</v>
      </c>
      <c r="G60" s="264">
        <f t="shared" si="14"/>
        <v>2930184</v>
      </c>
      <c r="H60" s="219">
        <f t="shared" si="14"/>
        <v>708334</v>
      </c>
      <c r="I60" s="219">
        <f t="shared" si="14"/>
        <v>6319359</v>
      </c>
      <c r="J60" s="264">
        <f t="shared" si="14"/>
        <v>9957877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9957877</v>
      </c>
      <c r="X60" s="219">
        <f t="shared" si="14"/>
        <v>17862729</v>
      </c>
      <c r="Y60" s="264">
        <f t="shared" si="14"/>
        <v>-7904852</v>
      </c>
      <c r="Z60" s="337">
        <f>+IF(X60&lt;&gt;0,+(Y60/X60)*100,0)</f>
        <v>-44.25332769701651</v>
      </c>
      <c r="AA60" s="232">
        <f>+AA57+AA54+AA51+AA40+AA37+AA34+AA22+AA5</f>
        <v>71450913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-150</v>
      </c>
      <c r="J40" s="345">
        <f t="shared" si="9"/>
        <v>-150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-150</v>
      </c>
      <c r="X40" s="343">
        <f t="shared" si="9"/>
        <v>0</v>
      </c>
      <c r="Y40" s="345">
        <f t="shared" si="9"/>
        <v>-150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-150</v>
      </c>
      <c r="J41" s="364">
        <v>-150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-150</v>
      </c>
      <c r="X41" s="362"/>
      <c r="Y41" s="364">
        <v>-150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-150</v>
      </c>
      <c r="J60" s="264">
        <f t="shared" si="14"/>
        <v>-150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-150</v>
      </c>
      <c r="X60" s="219">
        <f t="shared" si="14"/>
        <v>0</v>
      </c>
      <c r="Y60" s="264">
        <f t="shared" si="14"/>
        <v>-150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2014-11-17T09:46:19Z</dcterms:created>
  <dcterms:modified xsi:type="dcterms:W3CDTF">2014-11-17T09:46:24Z</dcterms:modified>
  <cp:category/>
  <cp:version/>
  <cp:contentType/>
  <cp:contentStatus/>
</cp:coreProperties>
</file>