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<sst xmlns="http://schemas.openxmlformats.org/spreadsheetml/2006/main" count="855" uniqueCount="302">
  <si>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Thabo Mofutsanyana(DC19)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</si>
  <si>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</si>
  <si>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</si>
  <si>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</si>
  <si>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</si>
  <si>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</si>
  <si>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</si>
  <si>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</si>
  <si>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</si>
  <si>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</si>
  <si>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</si>
  <si>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</si>
  <si>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</si>
  <si>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</si>
  <si>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</si>
  <si>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</si>
  <si>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</si>
  <si>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</si>
  <si>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</si>
  <si>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</si>
  <si>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</si>
  <si>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</si>
  <si>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</si>
  <si>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</si>
  <si>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</si>
  <si>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</si>
  <si>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</si>
  <si>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</si>
  <si>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</si>
  <si>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</si>
  <si>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</si>
  <si>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</si>
  <si>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</si>
  <si>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</si>
  <si>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</si>
  <si>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</si>
  <si>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</si>
  <si>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</si>
  <si>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</si>
  <si>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</si>
  <si>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</si>
  <si>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</si>
  <si>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</si>
  <si>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</si>
  <si>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</si>
  <si>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</si>
  <si>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</si>
  <si>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</si>
  <si>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</si>
  <si>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</si>
  <si>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</si>
  <si>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</si>
  <si>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</si>
  <si>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</si>
  <si>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</si>
  <si>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</si>
  <si>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</si>
  <si>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</si>
  <si>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</si>
  <si>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</si>
  <si>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</si>
  <si>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</si>
  <si>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</si>
  <si>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</si>
  <si>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</si>
  <si>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</si>
  <si>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</si>
  <si>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</si>
  <si>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</si>
  <si>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</si>
  <si>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Thabo Mofutsanyana(DC19)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</si>
  <si>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</si>
  <si>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</si>
  <si>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</si>
  <si>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</si>
  <si>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</si>
  <si>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</si>
  <si>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</si>
  <si>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</si>
  <si>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</si>
  <si>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</si>
  <si>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</si>
  <si>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</si>
  <si>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</si>
  <si>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</si>
  <si>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</si>
  <si>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</si>
  <si>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</si>
  <si>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</si>
  <si>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</si>
  <si>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</si>
  <si>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</si>
  <si>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</si>
  <si>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</si>
  <si>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</si>
  <si>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</si>
  <si>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</si>
  <si>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</si>
  <si>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</si>
  <si>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</si>
  <si>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Thabo Mofutsanyana(DC19)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</si>
  <si>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</si>
  <si>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</si>
  <si>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</si>
  <si>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</si>
  <si>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</si>
  <si>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</si>
  <si>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</si>
  <si>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</si>
  <si>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</si>
  <si>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</si>
  <si>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</si>
  <si>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</si>
  <si>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</si>
  <si>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</si>
  <si>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</si>
  <si>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</si>
  <si>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</si>
  <si>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</si>
  <si>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</si>
  <si>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</si>
  <si>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</si>
  <si>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</si>
  <si>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</si>
  <si>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</si>
  <si>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</si>
  <si>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</si>
  <si>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</si>
  <si>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</si>
  <si>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Thabo Mofutsanyana(DC19)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</si>
  <si>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</si>
  <si>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</si>
  <si>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</si>
  <si>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</si>
  <si>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</si>
  <si>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</si>
  <si>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</si>
  <si>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</si>
  <si>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</si>
  <si>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</si>
  <si>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Thabo Mofutsanyana(DC19)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</si>
  <si>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</si>
  <si>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</si>
  <si>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</si>
  <si>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</si>
  <si>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</si>
  <si>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</si>
  <si>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</si>
  <si>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</si>
  <si>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</si>
  <si>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</si>
  <si>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</si>
  <si>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</si>
  <si>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</si>
  <si>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</si>
  <si>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</si>
  <si>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</si>
  <si>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</si>
  <si>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</si>
  <si>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</si>
  <si>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</si>
  <si>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</si>
  <si>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</si>
  <si>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</si>
  <si>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</si>
  <si>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</si>
  <si>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</si>
  <si>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</si>
  <si>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</si>
  <si>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</si>
  <si>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</si>
  <si>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</si>
  <si>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</si>
  <si>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</si>
  <si>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Thabo Mofutsanyana(DC19)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</si>
  <si>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</si>
  <si>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</si>
  <si>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</si>
  <si>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</si>
  <si>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</si>
  <si>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</si>
  <si>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</si>
  <si>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</si>
  <si>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</si>
  <si>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</si>
  <si>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</si>
  <si>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</si>
  <si>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</si>
  <si>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</si>
  <si>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</si>
  <si>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</si>
  <si>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</si>
  <si>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</si>
  <si>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</si>
  <si>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</si>
  <si>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</si>
  <si>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</si>
  <si>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</si>
  <si>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</si>
  <si>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</si>
  <si>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</si>
  <si>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Thabo Mofutsanyana(DC19)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</si>
  <si>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</si>
  <si>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</si>
  <si>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</si>
  <si>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</si>
  <si>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</si>
  <si>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</si>
  <si>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</si>
  <si>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</si>
  <si>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</si>
  <si>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</si>
  <si>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</si>
  <si>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</si>
  <si>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</si>
  <si>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</si>
  <si>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</si>
  <si>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</si>
  <si>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</si>
  <si>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</si>
  <si>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</si>
  <si>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</si>
  <si>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</si>
  <si>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</si>
  <si>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</si>
  <si>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</si>
  <si>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Thabo Mofutsanyana(DC19)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</si>
  <si>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</si>
  <si>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</si>
  <si>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</si>
  <si>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</si>
  <si>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</si>
  <si>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</si>
  <si>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</si>
  <si>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</si>
  <si>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</si>
  <si>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</si>
  <si>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</si>
  <si>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</si>
  <si>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</si>
  <si>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</si>
  <si>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</si>
  <si>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</si>
  <si>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</si>
  <si>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</si>
  <si>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</si>
  <si>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</si>
  <si>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</si>
  <si>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</si>
  <si>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</si>
  <si>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</si>
  <si>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</si>
  <si>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</si>
  <si>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</si>
  <si>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</si>
  <si>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</si>
  <si>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</si>
  <si>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</si>
  <si>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</si>
  <si>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</si>
  <si>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</si>
  <si>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</si>
  <si>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Thabo Mofutsanyana(DC19)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</si>
  <si>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</si>
  <si>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</si>
  <si>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Free State: Thabo Mofutsanyana(DC19)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</si>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</sst>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2442067</v>
      </c>
      <c r="C7" s="19">
        <v>0</v>
      </c>
      <c r="D7" s="59">
        <v>1970000</v>
      </c>
      <c r="E7" s="60">
        <v>1970000</v>
      </c>
      <c r="F7" s="60">
        <v>219399</v>
      </c>
      <c r="G7" s="60">
        <v>220388</v>
      </c>
      <c r="H7" s="60">
        <v>221336</v>
      </c>
      <c r="I7" s="60">
        <v>661123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661123</v>
      </c>
      <c r="W7" s="60">
        <v>592576</v>
      </c>
      <c r="X7" s="60">
        <v>68547</v>
      </c>
      <c r="Y7" s="61">
        <v>11.57</v>
      </c>
      <c r="Z7" s="62">
        <v>1970000</v>
      </c>
    </row>
    <row r="8" spans="1:26" ht="13.5">
      <c r="A8" s="58" t="s">
        <v>34</v>
      </c>
      <c r="B8" s="19">
        <v>86206986</v>
      </c>
      <c r="C8" s="19">
        <v>0</v>
      </c>
      <c r="D8" s="59">
        <v>92297000</v>
      </c>
      <c r="E8" s="60">
        <v>92297000</v>
      </c>
      <c r="F8" s="60">
        <v>35666000</v>
      </c>
      <c r="G8" s="60">
        <v>3332000</v>
      </c>
      <c r="H8" s="60">
        <v>0</v>
      </c>
      <c r="I8" s="60">
        <v>38998000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38998000</v>
      </c>
      <c r="W8" s="60">
        <v>31699000</v>
      </c>
      <c r="X8" s="60">
        <v>7299000</v>
      </c>
      <c r="Y8" s="61">
        <v>23.03</v>
      </c>
      <c r="Z8" s="62">
        <v>92297000</v>
      </c>
    </row>
    <row r="9" spans="1:26" ht="13.5">
      <c r="A9" s="58" t="s">
        <v>35</v>
      </c>
      <c r="B9" s="19">
        <v>67651</v>
      </c>
      <c r="C9" s="19">
        <v>0</v>
      </c>
      <c r="D9" s="59">
        <v>759066</v>
      </c>
      <c r="E9" s="60">
        <v>759066</v>
      </c>
      <c r="F9" s="60">
        <v>18835</v>
      </c>
      <c r="G9" s="60">
        <v>24062</v>
      </c>
      <c r="H9" s="60">
        <v>5035</v>
      </c>
      <c r="I9" s="60">
        <v>47932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47932</v>
      </c>
      <c r="W9" s="60">
        <v>12000</v>
      </c>
      <c r="X9" s="60">
        <v>35932</v>
      </c>
      <c r="Y9" s="61">
        <v>299.43</v>
      </c>
      <c r="Z9" s="62">
        <v>759066</v>
      </c>
    </row>
    <row r="10" spans="1:26" ht="25.5">
      <c r="A10" s="63" t="s">
        <v>277</v>
      </c>
      <c r="B10" s="64">
        <f>SUM(B5:B9)</f>
        <v>88716704</v>
      </c>
      <c r="C10" s="64">
        <f>SUM(C5:C9)</f>
        <v>0</v>
      </c>
      <c r="D10" s="65">
        <f aca="true" t="shared" si="0" ref="D10:Z10">SUM(D5:D9)</f>
        <v>95026066</v>
      </c>
      <c r="E10" s="66">
        <f t="shared" si="0"/>
        <v>95026066</v>
      </c>
      <c r="F10" s="66">
        <f t="shared" si="0"/>
        <v>35904234</v>
      </c>
      <c r="G10" s="66">
        <f t="shared" si="0"/>
        <v>3576450</v>
      </c>
      <c r="H10" s="66">
        <f t="shared" si="0"/>
        <v>226371</v>
      </c>
      <c r="I10" s="66">
        <f t="shared" si="0"/>
        <v>39707055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39707055</v>
      </c>
      <c r="W10" s="66">
        <f t="shared" si="0"/>
        <v>32303576</v>
      </c>
      <c r="X10" s="66">
        <f t="shared" si="0"/>
        <v>7403479</v>
      </c>
      <c r="Y10" s="67">
        <f>+IF(W10&lt;&gt;0,(X10/W10)*100,0)</f>
        <v>22.918450266930197</v>
      </c>
      <c r="Z10" s="68">
        <f t="shared" si="0"/>
        <v>95026066</v>
      </c>
    </row>
    <row r="11" spans="1:26" ht="13.5">
      <c r="A11" s="58" t="s">
        <v>37</v>
      </c>
      <c r="B11" s="19">
        <v>41868446</v>
      </c>
      <c r="C11" s="19">
        <v>0</v>
      </c>
      <c r="D11" s="59">
        <v>45688452</v>
      </c>
      <c r="E11" s="60">
        <v>45688452</v>
      </c>
      <c r="F11" s="60">
        <v>4388931</v>
      </c>
      <c r="G11" s="60">
        <v>3316637</v>
      </c>
      <c r="H11" s="60">
        <v>3665050</v>
      </c>
      <c r="I11" s="60">
        <v>11370618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11370618</v>
      </c>
      <c r="W11" s="60">
        <v>10330390</v>
      </c>
      <c r="X11" s="60">
        <v>1040228</v>
      </c>
      <c r="Y11" s="61">
        <v>10.07</v>
      </c>
      <c r="Z11" s="62">
        <v>45688452</v>
      </c>
    </row>
    <row r="12" spans="1:26" ht="13.5">
      <c r="A12" s="58" t="s">
        <v>38</v>
      </c>
      <c r="B12" s="19">
        <v>8619554</v>
      </c>
      <c r="C12" s="19">
        <v>0</v>
      </c>
      <c r="D12" s="59">
        <v>7903641</v>
      </c>
      <c r="E12" s="60">
        <v>7903641</v>
      </c>
      <c r="F12" s="60">
        <v>665598</v>
      </c>
      <c r="G12" s="60">
        <v>724201</v>
      </c>
      <c r="H12" s="60">
        <v>744813</v>
      </c>
      <c r="I12" s="60">
        <v>2134612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2134612</v>
      </c>
      <c r="W12" s="60">
        <v>1974000</v>
      </c>
      <c r="X12" s="60">
        <v>160612</v>
      </c>
      <c r="Y12" s="61">
        <v>8.14</v>
      </c>
      <c r="Z12" s="62">
        <v>7903641</v>
      </c>
    </row>
    <row r="13" spans="1:26" ht="13.5">
      <c r="A13" s="58" t="s">
        <v>278</v>
      </c>
      <c r="B13" s="19">
        <v>1650574</v>
      </c>
      <c r="C13" s="19">
        <v>0</v>
      </c>
      <c r="D13" s="59">
        <v>1451500</v>
      </c>
      <c r="E13" s="60">
        <v>1451500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1451500</v>
      </c>
    </row>
    <row r="14" spans="1:26" ht="13.5">
      <c r="A14" s="58" t="s">
        <v>40</v>
      </c>
      <c r="B14" s="19">
        <v>33833</v>
      </c>
      <c r="C14" s="19">
        <v>0</v>
      </c>
      <c r="D14" s="59">
        <v>70000</v>
      </c>
      <c r="E14" s="60">
        <v>70000</v>
      </c>
      <c r="F14" s="60">
        <v>3434</v>
      </c>
      <c r="G14" s="60">
        <v>3913</v>
      </c>
      <c r="H14" s="60">
        <v>4310</v>
      </c>
      <c r="I14" s="60">
        <v>11657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11657</v>
      </c>
      <c r="W14" s="60">
        <v>22200</v>
      </c>
      <c r="X14" s="60">
        <v>-10543</v>
      </c>
      <c r="Y14" s="61">
        <v>-47.49</v>
      </c>
      <c r="Z14" s="62">
        <v>70000</v>
      </c>
    </row>
    <row r="15" spans="1:26" ht="13.5">
      <c r="A15" s="58" t="s">
        <v>41</v>
      </c>
      <c r="B15" s="19">
        <v>1631058</v>
      </c>
      <c r="C15" s="19">
        <v>0</v>
      </c>
      <c r="D15" s="59">
        <v>730000</v>
      </c>
      <c r="E15" s="60">
        <v>730000</v>
      </c>
      <c r="F15" s="60">
        <v>165275</v>
      </c>
      <c r="G15" s="60">
        <v>231803</v>
      </c>
      <c r="H15" s="60">
        <v>6840</v>
      </c>
      <c r="I15" s="60">
        <v>403918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403918</v>
      </c>
      <c r="W15" s="60">
        <v>209605</v>
      </c>
      <c r="X15" s="60">
        <v>194313</v>
      </c>
      <c r="Y15" s="61">
        <v>92.7</v>
      </c>
      <c r="Z15" s="62">
        <v>730000</v>
      </c>
    </row>
    <row r="16" spans="1:26" ht="13.5">
      <c r="A16" s="69" t="s">
        <v>42</v>
      </c>
      <c r="B16" s="19">
        <v>20255474</v>
      </c>
      <c r="C16" s="19">
        <v>0</v>
      </c>
      <c r="D16" s="59">
        <v>0</v>
      </c>
      <c r="E16" s="60">
        <v>0</v>
      </c>
      <c r="F16" s="60">
        <v>507333</v>
      </c>
      <c r="G16" s="60">
        <v>1001813</v>
      </c>
      <c r="H16" s="60">
        <v>734046</v>
      </c>
      <c r="I16" s="60">
        <v>2243192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2243192</v>
      </c>
      <c r="W16" s="60">
        <v>0</v>
      </c>
      <c r="X16" s="60">
        <v>2243192</v>
      </c>
      <c r="Y16" s="61">
        <v>0</v>
      </c>
      <c r="Z16" s="62">
        <v>0</v>
      </c>
    </row>
    <row r="17" spans="1:26" ht="13.5">
      <c r="A17" s="58" t="s">
        <v>43</v>
      </c>
      <c r="B17" s="19">
        <v>19705648</v>
      </c>
      <c r="C17" s="19">
        <v>0</v>
      </c>
      <c r="D17" s="59">
        <v>32127892</v>
      </c>
      <c r="E17" s="60">
        <v>32127892</v>
      </c>
      <c r="F17" s="60">
        <v>2798038</v>
      </c>
      <c r="G17" s="60">
        <v>2645592</v>
      </c>
      <c r="H17" s="60">
        <v>2800109</v>
      </c>
      <c r="I17" s="60">
        <v>8243739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8243739</v>
      </c>
      <c r="W17" s="60">
        <v>10036263</v>
      </c>
      <c r="X17" s="60">
        <v>-1792524</v>
      </c>
      <c r="Y17" s="61">
        <v>-17.86</v>
      </c>
      <c r="Z17" s="62">
        <v>32127892</v>
      </c>
    </row>
    <row r="18" spans="1:26" ht="13.5">
      <c r="A18" s="70" t="s">
        <v>44</v>
      </c>
      <c r="B18" s="71">
        <f>SUM(B11:B17)</f>
        <v>93764587</v>
      </c>
      <c r="C18" s="71">
        <f>SUM(C11:C17)</f>
        <v>0</v>
      </c>
      <c r="D18" s="72">
        <f aca="true" t="shared" si="1" ref="D18:Z18">SUM(D11:D17)</f>
        <v>87971485</v>
      </c>
      <c r="E18" s="73">
        <f t="shared" si="1"/>
        <v>87971485</v>
      </c>
      <c r="F18" s="73">
        <f t="shared" si="1"/>
        <v>8528609</v>
      </c>
      <c r="G18" s="73">
        <f t="shared" si="1"/>
        <v>7923959</v>
      </c>
      <c r="H18" s="73">
        <f t="shared" si="1"/>
        <v>7955168</v>
      </c>
      <c r="I18" s="73">
        <f t="shared" si="1"/>
        <v>24407736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24407736</v>
      </c>
      <c r="W18" s="73">
        <f t="shared" si="1"/>
        <v>22572458</v>
      </c>
      <c r="X18" s="73">
        <f t="shared" si="1"/>
        <v>1835278</v>
      </c>
      <c r="Y18" s="67">
        <f>+IF(W18&lt;&gt;0,(X18/W18)*100,0)</f>
        <v>8.13060766355175</v>
      </c>
      <c r="Z18" s="74">
        <f t="shared" si="1"/>
        <v>87971485</v>
      </c>
    </row>
    <row r="19" spans="1:26" ht="13.5">
      <c r="A19" s="70" t="s">
        <v>45</v>
      </c>
      <c r="B19" s="75">
        <f>+B10-B18</f>
        <v>-5047883</v>
      </c>
      <c r="C19" s="75">
        <f>+C10-C18</f>
        <v>0</v>
      </c>
      <c r="D19" s="76">
        <f aca="true" t="shared" si="2" ref="D19:Z19">+D10-D18</f>
        <v>7054581</v>
      </c>
      <c r="E19" s="77">
        <f t="shared" si="2"/>
        <v>7054581</v>
      </c>
      <c r="F19" s="77">
        <f t="shared" si="2"/>
        <v>27375625</v>
      </c>
      <c r="G19" s="77">
        <f t="shared" si="2"/>
        <v>-4347509</v>
      </c>
      <c r="H19" s="77">
        <f t="shared" si="2"/>
        <v>-7728797</v>
      </c>
      <c r="I19" s="77">
        <f t="shared" si="2"/>
        <v>15299319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15299319</v>
      </c>
      <c r="W19" s="77">
        <f>IF(E10=E18,0,W10-W18)</f>
        <v>9731118</v>
      </c>
      <c r="X19" s="77">
        <f t="shared" si="2"/>
        <v>5568201</v>
      </c>
      <c r="Y19" s="78">
        <f>+IF(W19&lt;&gt;0,(X19/W19)*100,0)</f>
        <v>57.22056807861131</v>
      </c>
      <c r="Z19" s="79">
        <f t="shared" si="2"/>
        <v>7054581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-7055000</v>
      </c>
      <c r="E21" s="82">
        <v>-7055000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-6005000</v>
      </c>
      <c r="X21" s="82">
        <v>6005000</v>
      </c>
      <c r="Y21" s="83">
        <v>-100</v>
      </c>
      <c r="Z21" s="84">
        <v>-7055000</v>
      </c>
    </row>
    <row r="22" spans="1:26" ht="25.5">
      <c r="A22" s="85" t="s">
        <v>280</v>
      </c>
      <c r="B22" s="86">
        <f>SUM(B19:B21)</f>
        <v>-5047883</v>
      </c>
      <c r="C22" s="86">
        <f>SUM(C19:C21)</f>
        <v>0</v>
      </c>
      <c r="D22" s="87">
        <f aca="true" t="shared" si="3" ref="D22:Z22">SUM(D19:D21)</f>
        <v>-419</v>
      </c>
      <c r="E22" s="88">
        <f t="shared" si="3"/>
        <v>-419</v>
      </c>
      <c r="F22" s="88">
        <f t="shared" si="3"/>
        <v>27375625</v>
      </c>
      <c r="G22" s="88">
        <f t="shared" si="3"/>
        <v>-4347509</v>
      </c>
      <c r="H22" s="88">
        <f t="shared" si="3"/>
        <v>-7728797</v>
      </c>
      <c r="I22" s="88">
        <f t="shared" si="3"/>
        <v>15299319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15299319</v>
      </c>
      <c r="W22" s="88">
        <f t="shared" si="3"/>
        <v>3726118</v>
      </c>
      <c r="X22" s="88">
        <f t="shared" si="3"/>
        <v>11573201</v>
      </c>
      <c r="Y22" s="89">
        <f>+IF(W22&lt;&gt;0,(X22/W22)*100,0)</f>
        <v>310.5967390190005</v>
      </c>
      <c r="Z22" s="90">
        <f t="shared" si="3"/>
        <v>-419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-5047883</v>
      </c>
      <c r="C24" s="75">
        <f>SUM(C22:C23)</f>
        <v>0</v>
      </c>
      <c r="D24" s="76">
        <f aca="true" t="shared" si="4" ref="D24:Z24">SUM(D22:D23)</f>
        <v>-419</v>
      </c>
      <c r="E24" s="77">
        <f t="shared" si="4"/>
        <v>-419</v>
      </c>
      <c r="F24" s="77">
        <f t="shared" si="4"/>
        <v>27375625</v>
      </c>
      <c r="G24" s="77">
        <f t="shared" si="4"/>
        <v>-4347509</v>
      </c>
      <c r="H24" s="77">
        <f t="shared" si="4"/>
        <v>-7728797</v>
      </c>
      <c r="I24" s="77">
        <f t="shared" si="4"/>
        <v>15299319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15299319</v>
      </c>
      <c r="W24" s="77">
        <f t="shared" si="4"/>
        <v>3726118</v>
      </c>
      <c r="X24" s="77">
        <f t="shared" si="4"/>
        <v>11573201</v>
      </c>
      <c r="Y24" s="78">
        <f>+IF(W24&lt;&gt;0,(X24/W24)*100,0)</f>
        <v>310.5967390190005</v>
      </c>
      <c r="Z24" s="79">
        <f t="shared" si="4"/>
        <v>-419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7055000</v>
      </c>
      <c r="E27" s="100">
        <v>7055000</v>
      </c>
      <c r="F27" s="100">
        <v>256069</v>
      </c>
      <c r="G27" s="100">
        <v>338356</v>
      </c>
      <c r="H27" s="100">
        <v>1400</v>
      </c>
      <c r="I27" s="100">
        <v>595825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595825</v>
      </c>
      <c r="W27" s="100">
        <v>6005000</v>
      </c>
      <c r="X27" s="100">
        <v>-5409175</v>
      </c>
      <c r="Y27" s="101">
        <v>-90.08</v>
      </c>
      <c r="Z27" s="102">
        <v>7055000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1400</v>
      </c>
      <c r="I28" s="60">
        <v>1400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1400</v>
      </c>
      <c r="W28" s="60">
        <v>0</v>
      </c>
      <c r="X28" s="60">
        <v>1400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7055000</v>
      </c>
      <c r="E29" s="60">
        <v>7055000</v>
      </c>
      <c r="F29" s="60">
        <v>256069</v>
      </c>
      <c r="G29" s="60">
        <v>338356</v>
      </c>
      <c r="H29" s="60">
        <v>0</v>
      </c>
      <c r="I29" s="60">
        <v>594425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594425</v>
      </c>
      <c r="W29" s="60">
        <v>0</v>
      </c>
      <c r="X29" s="60">
        <v>594425</v>
      </c>
      <c r="Y29" s="61">
        <v>0</v>
      </c>
      <c r="Z29" s="62">
        <v>7055000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7055000</v>
      </c>
      <c r="E32" s="100">
        <f t="shared" si="5"/>
        <v>7055000</v>
      </c>
      <c r="F32" s="100">
        <f t="shared" si="5"/>
        <v>256069</v>
      </c>
      <c r="G32" s="100">
        <f t="shared" si="5"/>
        <v>338356</v>
      </c>
      <c r="H32" s="100">
        <f t="shared" si="5"/>
        <v>1400</v>
      </c>
      <c r="I32" s="100">
        <f t="shared" si="5"/>
        <v>595825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595825</v>
      </c>
      <c r="W32" s="100">
        <f t="shared" si="5"/>
        <v>0</v>
      </c>
      <c r="X32" s="100">
        <f t="shared" si="5"/>
        <v>595825</v>
      </c>
      <c r="Y32" s="101">
        <f>+IF(W32&lt;&gt;0,(X32/W32)*100,0)</f>
        <v>0</v>
      </c>
      <c r="Z32" s="102">
        <f t="shared" si="5"/>
        <v>7055000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47341868</v>
      </c>
      <c r="E35" s="60">
        <v>47341868</v>
      </c>
      <c r="F35" s="60">
        <v>55461393</v>
      </c>
      <c r="G35" s="60">
        <v>48966321</v>
      </c>
      <c r="H35" s="60">
        <v>40778849</v>
      </c>
      <c r="I35" s="60">
        <v>40778849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40778849</v>
      </c>
      <c r="W35" s="60">
        <v>11835467</v>
      </c>
      <c r="X35" s="60">
        <v>28943382</v>
      </c>
      <c r="Y35" s="61">
        <v>244.55</v>
      </c>
      <c r="Z35" s="62">
        <v>47341868</v>
      </c>
    </row>
    <row r="36" spans="1:26" ht="13.5">
      <c r="A36" s="58" t="s">
        <v>57</v>
      </c>
      <c r="B36" s="19">
        <v>0</v>
      </c>
      <c r="C36" s="19">
        <v>0</v>
      </c>
      <c r="D36" s="59">
        <v>7400000</v>
      </c>
      <c r="E36" s="60">
        <v>7400000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1850000</v>
      </c>
      <c r="X36" s="60">
        <v>-1850000</v>
      </c>
      <c r="Y36" s="61">
        <v>-100</v>
      </c>
      <c r="Z36" s="62">
        <v>7400000</v>
      </c>
    </row>
    <row r="37" spans="1:26" ht="13.5">
      <c r="A37" s="58" t="s">
        <v>58</v>
      </c>
      <c r="B37" s="19">
        <v>0</v>
      </c>
      <c r="C37" s="19">
        <v>0</v>
      </c>
      <c r="D37" s="59">
        <v>22668256</v>
      </c>
      <c r="E37" s="60">
        <v>22668256</v>
      </c>
      <c r="F37" s="60">
        <v>16544941</v>
      </c>
      <c r="G37" s="60">
        <v>16976629</v>
      </c>
      <c r="H37" s="60">
        <v>16516561</v>
      </c>
      <c r="I37" s="60">
        <v>16516561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16516561</v>
      </c>
      <c r="W37" s="60">
        <v>5667064</v>
      </c>
      <c r="X37" s="60">
        <v>10849497</v>
      </c>
      <c r="Y37" s="61">
        <v>191.45</v>
      </c>
      <c r="Z37" s="62">
        <v>22668256</v>
      </c>
    </row>
    <row r="38" spans="1:26" ht="13.5">
      <c r="A38" s="58" t="s">
        <v>59</v>
      </c>
      <c r="B38" s="19">
        <v>0</v>
      </c>
      <c r="C38" s="19">
        <v>0</v>
      </c>
      <c r="D38" s="59">
        <v>3000000</v>
      </c>
      <c r="E38" s="60">
        <v>3000000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750000</v>
      </c>
      <c r="X38" s="60">
        <v>-750000</v>
      </c>
      <c r="Y38" s="61">
        <v>-100</v>
      </c>
      <c r="Z38" s="62">
        <v>3000000</v>
      </c>
    </row>
    <row r="39" spans="1:26" ht="13.5">
      <c r="A39" s="58" t="s">
        <v>60</v>
      </c>
      <c r="B39" s="19">
        <v>0</v>
      </c>
      <c r="C39" s="19">
        <v>0</v>
      </c>
      <c r="D39" s="59">
        <v>29073612</v>
      </c>
      <c r="E39" s="60">
        <v>29073612</v>
      </c>
      <c r="F39" s="60">
        <v>38916452</v>
      </c>
      <c r="G39" s="60">
        <v>31989692</v>
      </c>
      <c r="H39" s="60">
        <v>24262288</v>
      </c>
      <c r="I39" s="60">
        <v>24262288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24262288</v>
      </c>
      <c r="W39" s="60">
        <v>7268403</v>
      </c>
      <c r="X39" s="60">
        <v>16993885</v>
      </c>
      <c r="Y39" s="61">
        <v>233.8</v>
      </c>
      <c r="Z39" s="62">
        <v>29073612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9196531</v>
      </c>
      <c r="E42" s="60">
        <v>9196531</v>
      </c>
      <c r="F42" s="60">
        <v>28261916</v>
      </c>
      <c r="G42" s="60">
        <v>-6494888</v>
      </c>
      <c r="H42" s="60">
        <v>-8187575</v>
      </c>
      <c r="I42" s="60">
        <v>13579453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13579453</v>
      </c>
      <c r="W42" s="60">
        <v>9932545</v>
      </c>
      <c r="X42" s="60">
        <v>3646908</v>
      </c>
      <c r="Y42" s="61">
        <v>36.72</v>
      </c>
      <c r="Z42" s="62">
        <v>9196531</v>
      </c>
    </row>
    <row r="43" spans="1:26" ht="13.5">
      <c r="A43" s="58" t="s">
        <v>63</v>
      </c>
      <c r="B43" s="19">
        <v>0</v>
      </c>
      <c r="C43" s="19">
        <v>0</v>
      </c>
      <c r="D43" s="59">
        <v>-7055000</v>
      </c>
      <c r="E43" s="60">
        <v>-7055000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-6005000</v>
      </c>
      <c r="X43" s="60">
        <v>6005000</v>
      </c>
      <c r="Y43" s="61">
        <v>-100</v>
      </c>
      <c r="Z43" s="62">
        <v>-7055000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45455816</v>
      </c>
      <c r="E45" s="100">
        <v>45455816</v>
      </c>
      <c r="F45" s="100">
        <v>28261916</v>
      </c>
      <c r="G45" s="100">
        <v>21767028</v>
      </c>
      <c r="H45" s="100">
        <v>13579453</v>
      </c>
      <c r="I45" s="100">
        <v>13579453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13579453</v>
      </c>
      <c r="W45" s="100">
        <v>47241830</v>
      </c>
      <c r="X45" s="100">
        <v>-33662377</v>
      </c>
      <c r="Y45" s="101">
        <v>-71.26</v>
      </c>
      <c r="Z45" s="102">
        <v>45455816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52552308</v>
      </c>
      <c r="Z49" s="130">
        <v>52552308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1259140</v>
      </c>
      <c r="C51" s="52">
        <v>0</v>
      </c>
      <c r="D51" s="129">
        <v>205084</v>
      </c>
      <c r="E51" s="54">
        <v>1860</v>
      </c>
      <c r="F51" s="54">
        <v>0</v>
      </c>
      <c r="G51" s="54">
        <v>0</v>
      </c>
      <c r="H51" s="54">
        <v>0</v>
      </c>
      <c r="I51" s="54">
        <v>1322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15049155</v>
      </c>
      <c r="Z51" s="130">
        <v>16516561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730000</v>
      </c>
      <c r="F40" s="345">
        <f t="shared" si="9"/>
        <v>730000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182500</v>
      </c>
      <c r="Y40" s="345">
        <f t="shared" si="9"/>
        <v>-182500</v>
      </c>
      <c r="Z40" s="336">
        <f>+IF(X40&lt;&gt;0,+(Y40/X40)*100,0)</f>
        <v>-100</v>
      </c>
      <c r="AA40" s="350">
        <f>SUM(AA41:AA49)</f>
        <v>730000</v>
      </c>
    </row>
    <row r="41" spans="1:27" ht="13.5">
      <c r="A41" s="361" t="s">
        <v>247</v>
      </c>
      <c r="B41" s="142"/>
      <c r="C41" s="362"/>
      <c r="D41" s="363"/>
      <c r="E41" s="362">
        <v>130000</v>
      </c>
      <c r="F41" s="364">
        <v>130000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32500</v>
      </c>
      <c r="Y41" s="364">
        <v>-32500</v>
      </c>
      <c r="Z41" s="365">
        <v>-100</v>
      </c>
      <c r="AA41" s="366">
        <v>130000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150000</v>
      </c>
      <c r="F48" s="53">
        <v>150000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37500</v>
      </c>
      <c r="Y48" s="53">
        <v>-37500</v>
      </c>
      <c r="Z48" s="94">
        <v>-100</v>
      </c>
      <c r="AA48" s="95">
        <v>150000</v>
      </c>
    </row>
    <row r="49" spans="1:27" ht="13.5">
      <c r="A49" s="361" t="s">
        <v>93</v>
      </c>
      <c r="B49" s="136"/>
      <c r="C49" s="54"/>
      <c r="D49" s="368"/>
      <c r="E49" s="54">
        <v>450000</v>
      </c>
      <c r="F49" s="53">
        <v>450000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112500</v>
      </c>
      <c r="Y49" s="53">
        <v>-112500</v>
      </c>
      <c r="Z49" s="94">
        <v>-100</v>
      </c>
      <c r="AA49" s="95">
        <v>450000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730000</v>
      </c>
      <c r="F60" s="264">
        <f t="shared" si="14"/>
        <v>730000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182500</v>
      </c>
      <c r="Y60" s="264">
        <f t="shared" si="14"/>
        <v>-182500</v>
      </c>
      <c r="Z60" s="337">
        <f>+IF(X60&lt;&gt;0,+(Y60/X60)*100,0)</f>
        <v>-100</v>
      </c>
      <c r="AA60" s="232">
        <f>+AA57+AA54+AA51+AA40+AA37+AA34+AA22+AA5</f>
        <v>730000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85988969</v>
      </c>
      <c r="D5" s="153">
        <f>SUM(D6:D8)</f>
        <v>0</v>
      </c>
      <c r="E5" s="154">
        <f t="shared" si="0"/>
        <v>84804066</v>
      </c>
      <c r="F5" s="100">
        <f t="shared" si="0"/>
        <v>84804066</v>
      </c>
      <c r="G5" s="100">
        <f t="shared" si="0"/>
        <v>35904234</v>
      </c>
      <c r="H5" s="100">
        <f t="shared" si="0"/>
        <v>1178450</v>
      </c>
      <c r="I5" s="100">
        <f t="shared" si="0"/>
        <v>226371</v>
      </c>
      <c r="J5" s="100">
        <f t="shared" si="0"/>
        <v>37309055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37309055</v>
      </c>
      <c r="X5" s="100">
        <f t="shared" si="0"/>
        <v>31248000</v>
      </c>
      <c r="Y5" s="100">
        <f t="shared" si="0"/>
        <v>6061055</v>
      </c>
      <c r="Z5" s="137">
        <f>+IF(X5&lt;&gt;0,+(Y5/X5)*100,0)</f>
        <v>19.396617383512545</v>
      </c>
      <c r="AA5" s="153">
        <f>SUM(AA6:AA8)</f>
        <v>84804066</v>
      </c>
    </row>
    <row r="6" spans="1:27" ht="13.5">
      <c r="A6" s="138" t="s">
        <v>75</v>
      </c>
      <c r="B6" s="136"/>
      <c r="C6" s="155">
        <v>890202</v>
      </c>
      <c r="D6" s="155"/>
      <c r="E6" s="156">
        <v>934000</v>
      </c>
      <c r="F6" s="60">
        <v>934000</v>
      </c>
      <c r="G6" s="60"/>
      <c r="H6" s="60">
        <v>934000</v>
      </c>
      <c r="I6" s="60"/>
      <c r="J6" s="60">
        <v>934000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934000</v>
      </c>
      <c r="X6" s="60">
        <v>934000</v>
      </c>
      <c r="Y6" s="60"/>
      <c r="Z6" s="140">
        <v>0</v>
      </c>
      <c r="AA6" s="155">
        <v>934000</v>
      </c>
    </row>
    <row r="7" spans="1:27" ht="13.5">
      <c r="A7" s="138" t="s">
        <v>76</v>
      </c>
      <c r="B7" s="136"/>
      <c r="C7" s="157">
        <v>85082919</v>
      </c>
      <c r="D7" s="157"/>
      <c r="E7" s="158">
        <v>83870066</v>
      </c>
      <c r="F7" s="159">
        <v>83870066</v>
      </c>
      <c r="G7" s="159">
        <v>35904234</v>
      </c>
      <c r="H7" s="159">
        <v>244450</v>
      </c>
      <c r="I7" s="159">
        <v>226371</v>
      </c>
      <c r="J7" s="159">
        <v>36375055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36375055</v>
      </c>
      <c r="X7" s="159">
        <v>30314000</v>
      </c>
      <c r="Y7" s="159">
        <v>6061055</v>
      </c>
      <c r="Z7" s="141">
        <v>19.99</v>
      </c>
      <c r="AA7" s="157">
        <v>83870066</v>
      </c>
    </row>
    <row r="8" spans="1:27" ht="13.5">
      <c r="A8" s="138" t="s">
        <v>77</v>
      </c>
      <c r="B8" s="136"/>
      <c r="C8" s="155">
        <v>15848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2727735</v>
      </c>
      <c r="D15" s="153">
        <f>SUM(D16:D18)</f>
        <v>0</v>
      </c>
      <c r="E15" s="154">
        <f t="shared" si="2"/>
        <v>3167000</v>
      </c>
      <c r="F15" s="100">
        <f t="shared" si="2"/>
        <v>3167000</v>
      </c>
      <c r="G15" s="100">
        <f t="shared" si="2"/>
        <v>0</v>
      </c>
      <c r="H15" s="100">
        <f t="shared" si="2"/>
        <v>2398000</v>
      </c>
      <c r="I15" s="100">
        <f t="shared" si="2"/>
        <v>0</v>
      </c>
      <c r="J15" s="100">
        <f t="shared" si="2"/>
        <v>2398000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2398000</v>
      </c>
      <c r="X15" s="100">
        <f t="shared" si="2"/>
        <v>1055000</v>
      </c>
      <c r="Y15" s="100">
        <f t="shared" si="2"/>
        <v>1343000</v>
      </c>
      <c r="Z15" s="137">
        <f>+IF(X15&lt;&gt;0,+(Y15/X15)*100,0)</f>
        <v>127.29857819905213</v>
      </c>
      <c r="AA15" s="153">
        <f>SUM(AA16:AA18)</f>
        <v>3167000</v>
      </c>
    </row>
    <row r="16" spans="1:27" ht="13.5">
      <c r="A16" s="138" t="s">
        <v>85</v>
      </c>
      <c r="B16" s="136"/>
      <c r="C16" s="155">
        <v>2727735</v>
      </c>
      <c r="D16" s="155"/>
      <c r="E16" s="156">
        <v>3167000</v>
      </c>
      <c r="F16" s="60">
        <v>3167000</v>
      </c>
      <c r="G16" s="60"/>
      <c r="H16" s="60">
        <v>2398000</v>
      </c>
      <c r="I16" s="60"/>
      <c r="J16" s="60">
        <v>2398000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2398000</v>
      </c>
      <c r="X16" s="60"/>
      <c r="Y16" s="60">
        <v>2398000</v>
      </c>
      <c r="Z16" s="140">
        <v>0</v>
      </c>
      <c r="AA16" s="155">
        <v>3167000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1055000</v>
      </c>
      <c r="Y17" s="60">
        <v>-1055000</v>
      </c>
      <c r="Z17" s="140">
        <v>-100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88716704</v>
      </c>
      <c r="D25" s="168">
        <f>+D5+D9+D15+D19+D24</f>
        <v>0</v>
      </c>
      <c r="E25" s="169">
        <f t="shared" si="4"/>
        <v>87971066</v>
      </c>
      <c r="F25" s="73">
        <f t="shared" si="4"/>
        <v>87971066</v>
      </c>
      <c r="G25" s="73">
        <f t="shared" si="4"/>
        <v>35904234</v>
      </c>
      <c r="H25" s="73">
        <f t="shared" si="4"/>
        <v>3576450</v>
      </c>
      <c r="I25" s="73">
        <f t="shared" si="4"/>
        <v>226371</v>
      </c>
      <c r="J25" s="73">
        <f t="shared" si="4"/>
        <v>39707055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39707055</v>
      </c>
      <c r="X25" s="73">
        <f t="shared" si="4"/>
        <v>32303000</v>
      </c>
      <c r="Y25" s="73">
        <f t="shared" si="4"/>
        <v>7404055</v>
      </c>
      <c r="Z25" s="170">
        <f>+IF(X25&lt;&gt;0,+(Y25/X25)*100,0)</f>
        <v>22.920642045630437</v>
      </c>
      <c r="AA25" s="168">
        <f>+AA5+AA9+AA15+AA19+AA24</f>
        <v>87971066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51124407</v>
      </c>
      <c r="D28" s="153">
        <f>SUM(D29:D31)</f>
        <v>0</v>
      </c>
      <c r="E28" s="154">
        <f t="shared" si="5"/>
        <v>55080187</v>
      </c>
      <c r="F28" s="100">
        <f t="shared" si="5"/>
        <v>55080187</v>
      </c>
      <c r="G28" s="100">
        <f t="shared" si="5"/>
        <v>5755085</v>
      </c>
      <c r="H28" s="100">
        <f t="shared" si="5"/>
        <v>4839281</v>
      </c>
      <c r="I28" s="100">
        <f t="shared" si="5"/>
        <v>4575212</v>
      </c>
      <c r="J28" s="100">
        <f t="shared" si="5"/>
        <v>15169578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15169578</v>
      </c>
      <c r="X28" s="100">
        <f t="shared" si="5"/>
        <v>14191789</v>
      </c>
      <c r="Y28" s="100">
        <f t="shared" si="5"/>
        <v>977789</v>
      </c>
      <c r="Z28" s="137">
        <f>+IF(X28&lt;&gt;0,+(Y28/X28)*100,0)</f>
        <v>6.889821994957789</v>
      </c>
      <c r="AA28" s="153">
        <f>SUM(AA29:AA31)</f>
        <v>55080187</v>
      </c>
    </row>
    <row r="29" spans="1:27" ht="13.5">
      <c r="A29" s="138" t="s">
        <v>75</v>
      </c>
      <c r="B29" s="136"/>
      <c r="C29" s="155">
        <v>25542148</v>
      </c>
      <c r="D29" s="155"/>
      <c r="E29" s="156">
        <v>28777900</v>
      </c>
      <c r="F29" s="60">
        <v>28777900</v>
      </c>
      <c r="G29" s="60">
        <v>2459247</v>
      </c>
      <c r="H29" s="60">
        <v>2561938</v>
      </c>
      <c r="I29" s="60">
        <v>2266281</v>
      </c>
      <c r="J29" s="60">
        <v>7287466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7287466</v>
      </c>
      <c r="X29" s="60">
        <v>7398000</v>
      </c>
      <c r="Y29" s="60">
        <v>-110534</v>
      </c>
      <c r="Z29" s="140">
        <v>-1.49</v>
      </c>
      <c r="AA29" s="155">
        <v>28777900</v>
      </c>
    </row>
    <row r="30" spans="1:27" ht="13.5">
      <c r="A30" s="138" t="s">
        <v>76</v>
      </c>
      <c r="B30" s="136"/>
      <c r="C30" s="157">
        <v>10949800</v>
      </c>
      <c r="D30" s="157"/>
      <c r="E30" s="158">
        <v>11496582</v>
      </c>
      <c r="F30" s="159">
        <v>11496582</v>
      </c>
      <c r="G30" s="159">
        <v>1724654</v>
      </c>
      <c r="H30" s="159">
        <v>750649</v>
      </c>
      <c r="I30" s="159">
        <v>1074229</v>
      </c>
      <c r="J30" s="159">
        <v>3549532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3549532</v>
      </c>
      <c r="X30" s="159">
        <v>2991874</v>
      </c>
      <c r="Y30" s="159">
        <v>557658</v>
      </c>
      <c r="Z30" s="141">
        <v>18.64</v>
      </c>
      <c r="AA30" s="157">
        <v>11496582</v>
      </c>
    </row>
    <row r="31" spans="1:27" ht="13.5">
      <c r="A31" s="138" t="s">
        <v>77</v>
      </c>
      <c r="B31" s="136"/>
      <c r="C31" s="155">
        <v>14632459</v>
      </c>
      <c r="D31" s="155"/>
      <c r="E31" s="156">
        <v>14805705</v>
      </c>
      <c r="F31" s="60">
        <v>14805705</v>
      </c>
      <c r="G31" s="60">
        <v>1571184</v>
      </c>
      <c r="H31" s="60">
        <v>1526694</v>
      </c>
      <c r="I31" s="60">
        <v>1234702</v>
      </c>
      <c r="J31" s="60">
        <v>4332580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4332580</v>
      </c>
      <c r="X31" s="60">
        <v>3801915</v>
      </c>
      <c r="Y31" s="60">
        <v>530665</v>
      </c>
      <c r="Z31" s="140">
        <v>13.96</v>
      </c>
      <c r="AA31" s="155">
        <v>14805705</v>
      </c>
    </row>
    <row r="32" spans="1:27" ht="13.5">
      <c r="A32" s="135" t="s">
        <v>78</v>
      </c>
      <c r="B32" s="136"/>
      <c r="C32" s="153">
        <f aca="true" t="shared" si="6" ref="C32:Y32">SUM(C33:C37)</f>
        <v>13070101</v>
      </c>
      <c r="D32" s="153">
        <f>SUM(D33:D37)</f>
        <v>0</v>
      </c>
      <c r="E32" s="154">
        <f t="shared" si="6"/>
        <v>17366218</v>
      </c>
      <c r="F32" s="100">
        <f t="shared" si="6"/>
        <v>17366218</v>
      </c>
      <c r="G32" s="100">
        <f t="shared" si="6"/>
        <v>1666019</v>
      </c>
      <c r="H32" s="100">
        <f t="shared" si="6"/>
        <v>1152562</v>
      </c>
      <c r="I32" s="100">
        <f t="shared" si="6"/>
        <v>1544209</v>
      </c>
      <c r="J32" s="100">
        <f t="shared" si="6"/>
        <v>4362790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4362790</v>
      </c>
      <c r="X32" s="100">
        <f t="shared" si="6"/>
        <v>5540000</v>
      </c>
      <c r="Y32" s="100">
        <f t="shared" si="6"/>
        <v>-1177210</v>
      </c>
      <c r="Z32" s="137">
        <f>+IF(X32&lt;&gt;0,+(Y32/X32)*100,0)</f>
        <v>-21.24927797833935</v>
      </c>
      <c r="AA32" s="153">
        <f>SUM(AA33:AA37)</f>
        <v>17366218</v>
      </c>
    </row>
    <row r="33" spans="1:27" ht="13.5">
      <c r="A33" s="138" t="s">
        <v>79</v>
      </c>
      <c r="B33" s="136"/>
      <c r="C33" s="155">
        <v>13070101</v>
      </c>
      <c r="D33" s="155"/>
      <c r="E33" s="156">
        <v>17366218</v>
      </c>
      <c r="F33" s="60">
        <v>17366218</v>
      </c>
      <c r="G33" s="60">
        <v>1666019</v>
      </c>
      <c r="H33" s="60">
        <v>1152562</v>
      </c>
      <c r="I33" s="60">
        <v>1544209</v>
      </c>
      <c r="J33" s="60">
        <v>4362790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4362790</v>
      </c>
      <c r="X33" s="60">
        <v>5540000</v>
      </c>
      <c r="Y33" s="60">
        <v>-1177210</v>
      </c>
      <c r="Z33" s="140">
        <v>-21.25</v>
      </c>
      <c r="AA33" s="155">
        <v>17366218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29570079</v>
      </c>
      <c r="D38" s="153">
        <f>SUM(D39:D41)</f>
        <v>0</v>
      </c>
      <c r="E38" s="154">
        <f t="shared" si="7"/>
        <v>15525080</v>
      </c>
      <c r="F38" s="100">
        <f t="shared" si="7"/>
        <v>15525080</v>
      </c>
      <c r="G38" s="100">
        <f t="shared" si="7"/>
        <v>1107505</v>
      </c>
      <c r="H38" s="100">
        <f t="shared" si="7"/>
        <v>1932116</v>
      </c>
      <c r="I38" s="100">
        <f t="shared" si="7"/>
        <v>1835747</v>
      </c>
      <c r="J38" s="100">
        <f t="shared" si="7"/>
        <v>4875368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4875368</v>
      </c>
      <c r="X38" s="100">
        <f t="shared" si="7"/>
        <v>2839819</v>
      </c>
      <c r="Y38" s="100">
        <f t="shared" si="7"/>
        <v>2035549</v>
      </c>
      <c r="Z38" s="137">
        <f>+IF(X38&lt;&gt;0,+(Y38/X38)*100,0)</f>
        <v>71.67882882676678</v>
      </c>
      <c r="AA38" s="153">
        <f>SUM(AA39:AA41)</f>
        <v>15525080</v>
      </c>
    </row>
    <row r="39" spans="1:27" ht="13.5">
      <c r="A39" s="138" t="s">
        <v>85</v>
      </c>
      <c r="B39" s="136"/>
      <c r="C39" s="155">
        <v>29570079</v>
      </c>
      <c r="D39" s="155"/>
      <c r="E39" s="156">
        <v>15525080</v>
      </c>
      <c r="F39" s="60">
        <v>15525080</v>
      </c>
      <c r="G39" s="60">
        <v>1107505</v>
      </c>
      <c r="H39" s="60">
        <v>1932116</v>
      </c>
      <c r="I39" s="60">
        <v>1835747</v>
      </c>
      <c r="J39" s="60">
        <v>4875368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4875368</v>
      </c>
      <c r="X39" s="60">
        <v>1071000</v>
      </c>
      <c r="Y39" s="60">
        <v>3804368</v>
      </c>
      <c r="Z39" s="140">
        <v>355.22</v>
      </c>
      <c r="AA39" s="155">
        <v>15525080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1768819</v>
      </c>
      <c r="Y40" s="60">
        <v>-1768819</v>
      </c>
      <c r="Z40" s="140">
        <v>-100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93764587</v>
      </c>
      <c r="D48" s="168">
        <f>+D28+D32+D38+D42+D47</f>
        <v>0</v>
      </c>
      <c r="E48" s="169">
        <f t="shared" si="9"/>
        <v>87971485</v>
      </c>
      <c r="F48" s="73">
        <f t="shared" si="9"/>
        <v>87971485</v>
      </c>
      <c r="G48" s="73">
        <f t="shared" si="9"/>
        <v>8528609</v>
      </c>
      <c r="H48" s="73">
        <f t="shared" si="9"/>
        <v>7923959</v>
      </c>
      <c r="I48" s="73">
        <f t="shared" si="9"/>
        <v>7955168</v>
      </c>
      <c r="J48" s="73">
        <f t="shared" si="9"/>
        <v>24407736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24407736</v>
      </c>
      <c r="X48" s="73">
        <f t="shared" si="9"/>
        <v>22571608</v>
      </c>
      <c r="Y48" s="73">
        <f t="shared" si="9"/>
        <v>1836128</v>
      </c>
      <c r="Z48" s="170">
        <f>+IF(X48&lt;&gt;0,+(Y48/X48)*100,0)</f>
        <v>8.134679638242876</v>
      </c>
      <c r="AA48" s="168">
        <f>+AA28+AA32+AA38+AA42+AA47</f>
        <v>87971485</v>
      </c>
    </row>
    <row r="49" spans="1:27" ht="13.5">
      <c r="A49" s="148" t="s">
        <v>49</v>
      </c>
      <c r="B49" s="149"/>
      <c r="C49" s="171">
        <f aca="true" t="shared" si="10" ref="C49:Y49">+C25-C48</f>
        <v>-5047883</v>
      </c>
      <c r="D49" s="171">
        <f>+D25-D48</f>
        <v>0</v>
      </c>
      <c r="E49" s="172">
        <f t="shared" si="10"/>
        <v>-419</v>
      </c>
      <c r="F49" s="173">
        <f t="shared" si="10"/>
        <v>-419</v>
      </c>
      <c r="G49" s="173">
        <f t="shared" si="10"/>
        <v>27375625</v>
      </c>
      <c r="H49" s="173">
        <f t="shared" si="10"/>
        <v>-4347509</v>
      </c>
      <c r="I49" s="173">
        <f t="shared" si="10"/>
        <v>-7728797</v>
      </c>
      <c r="J49" s="173">
        <f t="shared" si="10"/>
        <v>15299319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15299319</v>
      </c>
      <c r="X49" s="173">
        <f>IF(F25=F48,0,X25-X48)</f>
        <v>9731392</v>
      </c>
      <c r="Y49" s="173">
        <f t="shared" si="10"/>
        <v>5567927</v>
      </c>
      <c r="Z49" s="174">
        <f>+IF(X49&lt;&gt;0,+(Y49/X49)*100,0)</f>
        <v>57.216141329010284</v>
      </c>
      <c r="AA49" s="171">
        <f>+AA25-AA48</f>
        <v>-419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2442067</v>
      </c>
      <c r="D13" s="155">
        <v>0</v>
      </c>
      <c r="E13" s="156">
        <v>1970000</v>
      </c>
      <c r="F13" s="60">
        <v>1970000</v>
      </c>
      <c r="G13" s="60">
        <v>219399</v>
      </c>
      <c r="H13" s="60">
        <v>220388</v>
      </c>
      <c r="I13" s="60">
        <v>221336</v>
      </c>
      <c r="J13" s="60">
        <v>661123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661123</v>
      </c>
      <c r="X13" s="60">
        <v>592576</v>
      </c>
      <c r="Y13" s="60">
        <v>68547</v>
      </c>
      <c r="Z13" s="140">
        <v>11.57</v>
      </c>
      <c r="AA13" s="155">
        <v>1970000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86206986</v>
      </c>
      <c r="D19" s="155">
        <v>0</v>
      </c>
      <c r="E19" s="156">
        <v>92297000</v>
      </c>
      <c r="F19" s="60">
        <v>92297000</v>
      </c>
      <c r="G19" s="60">
        <v>35666000</v>
      </c>
      <c r="H19" s="60">
        <v>3332000</v>
      </c>
      <c r="I19" s="60">
        <v>0</v>
      </c>
      <c r="J19" s="60">
        <v>38998000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38998000</v>
      </c>
      <c r="X19" s="60">
        <v>31699000</v>
      </c>
      <c r="Y19" s="60">
        <v>7299000</v>
      </c>
      <c r="Z19" s="140">
        <v>23.03</v>
      </c>
      <c r="AA19" s="155">
        <v>92297000</v>
      </c>
    </row>
    <row r="20" spans="1:27" ht="13.5">
      <c r="A20" s="181" t="s">
        <v>35</v>
      </c>
      <c r="B20" s="185"/>
      <c r="C20" s="155">
        <v>51803</v>
      </c>
      <c r="D20" s="155">
        <v>0</v>
      </c>
      <c r="E20" s="156">
        <v>759066</v>
      </c>
      <c r="F20" s="54">
        <v>759066</v>
      </c>
      <c r="G20" s="54">
        <v>18835</v>
      </c>
      <c r="H20" s="54">
        <v>24062</v>
      </c>
      <c r="I20" s="54">
        <v>5035</v>
      </c>
      <c r="J20" s="54">
        <v>47932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47932</v>
      </c>
      <c r="X20" s="54">
        <v>12000</v>
      </c>
      <c r="Y20" s="54">
        <v>35932</v>
      </c>
      <c r="Z20" s="184">
        <v>299.43</v>
      </c>
      <c r="AA20" s="130">
        <v>759066</v>
      </c>
    </row>
    <row r="21" spans="1:27" ht="13.5">
      <c r="A21" s="181" t="s">
        <v>115</v>
      </c>
      <c r="B21" s="185"/>
      <c r="C21" s="155">
        <v>15848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88716704</v>
      </c>
      <c r="D22" s="188">
        <f>SUM(D5:D21)</f>
        <v>0</v>
      </c>
      <c r="E22" s="189">
        <f t="shared" si="0"/>
        <v>95026066</v>
      </c>
      <c r="F22" s="190">
        <f t="shared" si="0"/>
        <v>95026066</v>
      </c>
      <c r="G22" s="190">
        <f t="shared" si="0"/>
        <v>35904234</v>
      </c>
      <c r="H22" s="190">
        <f t="shared" si="0"/>
        <v>3576450</v>
      </c>
      <c r="I22" s="190">
        <f t="shared" si="0"/>
        <v>226371</v>
      </c>
      <c r="J22" s="190">
        <f t="shared" si="0"/>
        <v>39707055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39707055</v>
      </c>
      <c r="X22" s="190">
        <f t="shared" si="0"/>
        <v>32303576</v>
      </c>
      <c r="Y22" s="190">
        <f t="shared" si="0"/>
        <v>7403479</v>
      </c>
      <c r="Z22" s="191">
        <f>+IF(X22&lt;&gt;0,+(Y22/X22)*100,0)</f>
        <v>22.918450266930197</v>
      </c>
      <c r="AA22" s="188">
        <f>SUM(AA5:AA21)</f>
        <v>95026066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41868446</v>
      </c>
      <c r="D25" s="155">
        <v>0</v>
      </c>
      <c r="E25" s="156">
        <v>45688452</v>
      </c>
      <c r="F25" s="60">
        <v>45688452</v>
      </c>
      <c r="G25" s="60">
        <v>4388931</v>
      </c>
      <c r="H25" s="60">
        <v>3316637</v>
      </c>
      <c r="I25" s="60">
        <v>3665050</v>
      </c>
      <c r="J25" s="60">
        <v>11370618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11370618</v>
      </c>
      <c r="X25" s="60">
        <v>10330390</v>
      </c>
      <c r="Y25" s="60">
        <v>1040228</v>
      </c>
      <c r="Z25" s="140">
        <v>10.07</v>
      </c>
      <c r="AA25" s="155">
        <v>45688452</v>
      </c>
    </row>
    <row r="26" spans="1:27" ht="13.5">
      <c r="A26" s="183" t="s">
        <v>38</v>
      </c>
      <c r="B26" s="182"/>
      <c r="C26" s="155">
        <v>8619554</v>
      </c>
      <c r="D26" s="155">
        <v>0</v>
      </c>
      <c r="E26" s="156">
        <v>7903641</v>
      </c>
      <c r="F26" s="60">
        <v>7903641</v>
      </c>
      <c r="G26" s="60">
        <v>665598</v>
      </c>
      <c r="H26" s="60">
        <v>724201</v>
      </c>
      <c r="I26" s="60">
        <v>744813</v>
      </c>
      <c r="J26" s="60">
        <v>2134612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2134612</v>
      </c>
      <c r="X26" s="60">
        <v>1974000</v>
      </c>
      <c r="Y26" s="60">
        <v>160612</v>
      </c>
      <c r="Z26" s="140">
        <v>8.14</v>
      </c>
      <c r="AA26" s="155">
        <v>7903641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1650574</v>
      </c>
      <c r="D28" s="155">
        <v>0</v>
      </c>
      <c r="E28" s="156">
        <v>1451500</v>
      </c>
      <c r="F28" s="60">
        <v>1451500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1451500</v>
      </c>
    </row>
    <row r="29" spans="1:27" ht="13.5">
      <c r="A29" s="183" t="s">
        <v>40</v>
      </c>
      <c r="B29" s="182"/>
      <c r="C29" s="155">
        <v>33833</v>
      </c>
      <c r="D29" s="155">
        <v>0</v>
      </c>
      <c r="E29" s="156">
        <v>70000</v>
      </c>
      <c r="F29" s="60">
        <v>70000</v>
      </c>
      <c r="G29" s="60">
        <v>3434</v>
      </c>
      <c r="H29" s="60">
        <v>3913</v>
      </c>
      <c r="I29" s="60">
        <v>4310</v>
      </c>
      <c r="J29" s="60">
        <v>11657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11657</v>
      </c>
      <c r="X29" s="60">
        <v>22200</v>
      </c>
      <c r="Y29" s="60">
        <v>-10543</v>
      </c>
      <c r="Z29" s="140">
        <v>-47.49</v>
      </c>
      <c r="AA29" s="155">
        <v>70000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1631058</v>
      </c>
      <c r="D31" s="155">
        <v>0</v>
      </c>
      <c r="E31" s="156">
        <v>730000</v>
      </c>
      <c r="F31" s="60">
        <v>730000</v>
      </c>
      <c r="G31" s="60">
        <v>165275</v>
      </c>
      <c r="H31" s="60">
        <v>231803</v>
      </c>
      <c r="I31" s="60">
        <v>6840</v>
      </c>
      <c r="J31" s="60">
        <v>403918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403918</v>
      </c>
      <c r="X31" s="60">
        <v>209605</v>
      </c>
      <c r="Y31" s="60">
        <v>194313</v>
      </c>
      <c r="Z31" s="140">
        <v>92.7</v>
      </c>
      <c r="AA31" s="155">
        <v>730000</v>
      </c>
    </row>
    <row r="32" spans="1:27" ht="13.5">
      <c r="A32" s="183" t="s">
        <v>121</v>
      </c>
      <c r="B32" s="182"/>
      <c r="C32" s="155">
        <v>2208836</v>
      </c>
      <c r="D32" s="155">
        <v>0</v>
      </c>
      <c r="E32" s="156">
        <v>1700000</v>
      </c>
      <c r="F32" s="60">
        <v>1700000</v>
      </c>
      <c r="G32" s="60">
        <v>383768</v>
      </c>
      <c r="H32" s="60">
        <v>380000</v>
      </c>
      <c r="I32" s="60">
        <v>456756</v>
      </c>
      <c r="J32" s="60">
        <v>1220524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1220524</v>
      </c>
      <c r="X32" s="60">
        <v>1104455</v>
      </c>
      <c r="Y32" s="60">
        <v>116069</v>
      </c>
      <c r="Z32" s="140">
        <v>10.51</v>
      </c>
      <c r="AA32" s="155">
        <v>1700000</v>
      </c>
    </row>
    <row r="33" spans="1:27" ht="13.5">
      <c r="A33" s="183" t="s">
        <v>42</v>
      </c>
      <c r="B33" s="182"/>
      <c r="C33" s="155">
        <v>20255474</v>
      </c>
      <c r="D33" s="155">
        <v>0</v>
      </c>
      <c r="E33" s="156">
        <v>0</v>
      </c>
      <c r="F33" s="60">
        <v>0</v>
      </c>
      <c r="G33" s="60">
        <v>507333</v>
      </c>
      <c r="H33" s="60">
        <v>1001813</v>
      </c>
      <c r="I33" s="60">
        <v>734046</v>
      </c>
      <c r="J33" s="60">
        <v>2243192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2243192</v>
      </c>
      <c r="X33" s="60">
        <v>0</v>
      </c>
      <c r="Y33" s="60">
        <v>2243192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17496812</v>
      </c>
      <c r="D34" s="155">
        <v>0</v>
      </c>
      <c r="E34" s="156">
        <v>30427892</v>
      </c>
      <c r="F34" s="60">
        <v>30427892</v>
      </c>
      <c r="G34" s="60">
        <v>2414270</v>
      </c>
      <c r="H34" s="60">
        <v>2265592</v>
      </c>
      <c r="I34" s="60">
        <v>2343353</v>
      </c>
      <c r="J34" s="60">
        <v>7023215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7023215</v>
      </c>
      <c r="X34" s="60">
        <v>8931808</v>
      </c>
      <c r="Y34" s="60">
        <v>-1908593</v>
      </c>
      <c r="Z34" s="140">
        <v>-21.37</v>
      </c>
      <c r="AA34" s="155">
        <v>30427892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93764587</v>
      </c>
      <c r="D36" s="188">
        <f>SUM(D25:D35)</f>
        <v>0</v>
      </c>
      <c r="E36" s="189">
        <f t="shared" si="1"/>
        <v>87971485</v>
      </c>
      <c r="F36" s="190">
        <f t="shared" si="1"/>
        <v>87971485</v>
      </c>
      <c r="G36" s="190">
        <f t="shared" si="1"/>
        <v>8528609</v>
      </c>
      <c r="H36" s="190">
        <f t="shared" si="1"/>
        <v>7923959</v>
      </c>
      <c r="I36" s="190">
        <f t="shared" si="1"/>
        <v>7955168</v>
      </c>
      <c r="J36" s="190">
        <f t="shared" si="1"/>
        <v>24407736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24407736</v>
      </c>
      <c r="X36" s="190">
        <f t="shared" si="1"/>
        <v>22572458</v>
      </c>
      <c r="Y36" s="190">
        <f t="shared" si="1"/>
        <v>1835278</v>
      </c>
      <c r="Z36" s="191">
        <f>+IF(X36&lt;&gt;0,+(Y36/X36)*100,0)</f>
        <v>8.13060766355175</v>
      </c>
      <c r="AA36" s="188">
        <f>SUM(AA25:AA35)</f>
        <v>87971485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-5047883</v>
      </c>
      <c r="D38" s="199">
        <f>+D22-D36</f>
        <v>0</v>
      </c>
      <c r="E38" s="200">
        <f t="shared" si="2"/>
        <v>7054581</v>
      </c>
      <c r="F38" s="106">
        <f t="shared" si="2"/>
        <v>7054581</v>
      </c>
      <c r="G38" s="106">
        <f t="shared" si="2"/>
        <v>27375625</v>
      </c>
      <c r="H38" s="106">
        <f t="shared" si="2"/>
        <v>-4347509</v>
      </c>
      <c r="I38" s="106">
        <f t="shared" si="2"/>
        <v>-7728797</v>
      </c>
      <c r="J38" s="106">
        <f t="shared" si="2"/>
        <v>15299319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15299319</v>
      </c>
      <c r="X38" s="106">
        <f>IF(F22=F36,0,X22-X36)</f>
        <v>9731118</v>
      </c>
      <c r="Y38" s="106">
        <f t="shared" si="2"/>
        <v>5568201</v>
      </c>
      <c r="Z38" s="201">
        <f>+IF(X38&lt;&gt;0,+(Y38/X38)*100,0)</f>
        <v>57.22056807861131</v>
      </c>
      <c r="AA38" s="199">
        <f>+AA22-AA36</f>
        <v>7054581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-7055000</v>
      </c>
      <c r="F41" s="60">
        <v>-7055000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-6005000</v>
      </c>
      <c r="Y41" s="202">
        <v>6005000</v>
      </c>
      <c r="Z41" s="203">
        <v>-100</v>
      </c>
      <c r="AA41" s="204">
        <v>-7055000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-5047883</v>
      </c>
      <c r="D42" s="206">
        <f>SUM(D38:D41)</f>
        <v>0</v>
      </c>
      <c r="E42" s="207">
        <f t="shared" si="3"/>
        <v>-419</v>
      </c>
      <c r="F42" s="88">
        <f t="shared" si="3"/>
        <v>-419</v>
      </c>
      <c r="G42" s="88">
        <f t="shared" si="3"/>
        <v>27375625</v>
      </c>
      <c r="H42" s="88">
        <f t="shared" si="3"/>
        <v>-4347509</v>
      </c>
      <c r="I42" s="88">
        <f t="shared" si="3"/>
        <v>-7728797</v>
      </c>
      <c r="J42" s="88">
        <f t="shared" si="3"/>
        <v>15299319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15299319</v>
      </c>
      <c r="X42" s="88">
        <f t="shared" si="3"/>
        <v>3726118</v>
      </c>
      <c r="Y42" s="88">
        <f t="shared" si="3"/>
        <v>11573201</v>
      </c>
      <c r="Z42" s="208">
        <f>+IF(X42&lt;&gt;0,+(Y42/X42)*100,0)</f>
        <v>310.5967390190005</v>
      </c>
      <c r="AA42" s="206">
        <f>SUM(AA38:AA41)</f>
        <v>-419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-5047883</v>
      </c>
      <c r="D44" s="210">
        <f>+D42-D43</f>
        <v>0</v>
      </c>
      <c r="E44" s="211">
        <f t="shared" si="4"/>
        <v>-419</v>
      </c>
      <c r="F44" s="77">
        <f t="shared" si="4"/>
        <v>-419</v>
      </c>
      <c r="G44" s="77">
        <f t="shared" si="4"/>
        <v>27375625</v>
      </c>
      <c r="H44" s="77">
        <f t="shared" si="4"/>
        <v>-4347509</v>
      </c>
      <c r="I44" s="77">
        <f t="shared" si="4"/>
        <v>-7728797</v>
      </c>
      <c r="J44" s="77">
        <f t="shared" si="4"/>
        <v>15299319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15299319</v>
      </c>
      <c r="X44" s="77">
        <f t="shared" si="4"/>
        <v>3726118</v>
      </c>
      <c r="Y44" s="77">
        <f t="shared" si="4"/>
        <v>11573201</v>
      </c>
      <c r="Z44" s="212">
        <f>+IF(X44&lt;&gt;0,+(Y44/X44)*100,0)</f>
        <v>310.5967390190005</v>
      </c>
      <c r="AA44" s="210">
        <f>+AA42-AA43</f>
        <v>-419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-5047883</v>
      </c>
      <c r="D46" s="206">
        <f>SUM(D44:D45)</f>
        <v>0</v>
      </c>
      <c r="E46" s="207">
        <f t="shared" si="5"/>
        <v>-419</v>
      </c>
      <c r="F46" s="88">
        <f t="shared" si="5"/>
        <v>-419</v>
      </c>
      <c r="G46" s="88">
        <f t="shared" si="5"/>
        <v>27375625</v>
      </c>
      <c r="H46" s="88">
        <f t="shared" si="5"/>
        <v>-4347509</v>
      </c>
      <c r="I46" s="88">
        <f t="shared" si="5"/>
        <v>-7728797</v>
      </c>
      <c r="J46" s="88">
        <f t="shared" si="5"/>
        <v>15299319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15299319</v>
      </c>
      <c r="X46" s="88">
        <f t="shared" si="5"/>
        <v>3726118</v>
      </c>
      <c r="Y46" s="88">
        <f t="shared" si="5"/>
        <v>11573201</v>
      </c>
      <c r="Z46" s="208">
        <f>+IF(X46&lt;&gt;0,+(Y46/X46)*100,0)</f>
        <v>310.5967390190005</v>
      </c>
      <c r="AA46" s="206">
        <f>SUM(AA44:AA45)</f>
        <v>-419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-5047883</v>
      </c>
      <c r="D48" s="217">
        <f>SUM(D46:D47)</f>
        <v>0</v>
      </c>
      <c r="E48" s="218">
        <f t="shared" si="6"/>
        <v>-419</v>
      </c>
      <c r="F48" s="219">
        <f t="shared" si="6"/>
        <v>-419</v>
      </c>
      <c r="G48" s="219">
        <f t="shared" si="6"/>
        <v>27375625</v>
      </c>
      <c r="H48" s="220">
        <f t="shared" si="6"/>
        <v>-4347509</v>
      </c>
      <c r="I48" s="220">
        <f t="shared" si="6"/>
        <v>-7728797</v>
      </c>
      <c r="J48" s="220">
        <f t="shared" si="6"/>
        <v>15299319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15299319</v>
      </c>
      <c r="X48" s="220">
        <f t="shared" si="6"/>
        <v>3726118</v>
      </c>
      <c r="Y48" s="220">
        <f t="shared" si="6"/>
        <v>11573201</v>
      </c>
      <c r="Z48" s="221">
        <f>+IF(X48&lt;&gt;0,+(Y48/X48)*100,0)</f>
        <v>310.5967390190005</v>
      </c>
      <c r="AA48" s="222">
        <f>SUM(AA46:AA47)</f>
        <v>-419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1610000</v>
      </c>
      <c r="F5" s="100">
        <f t="shared" si="0"/>
        <v>1610000</v>
      </c>
      <c r="G5" s="100">
        <f t="shared" si="0"/>
        <v>129669</v>
      </c>
      <c r="H5" s="100">
        <f t="shared" si="0"/>
        <v>150969</v>
      </c>
      <c r="I5" s="100">
        <f t="shared" si="0"/>
        <v>1400</v>
      </c>
      <c r="J5" s="100">
        <f t="shared" si="0"/>
        <v>282038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282038</v>
      </c>
      <c r="X5" s="100">
        <f t="shared" si="0"/>
        <v>860000</v>
      </c>
      <c r="Y5" s="100">
        <f t="shared" si="0"/>
        <v>-577962</v>
      </c>
      <c r="Z5" s="137">
        <f>+IF(X5&lt;&gt;0,+(Y5/X5)*100,0)</f>
        <v>-67.20488372093023</v>
      </c>
      <c r="AA5" s="153">
        <f>SUM(AA6:AA8)</f>
        <v>1610000</v>
      </c>
    </row>
    <row r="6" spans="1:27" ht="13.5">
      <c r="A6" s="138" t="s">
        <v>75</v>
      </c>
      <c r="B6" s="136"/>
      <c r="C6" s="155"/>
      <c r="D6" s="155"/>
      <c r="E6" s="156">
        <v>440000</v>
      </c>
      <c r="F6" s="60">
        <v>440000</v>
      </c>
      <c r="G6" s="60">
        <v>22101</v>
      </c>
      <c r="H6" s="60">
        <v>49369</v>
      </c>
      <c r="I6" s="60"/>
      <c r="J6" s="60">
        <v>71470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71470</v>
      </c>
      <c r="X6" s="60">
        <v>260000</v>
      </c>
      <c r="Y6" s="60">
        <v>-188530</v>
      </c>
      <c r="Z6" s="140">
        <v>-72.51</v>
      </c>
      <c r="AA6" s="62">
        <v>440000</v>
      </c>
    </row>
    <row r="7" spans="1:27" ht="13.5">
      <c r="A7" s="138" t="s">
        <v>76</v>
      </c>
      <c r="B7" s="136"/>
      <c r="C7" s="157"/>
      <c r="D7" s="157"/>
      <c r="E7" s="158">
        <v>170000</v>
      </c>
      <c r="F7" s="159">
        <v>170000</v>
      </c>
      <c r="G7" s="159">
        <v>64498</v>
      </c>
      <c r="H7" s="159">
        <v>74500</v>
      </c>
      <c r="I7" s="159"/>
      <c r="J7" s="159">
        <v>138998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138998</v>
      </c>
      <c r="X7" s="159">
        <v>150000</v>
      </c>
      <c r="Y7" s="159">
        <v>-11002</v>
      </c>
      <c r="Z7" s="141">
        <v>-7.33</v>
      </c>
      <c r="AA7" s="225">
        <v>170000</v>
      </c>
    </row>
    <row r="8" spans="1:27" ht="13.5">
      <c r="A8" s="138" t="s">
        <v>77</v>
      </c>
      <c r="B8" s="136"/>
      <c r="C8" s="155"/>
      <c r="D8" s="155"/>
      <c r="E8" s="156">
        <v>1000000</v>
      </c>
      <c r="F8" s="60">
        <v>1000000</v>
      </c>
      <c r="G8" s="60">
        <v>43070</v>
      </c>
      <c r="H8" s="60">
        <v>27100</v>
      </c>
      <c r="I8" s="60">
        <v>1400</v>
      </c>
      <c r="J8" s="60">
        <v>71570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71570</v>
      </c>
      <c r="X8" s="60">
        <v>450000</v>
      </c>
      <c r="Y8" s="60">
        <v>-378430</v>
      </c>
      <c r="Z8" s="140">
        <v>-84.1</v>
      </c>
      <c r="AA8" s="62">
        <v>1000000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5300000</v>
      </c>
      <c r="F9" s="100">
        <f t="shared" si="1"/>
        <v>5300000</v>
      </c>
      <c r="G9" s="100">
        <f t="shared" si="1"/>
        <v>126400</v>
      </c>
      <c r="H9" s="100">
        <f t="shared" si="1"/>
        <v>187387</v>
      </c>
      <c r="I9" s="100">
        <f t="shared" si="1"/>
        <v>0</v>
      </c>
      <c r="J9" s="100">
        <f t="shared" si="1"/>
        <v>313787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313787</v>
      </c>
      <c r="X9" s="100">
        <f t="shared" si="1"/>
        <v>5000000</v>
      </c>
      <c r="Y9" s="100">
        <f t="shared" si="1"/>
        <v>-4686213</v>
      </c>
      <c r="Z9" s="137">
        <f>+IF(X9&lt;&gt;0,+(Y9/X9)*100,0)</f>
        <v>-93.72426</v>
      </c>
      <c r="AA9" s="102">
        <f>SUM(AA10:AA14)</f>
        <v>5300000</v>
      </c>
    </row>
    <row r="10" spans="1:27" ht="13.5">
      <c r="A10" s="138" t="s">
        <v>79</v>
      </c>
      <c r="B10" s="136"/>
      <c r="C10" s="155"/>
      <c r="D10" s="155"/>
      <c r="E10" s="156">
        <v>5300000</v>
      </c>
      <c r="F10" s="60">
        <v>5300000</v>
      </c>
      <c r="G10" s="60">
        <v>126400</v>
      </c>
      <c r="H10" s="60">
        <v>187387</v>
      </c>
      <c r="I10" s="60"/>
      <c r="J10" s="60">
        <v>313787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313787</v>
      </c>
      <c r="X10" s="60">
        <v>5000000</v>
      </c>
      <c r="Y10" s="60">
        <v>-4686213</v>
      </c>
      <c r="Z10" s="140">
        <v>-93.72</v>
      </c>
      <c r="AA10" s="62">
        <v>5300000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145000</v>
      </c>
      <c r="F15" s="100">
        <f t="shared" si="2"/>
        <v>145000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145000</v>
      </c>
      <c r="Y15" s="100">
        <f t="shared" si="2"/>
        <v>-145000</v>
      </c>
      <c r="Z15" s="137">
        <f>+IF(X15&lt;&gt;0,+(Y15/X15)*100,0)</f>
        <v>-100</v>
      </c>
      <c r="AA15" s="102">
        <f>SUM(AA16:AA18)</f>
        <v>145000</v>
      </c>
    </row>
    <row r="16" spans="1:27" ht="13.5">
      <c r="A16" s="138" t="s">
        <v>85</v>
      </c>
      <c r="B16" s="136"/>
      <c r="C16" s="155"/>
      <c r="D16" s="155"/>
      <c r="E16" s="156">
        <v>115000</v>
      </c>
      <c r="F16" s="60">
        <v>115000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115000</v>
      </c>
      <c r="Y16" s="60">
        <v>-115000</v>
      </c>
      <c r="Z16" s="140">
        <v>-100</v>
      </c>
      <c r="AA16" s="62">
        <v>115000</v>
      </c>
    </row>
    <row r="17" spans="1:27" ht="13.5">
      <c r="A17" s="138" t="s">
        <v>86</v>
      </c>
      <c r="B17" s="136"/>
      <c r="C17" s="155"/>
      <c r="D17" s="155"/>
      <c r="E17" s="156">
        <v>30000</v>
      </c>
      <c r="F17" s="60">
        <v>30000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30000</v>
      </c>
      <c r="Y17" s="60">
        <v>-30000</v>
      </c>
      <c r="Z17" s="140">
        <v>-100</v>
      </c>
      <c r="AA17" s="62">
        <v>30000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7055000</v>
      </c>
      <c r="F25" s="219">
        <f t="shared" si="4"/>
        <v>7055000</v>
      </c>
      <c r="G25" s="219">
        <f t="shared" si="4"/>
        <v>256069</v>
      </c>
      <c r="H25" s="219">
        <f t="shared" si="4"/>
        <v>338356</v>
      </c>
      <c r="I25" s="219">
        <f t="shared" si="4"/>
        <v>1400</v>
      </c>
      <c r="J25" s="219">
        <f t="shared" si="4"/>
        <v>595825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595825</v>
      </c>
      <c r="X25" s="219">
        <f t="shared" si="4"/>
        <v>6005000</v>
      </c>
      <c r="Y25" s="219">
        <f t="shared" si="4"/>
        <v>-5409175</v>
      </c>
      <c r="Z25" s="231">
        <f>+IF(X25&lt;&gt;0,+(Y25/X25)*100,0)</f>
        <v>-90.07785179017486</v>
      </c>
      <c r="AA25" s="232">
        <f>+AA5+AA9+AA15+AA19+AA24</f>
        <v>7055000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>
        <v>1400</v>
      </c>
      <c r="J28" s="60">
        <v>1400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1400</v>
      </c>
      <c r="X28" s="60"/>
      <c r="Y28" s="60">
        <v>1400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1400</v>
      </c>
      <c r="J32" s="77">
        <f t="shared" si="5"/>
        <v>1400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1400</v>
      </c>
      <c r="X32" s="77">
        <f t="shared" si="5"/>
        <v>0</v>
      </c>
      <c r="Y32" s="77">
        <f t="shared" si="5"/>
        <v>1400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7055000</v>
      </c>
      <c r="F33" s="60">
        <v>7055000</v>
      </c>
      <c r="G33" s="60">
        <v>256069</v>
      </c>
      <c r="H33" s="60">
        <v>338356</v>
      </c>
      <c r="I33" s="60"/>
      <c r="J33" s="60">
        <v>594425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594425</v>
      </c>
      <c r="X33" s="60"/>
      <c r="Y33" s="60">
        <v>594425</v>
      </c>
      <c r="Z33" s="140"/>
      <c r="AA33" s="62">
        <v>7055000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7055000</v>
      </c>
      <c r="F36" s="220">
        <f t="shared" si="6"/>
        <v>7055000</v>
      </c>
      <c r="G36" s="220">
        <f t="shared" si="6"/>
        <v>256069</v>
      </c>
      <c r="H36" s="220">
        <f t="shared" si="6"/>
        <v>338356</v>
      </c>
      <c r="I36" s="220">
        <f t="shared" si="6"/>
        <v>1400</v>
      </c>
      <c r="J36" s="220">
        <f t="shared" si="6"/>
        <v>595825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595825</v>
      </c>
      <c r="X36" s="220">
        <f t="shared" si="6"/>
        <v>0</v>
      </c>
      <c r="Y36" s="220">
        <f t="shared" si="6"/>
        <v>595825</v>
      </c>
      <c r="Z36" s="221">
        <f>+IF(X36&lt;&gt;0,+(Y36/X36)*100,0)</f>
        <v>0</v>
      </c>
      <c r="AA36" s="239">
        <f>SUM(AA32:AA35)</f>
        <v>7055000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6589125</v>
      </c>
      <c r="F6" s="60">
        <v>6589125</v>
      </c>
      <c r="G6" s="60">
        <v>2813369</v>
      </c>
      <c r="H6" s="60">
        <v>2103551</v>
      </c>
      <c r="I6" s="60">
        <v>2199819</v>
      </c>
      <c r="J6" s="60">
        <v>2199819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2199819</v>
      </c>
      <c r="X6" s="60">
        <v>1647281</v>
      </c>
      <c r="Y6" s="60">
        <v>552538</v>
      </c>
      <c r="Z6" s="140">
        <v>33.54</v>
      </c>
      <c r="AA6" s="62">
        <v>6589125</v>
      </c>
    </row>
    <row r="7" spans="1:27" ht="13.5">
      <c r="A7" s="249" t="s">
        <v>144</v>
      </c>
      <c r="B7" s="182"/>
      <c r="C7" s="155"/>
      <c r="D7" s="155"/>
      <c r="E7" s="59">
        <v>39610000</v>
      </c>
      <c r="F7" s="60">
        <v>39610000</v>
      </c>
      <c r="G7" s="60">
        <v>52648024</v>
      </c>
      <c r="H7" s="60">
        <v>46862770</v>
      </c>
      <c r="I7" s="60">
        <v>38579030</v>
      </c>
      <c r="J7" s="60">
        <v>38579030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38579030</v>
      </c>
      <c r="X7" s="60">
        <v>9902500</v>
      </c>
      <c r="Y7" s="60">
        <v>28676530</v>
      </c>
      <c r="Z7" s="140">
        <v>289.59</v>
      </c>
      <c r="AA7" s="62">
        <v>39610000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>
        <v>1142743</v>
      </c>
      <c r="F9" s="60">
        <v>1142743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285686</v>
      </c>
      <c r="Y9" s="60">
        <v>-285686</v>
      </c>
      <c r="Z9" s="140">
        <v>-100</v>
      </c>
      <c r="AA9" s="62">
        <v>1142743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47341868</v>
      </c>
      <c r="F12" s="73">
        <f t="shared" si="0"/>
        <v>47341868</v>
      </c>
      <c r="G12" s="73">
        <f t="shared" si="0"/>
        <v>55461393</v>
      </c>
      <c r="H12" s="73">
        <f t="shared" si="0"/>
        <v>48966321</v>
      </c>
      <c r="I12" s="73">
        <f t="shared" si="0"/>
        <v>40778849</v>
      </c>
      <c r="J12" s="73">
        <f t="shared" si="0"/>
        <v>40778849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40778849</v>
      </c>
      <c r="X12" s="73">
        <f t="shared" si="0"/>
        <v>11835467</v>
      </c>
      <c r="Y12" s="73">
        <f t="shared" si="0"/>
        <v>28943382</v>
      </c>
      <c r="Z12" s="170">
        <f>+IF(X12&lt;&gt;0,+(Y12/X12)*100,0)</f>
        <v>244.54786617207412</v>
      </c>
      <c r="AA12" s="74">
        <f>SUM(AA6:AA11)</f>
        <v>47341868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7000000</v>
      </c>
      <c r="F19" s="60">
        <v>7000000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1750000</v>
      </c>
      <c r="Y19" s="60">
        <v>-1750000</v>
      </c>
      <c r="Z19" s="140">
        <v>-100</v>
      </c>
      <c r="AA19" s="62">
        <v>7000000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400000</v>
      </c>
      <c r="F22" s="60">
        <v>400000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100000</v>
      </c>
      <c r="Y22" s="60">
        <v>-100000</v>
      </c>
      <c r="Z22" s="140">
        <v>-100</v>
      </c>
      <c r="AA22" s="62">
        <v>400000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7400000</v>
      </c>
      <c r="F24" s="77">
        <f t="shared" si="1"/>
        <v>7400000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1850000</v>
      </c>
      <c r="Y24" s="77">
        <f t="shared" si="1"/>
        <v>-1850000</v>
      </c>
      <c r="Z24" s="212">
        <f>+IF(X24&lt;&gt;0,+(Y24/X24)*100,0)</f>
        <v>-100</v>
      </c>
      <c r="AA24" s="79">
        <f>SUM(AA15:AA23)</f>
        <v>7400000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54741868</v>
      </c>
      <c r="F25" s="73">
        <f t="shared" si="2"/>
        <v>54741868</v>
      </c>
      <c r="G25" s="73">
        <f t="shared" si="2"/>
        <v>55461393</v>
      </c>
      <c r="H25" s="73">
        <f t="shared" si="2"/>
        <v>48966321</v>
      </c>
      <c r="I25" s="73">
        <f t="shared" si="2"/>
        <v>40778849</v>
      </c>
      <c r="J25" s="73">
        <f t="shared" si="2"/>
        <v>40778849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40778849</v>
      </c>
      <c r="X25" s="73">
        <f t="shared" si="2"/>
        <v>13685467</v>
      </c>
      <c r="Y25" s="73">
        <f t="shared" si="2"/>
        <v>27093382</v>
      </c>
      <c r="Z25" s="170">
        <f>+IF(X25&lt;&gt;0,+(Y25/X25)*100,0)</f>
        <v>197.97192160121392</v>
      </c>
      <c r="AA25" s="74">
        <f>+AA12+AA24</f>
        <v>54741868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120000</v>
      </c>
      <c r="F30" s="60">
        <v>120000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30000</v>
      </c>
      <c r="Y30" s="60">
        <v>-30000</v>
      </c>
      <c r="Z30" s="140">
        <v>-100</v>
      </c>
      <c r="AA30" s="62">
        <v>120000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22548256</v>
      </c>
      <c r="F32" s="60">
        <v>22548256</v>
      </c>
      <c r="G32" s="60">
        <v>16544941</v>
      </c>
      <c r="H32" s="60">
        <v>16976629</v>
      </c>
      <c r="I32" s="60">
        <v>16516561</v>
      </c>
      <c r="J32" s="60">
        <v>16516561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16516561</v>
      </c>
      <c r="X32" s="60">
        <v>5637064</v>
      </c>
      <c r="Y32" s="60">
        <v>10879497</v>
      </c>
      <c r="Z32" s="140">
        <v>193</v>
      </c>
      <c r="AA32" s="62">
        <v>22548256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22668256</v>
      </c>
      <c r="F34" s="73">
        <f t="shared" si="3"/>
        <v>22668256</v>
      </c>
      <c r="G34" s="73">
        <f t="shared" si="3"/>
        <v>16544941</v>
      </c>
      <c r="H34" s="73">
        <f t="shared" si="3"/>
        <v>16976629</v>
      </c>
      <c r="I34" s="73">
        <f t="shared" si="3"/>
        <v>16516561</v>
      </c>
      <c r="J34" s="73">
        <f t="shared" si="3"/>
        <v>16516561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16516561</v>
      </c>
      <c r="X34" s="73">
        <f t="shared" si="3"/>
        <v>5667064</v>
      </c>
      <c r="Y34" s="73">
        <f t="shared" si="3"/>
        <v>10849497</v>
      </c>
      <c r="Z34" s="170">
        <f>+IF(X34&lt;&gt;0,+(Y34/X34)*100,0)</f>
        <v>191.4482878612276</v>
      </c>
      <c r="AA34" s="74">
        <f>SUM(AA29:AA33)</f>
        <v>22668256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500000</v>
      </c>
      <c r="F37" s="60">
        <v>500000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125000</v>
      </c>
      <c r="Y37" s="60">
        <v>-125000</v>
      </c>
      <c r="Z37" s="140">
        <v>-100</v>
      </c>
      <c r="AA37" s="62">
        <v>500000</v>
      </c>
    </row>
    <row r="38" spans="1:27" ht="13.5">
      <c r="A38" s="249" t="s">
        <v>165</v>
      </c>
      <c r="B38" s="182"/>
      <c r="C38" s="155"/>
      <c r="D38" s="155"/>
      <c r="E38" s="59">
        <v>2500000</v>
      </c>
      <c r="F38" s="60">
        <v>2500000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625000</v>
      </c>
      <c r="Y38" s="60">
        <v>-625000</v>
      </c>
      <c r="Z38" s="140">
        <v>-100</v>
      </c>
      <c r="AA38" s="62">
        <v>2500000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3000000</v>
      </c>
      <c r="F39" s="77">
        <f t="shared" si="4"/>
        <v>3000000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750000</v>
      </c>
      <c r="Y39" s="77">
        <f t="shared" si="4"/>
        <v>-750000</v>
      </c>
      <c r="Z39" s="212">
        <f>+IF(X39&lt;&gt;0,+(Y39/X39)*100,0)</f>
        <v>-100</v>
      </c>
      <c r="AA39" s="79">
        <f>SUM(AA37:AA38)</f>
        <v>3000000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25668256</v>
      </c>
      <c r="F40" s="73">
        <f t="shared" si="5"/>
        <v>25668256</v>
      </c>
      <c r="G40" s="73">
        <f t="shared" si="5"/>
        <v>16544941</v>
      </c>
      <c r="H40" s="73">
        <f t="shared" si="5"/>
        <v>16976629</v>
      </c>
      <c r="I40" s="73">
        <f t="shared" si="5"/>
        <v>16516561</v>
      </c>
      <c r="J40" s="73">
        <f t="shared" si="5"/>
        <v>16516561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16516561</v>
      </c>
      <c r="X40" s="73">
        <f t="shared" si="5"/>
        <v>6417064</v>
      </c>
      <c r="Y40" s="73">
        <f t="shared" si="5"/>
        <v>10099497</v>
      </c>
      <c r="Z40" s="170">
        <f>+IF(X40&lt;&gt;0,+(Y40/X40)*100,0)</f>
        <v>157.38501283452993</v>
      </c>
      <c r="AA40" s="74">
        <f>+AA34+AA39</f>
        <v>25668256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29073612</v>
      </c>
      <c r="F42" s="259">
        <f t="shared" si="6"/>
        <v>29073612</v>
      </c>
      <c r="G42" s="259">
        <f t="shared" si="6"/>
        <v>38916452</v>
      </c>
      <c r="H42" s="259">
        <f t="shared" si="6"/>
        <v>31989692</v>
      </c>
      <c r="I42" s="259">
        <f t="shared" si="6"/>
        <v>24262288</v>
      </c>
      <c r="J42" s="259">
        <f t="shared" si="6"/>
        <v>24262288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24262288</v>
      </c>
      <c r="X42" s="259">
        <f t="shared" si="6"/>
        <v>7268403</v>
      </c>
      <c r="Y42" s="259">
        <f t="shared" si="6"/>
        <v>16993885</v>
      </c>
      <c r="Z42" s="260">
        <f>+IF(X42&lt;&gt;0,+(Y42/X42)*100,0)</f>
        <v>233.80493624252813</v>
      </c>
      <c r="AA42" s="261">
        <f>+AA25-AA40</f>
        <v>29073612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29073612</v>
      </c>
      <c r="F45" s="60">
        <v>29073612</v>
      </c>
      <c r="G45" s="60">
        <v>38916452</v>
      </c>
      <c r="H45" s="60">
        <v>31989692</v>
      </c>
      <c r="I45" s="60">
        <v>24262288</v>
      </c>
      <c r="J45" s="60">
        <v>24262288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24262288</v>
      </c>
      <c r="X45" s="60">
        <v>7268403</v>
      </c>
      <c r="Y45" s="60">
        <v>16993885</v>
      </c>
      <c r="Z45" s="139">
        <v>233.8</v>
      </c>
      <c r="AA45" s="62">
        <v>29073612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29073612</v>
      </c>
      <c r="F48" s="219">
        <f t="shared" si="7"/>
        <v>29073612</v>
      </c>
      <c r="G48" s="219">
        <f t="shared" si="7"/>
        <v>38916452</v>
      </c>
      <c r="H48" s="219">
        <f t="shared" si="7"/>
        <v>31989692</v>
      </c>
      <c r="I48" s="219">
        <f t="shared" si="7"/>
        <v>24262288</v>
      </c>
      <c r="J48" s="219">
        <f t="shared" si="7"/>
        <v>24262288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24262288</v>
      </c>
      <c r="X48" s="219">
        <f t="shared" si="7"/>
        <v>7268403</v>
      </c>
      <c r="Y48" s="219">
        <f t="shared" si="7"/>
        <v>16993885</v>
      </c>
      <c r="Z48" s="265">
        <f>+IF(X48&lt;&gt;0,+(Y48/X48)*100,0)</f>
        <v>233.80493624252813</v>
      </c>
      <c r="AA48" s="232">
        <f>SUM(AA45:AA47)</f>
        <v>29073612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759066</v>
      </c>
      <c r="F6" s="60">
        <v>759066</v>
      </c>
      <c r="G6" s="60">
        <v>23974</v>
      </c>
      <c r="H6" s="60">
        <v>39589</v>
      </c>
      <c r="I6" s="60">
        <v>13522</v>
      </c>
      <c r="J6" s="60">
        <v>77085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77085</v>
      </c>
      <c r="X6" s="60">
        <v>12000</v>
      </c>
      <c r="Y6" s="60">
        <v>65085</v>
      </c>
      <c r="Z6" s="140">
        <v>542.38</v>
      </c>
      <c r="AA6" s="62">
        <v>759066</v>
      </c>
    </row>
    <row r="7" spans="1:27" ht="13.5">
      <c r="A7" s="249" t="s">
        <v>178</v>
      </c>
      <c r="B7" s="182"/>
      <c r="C7" s="155"/>
      <c r="D7" s="155"/>
      <c r="E7" s="59">
        <v>92297000</v>
      </c>
      <c r="F7" s="60">
        <v>92297000</v>
      </c>
      <c r="G7" s="60">
        <v>35666000</v>
      </c>
      <c r="H7" s="60">
        <v>3332000</v>
      </c>
      <c r="I7" s="60"/>
      <c r="J7" s="60">
        <v>38998000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38998000</v>
      </c>
      <c r="X7" s="60">
        <v>31699000</v>
      </c>
      <c r="Y7" s="60">
        <v>7299000</v>
      </c>
      <c r="Z7" s="140">
        <v>23.03</v>
      </c>
      <c r="AA7" s="62">
        <v>92297000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/>
      <c r="D9" s="155"/>
      <c r="E9" s="59">
        <v>1970000</v>
      </c>
      <c r="F9" s="60">
        <v>1970000</v>
      </c>
      <c r="G9" s="60">
        <v>219399</v>
      </c>
      <c r="H9" s="60">
        <v>220389</v>
      </c>
      <c r="I9" s="60">
        <v>221336</v>
      </c>
      <c r="J9" s="60">
        <v>661124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661124</v>
      </c>
      <c r="X9" s="60">
        <v>593000</v>
      </c>
      <c r="Y9" s="60">
        <v>68124</v>
      </c>
      <c r="Z9" s="140">
        <v>11.49</v>
      </c>
      <c r="AA9" s="62">
        <v>1970000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-85759535</v>
      </c>
      <c r="F12" s="60">
        <v>-85759535</v>
      </c>
      <c r="G12" s="60">
        <v>-7136690</v>
      </c>
      <c r="H12" s="60">
        <v>-9081140</v>
      </c>
      <c r="I12" s="60">
        <v>-7684077</v>
      </c>
      <c r="J12" s="60">
        <v>-23901907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-23901907</v>
      </c>
      <c r="X12" s="60">
        <v>-22349455</v>
      </c>
      <c r="Y12" s="60">
        <v>-1552452</v>
      </c>
      <c r="Z12" s="140">
        <v>6.95</v>
      </c>
      <c r="AA12" s="62">
        <v>-85759535</v>
      </c>
    </row>
    <row r="13" spans="1:27" ht="13.5">
      <c r="A13" s="249" t="s">
        <v>40</v>
      </c>
      <c r="B13" s="182"/>
      <c r="C13" s="155"/>
      <c r="D13" s="155"/>
      <c r="E13" s="59">
        <v>-70000</v>
      </c>
      <c r="F13" s="60">
        <v>-70000</v>
      </c>
      <c r="G13" s="60">
        <v>-3434</v>
      </c>
      <c r="H13" s="60">
        <v>-3913</v>
      </c>
      <c r="I13" s="60">
        <v>-4310</v>
      </c>
      <c r="J13" s="60">
        <v>-11657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-11657</v>
      </c>
      <c r="X13" s="60">
        <v>-22000</v>
      </c>
      <c r="Y13" s="60">
        <v>10343</v>
      </c>
      <c r="Z13" s="140">
        <v>-47.01</v>
      </c>
      <c r="AA13" s="62">
        <v>-70000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-507333</v>
      </c>
      <c r="H14" s="60">
        <v>-1001813</v>
      </c>
      <c r="I14" s="60">
        <v>-734046</v>
      </c>
      <c r="J14" s="60">
        <v>-2243192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-2243192</v>
      </c>
      <c r="X14" s="60"/>
      <c r="Y14" s="60">
        <v>-2243192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9196531</v>
      </c>
      <c r="F15" s="73">
        <f t="shared" si="0"/>
        <v>9196531</v>
      </c>
      <c r="G15" s="73">
        <f t="shared" si="0"/>
        <v>28261916</v>
      </c>
      <c r="H15" s="73">
        <f t="shared" si="0"/>
        <v>-6494888</v>
      </c>
      <c r="I15" s="73">
        <f t="shared" si="0"/>
        <v>-8187575</v>
      </c>
      <c r="J15" s="73">
        <f t="shared" si="0"/>
        <v>13579453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13579453</v>
      </c>
      <c r="X15" s="73">
        <f t="shared" si="0"/>
        <v>9932545</v>
      </c>
      <c r="Y15" s="73">
        <f t="shared" si="0"/>
        <v>3646908</v>
      </c>
      <c r="Z15" s="170">
        <f>+IF(X15&lt;&gt;0,+(Y15/X15)*100,0)</f>
        <v>36.7167528563928</v>
      </c>
      <c r="AA15" s="74">
        <f>SUM(AA6:AA14)</f>
        <v>9196531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-7055000</v>
      </c>
      <c r="F24" s="60">
        <v>-7055000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-6005000</v>
      </c>
      <c r="Y24" s="60">
        <v>6005000</v>
      </c>
      <c r="Z24" s="140">
        <v>-100</v>
      </c>
      <c r="AA24" s="62">
        <v>-7055000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-7055000</v>
      </c>
      <c r="F25" s="73">
        <f t="shared" si="1"/>
        <v>-7055000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-6005000</v>
      </c>
      <c r="Y25" s="73">
        <f t="shared" si="1"/>
        <v>6005000</v>
      </c>
      <c r="Z25" s="170">
        <f>+IF(X25&lt;&gt;0,+(Y25/X25)*100,0)</f>
        <v>-100</v>
      </c>
      <c r="AA25" s="74">
        <f>SUM(AA19:AA24)</f>
        <v>-7055000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2141531</v>
      </c>
      <c r="F36" s="100">
        <f t="shared" si="3"/>
        <v>2141531</v>
      </c>
      <c r="G36" s="100">
        <f t="shared" si="3"/>
        <v>28261916</v>
      </c>
      <c r="H36" s="100">
        <f t="shared" si="3"/>
        <v>-6494888</v>
      </c>
      <c r="I36" s="100">
        <f t="shared" si="3"/>
        <v>-8187575</v>
      </c>
      <c r="J36" s="100">
        <f t="shared" si="3"/>
        <v>13579453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13579453</v>
      </c>
      <c r="X36" s="100">
        <f t="shared" si="3"/>
        <v>3927545</v>
      </c>
      <c r="Y36" s="100">
        <f t="shared" si="3"/>
        <v>9651908</v>
      </c>
      <c r="Z36" s="137">
        <f>+IF(X36&lt;&gt;0,+(Y36/X36)*100,0)</f>
        <v>245.74913845672043</v>
      </c>
      <c r="AA36" s="102">
        <f>+AA15+AA25+AA34</f>
        <v>2141531</v>
      </c>
    </row>
    <row r="37" spans="1:27" ht="13.5">
      <c r="A37" s="249" t="s">
        <v>199</v>
      </c>
      <c r="B37" s="182"/>
      <c r="C37" s="153"/>
      <c r="D37" s="153"/>
      <c r="E37" s="99">
        <v>43314285</v>
      </c>
      <c r="F37" s="100">
        <v>43314285</v>
      </c>
      <c r="G37" s="100"/>
      <c r="H37" s="100">
        <v>28261916</v>
      </c>
      <c r="I37" s="100">
        <v>21767028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43314285</v>
      </c>
      <c r="Y37" s="100">
        <v>-43314285</v>
      </c>
      <c r="Z37" s="137">
        <v>-100</v>
      </c>
      <c r="AA37" s="102">
        <v>43314285</v>
      </c>
    </row>
    <row r="38" spans="1:27" ht="13.5">
      <c r="A38" s="269" t="s">
        <v>200</v>
      </c>
      <c r="B38" s="256"/>
      <c r="C38" s="257"/>
      <c r="D38" s="257"/>
      <c r="E38" s="258">
        <v>45455816</v>
      </c>
      <c r="F38" s="259">
        <v>45455816</v>
      </c>
      <c r="G38" s="259">
        <v>28261916</v>
      </c>
      <c r="H38" s="259">
        <v>21767028</v>
      </c>
      <c r="I38" s="259">
        <v>13579453</v>
      </c>
      <c r="J38" s="259">
        <v>13579453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13579453</v>
      </c>
      <c r="X38" s="259">
        <v>47241830</v>
      </c>
      <c r="Y38" s="259">
        <v>-33662377</v>
      </c>
      <c r="Z38" s="260">
        <v>-71.26</v>
      </c>
      <c r="AA38" s="261">
        <v>45455816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7055000</v>
      </c>
      <c r="F5" s="106">
        <f t="shared" si="0"/>
        <v>7055000</v>
      </c>
      <c r="G5" s="106">
        <f t="shared" si="0"/>
        <v>256069</v>
      </c>
      <c r="H5" s="106">
        <f t="shared" si="0"/>
        <v>338356</v>
      </c>
      <c r="I5" s="106">
        <f t="shared" si="0"/>
        <v>1400</v>
      </c>
      <c r="J5" s="106">
        <f t="shared" si="0"/>
        <v>595825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595825</v>
      </c>
      <c r="X5" s="106">
        <f t="shared" si="0"/>
        <v>1763750</v>
      </c>
      <c r="Y5" s="106">
        <f t="shared" si="0"/>
        <v>-1167925</v>
      </c>
      <c r="Z5" s="201">
        <f>+IF(X5&lt;&gt;0,+(Y5/X5)*100,0)</f>
        <v>-66.21828490432318</v>
      </c>
      <c r="AA5" s="199">
        <f>SUM(AA11:AA18)</f>
        <v>7055000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7055000</v>
      </c>
      <c r="F15" s="60">
        <v>7055000</v>
      </c>
      <c r="G15" s="60">
        <v>256069</v>
      </c>
      <c r="H15" s="60">
        <v>338356</v>
      </c>
      <c r="I15" s="60">
        <v>1400</v>
      </c>
      <c r="J15" s="60">
        <v>595825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595825</v>
      </c>
      <c r="X15" s="60">
        <v>1763750</v>
      </c>
      <c r="Y15" s="60">
        <v>-1167925</v>
      </c>
      <c r="Z15" s="140">
        <v>-66.22</v>
      </c>
      <c r="AA15" s="155">
        <v>7055000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7055000</v>
      </c>
      <c r="F45" s="54">
        <f t="shared" si="7"/>
        <v>7055000</v>
      </c>
      <c r="G45" s="54">
        <f t="shared" si="7"/>
        <v>256069</v>
      </c>
      <c r="H45" s="54">
        <f t="shared" si="7"/>
        <v>338356</v>
      </c>
      <c r="I45" s="54">
        <f t="shared" si="7"/>
        <v>1400</v>
      </c>
      <c r="J45" s="54">
        <f t="shared" si="7"/>
        <v>595825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595825</v>
      </c>
      <c r="X45" s="54">
        <f t="shared" si="7"/>
        <v>1763750</v>
      </c>
      <c r="Y45" s="54">
        <f t="shared" si="7"/>
        <v>-1167925</v>
      </c>
      <c r="Z45" s="184">
        <f t="shared" si="5"/>
        <v>-66.21828490432318</v>
      </c>
      <c r="AA45" s="130">
        <f t="shared" si="8"/>
        <v>7055000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7055000</v>
      </c>
      <c r="F49" s="220">
        <f t="shared" si="9"/>
        <v>7055000</v>
      </c>
      <c r="G49" s="220">
        <f t="shared" si="9"/>
        <v>256069</v>
      </c>
      <c r="H49" s="220">
        <f t="shared" si="9"/>
        <v>338356</v>
      </c>
      <c r="I49" s="220">
        <f t="shared" si="9"/>
        <v>1400</v>
      </c>
      <c r="J49" s="220">
        <f t="shared" si="9"/>
        <v>595825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595825</v>
      </c>
      <c r="X49" s="220">
        <f t="shared" si="9"/>
        <v>1763750</v>
      </c>
      <c r="Y49" s="220">
        <f t="shared" si="9"/>
        <v>-1167925</v>
      </c>
      <c r="Z49" s="221">
        <f t="shared" si="5"/>
        <v>-66.21828490432318</v>
      </c>
      <c r="AA49" s="222">
        <f>SUM(AA41:AA48)</f>
        <v>7055000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730000</v>
      </c>
      <c r="F51" s="54">
        <f t="shared" si="10"/>
        <v>730000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182500</v>
      </c>
      <c r="Y51" s="54">
        <f t="shared" si="10"/>
        <v>-182500</v>
      </c>
      <c r="Z51" s="184">
        <f>+IF(X51&lt;&gt;0,+(Y51/X51)*100,0)</f>
        <v>-100</v>
      </c>
      <c r="AA51" s="130">
        <f>SUM(AA57:AA61)</f>
        <v>730000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730000</v>
      </c>
      <c r="F61" s="60">
        <v>730000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182500</v>
      </c>
      <c r="Y61" s="60">
        <v>-182500</v>
      </c>
      <c r="Z61" s="140">
        <v>-100</v>
      </c>
      <c r="AA61" s="155">
        <v>730000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730000</v>
      </c>
      <c r="F68" s="60"/>
      <c r="G68" s="60">
        <v>165275</v>
      </c>
      <c r="H68" s="60">
        <v>231803</v>
      </c>
      <c r="I68" s="60">
        <v>6840</v>
      </c>
      <c r="J68" s="60">
        <v>403918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403918</v>
      </c>
      <c r="X68" s="60"/>
      <c r="Y68" s="60">
        <v>403918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730000</v>
      </c>
      <c r="F69" s="220">
        <f t="shared" si="12"/>
        <v>0</v>
      </c>
      <c r="G69" s="220">
        <f t="shared" si="12"/>
        <v>165275</v>
      </c>
      <c r="H69" s="220">
        <f t="shared" si="12"/>
        <v>231803</v>
      </c>
      <c r="I69" s="220">
        <f t="shared" si="12"/>
        <v>6840</v>
      </c>
      <c r="J69" s="220">
        <f t="shared" si="12"/>
        <v>403918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403918</v>
      </c>
      <c r="X69" s="220">
        <f t="shared" si="12"/>
        <v>0</v>
      </c>
      <c r="Y69" s="220">
        <f t="shared" si="12"/>
        <v>403918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7055000</v>
      </c>
      <c r="F40" s="345">
        <f t="shared" si="9"/>
        <v>7055000</v>
      </c>
      <c r="G40" s="345">
        <f t="shared" si="9"/>
        <v>256069</v>
      </c>
      <c r="H40" s="343">
        <f t="shared" si="9"/>
        <v>338356</v>
      </c>
      <c r="I40" s="343">
        <f t="shared" si="9"/>
        <v>1400</v>
      </c>
      <c r="J40" s="345">
        <f t="shared" si="9"/>
        <v>595825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595825</v>
      </c>
      <c r="X40" s="343">
        <f t="shared" si="9"/>
        <v>1763750</v>
      </c>
      <c r="Y40" s="345">
        <f t="shared" si="9"/>
        <v>-1167925</v>
      </c>
      <c r="Z40" s="336">
        <f>+IF(X40&lt;&gt;0,+(Y40/X40)*100,0)</f>
        <v>-66.21828490432318</v>
      </c>
      <c r="AA40" s="350">
        <f>SUM(AA41:AA49)</f>
        <v>7055000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1665000</v>
      </c>
      <c r="F44" s="53">
        <v>1665000</v>
      </c>
      <c r="G44" s="53">
        <v>44101</v>
      </c>
      <c r="H44" s="54"/>
      <c r="I44" s="54"/>
      <c r="J44" s="53">
        <v>44101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44101</v>
      </c>
      <c r="X44" s="54">
        <v>416250</v>
      </c>
      <c r="Y44" s="53">
        <v>-372149</v>
      </c>
      <c r="Z44" s="94">
        <v>-89.41</v>
      </c>
      <c r="AA44" s="95">
        <v>1665000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5390000</v>
      </c>
      <c r="F49" s="53">
        <v>5390000</v>
      </c>
      <c r="G49" s="53">
        <v>211968</v>
      </c>
      <c r="H49" s="54">
        <v>338356</v>
      </c>
      <c r="I49" s="54">
        <v>1400</v>
      </c>
      <c r="J49" s="53">
        <v>551724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551724</v>
      </c>
      <c r="X49" s="54">
        <v>1347500</v>
      </c>
      <c r="Y49" s="53">
        <v>-795776</v>
      </c>
      <c r="Z49" s="94">
        <v>-59.06</v>
      </c>
      <c r="AA49" s="95">
        <v>5390000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7055000</v>
      </c>
      <c r="F60" s="264">
        <f t="shared" si="14"/>
        <v>7055000</v>
      </c>
      <c r="G60" s="264">
        <f t="shared" si="14"/>
        <v>256069</v>
      </c>
      <c r="H60" s="219">
        <f t="shared" si="14"/>
        <v>338356</v>
      </c>
      <c r="I60" s="219">
        <f t="shared" si="14"/>
        <v>1400</v>
      </c>
      <c r="J60" s="264">
        <f t="shared" si="14"/>
        <v>595825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595825</v>
      </c>
      <c r="X60" s="219">
        <f t="shared" si="14"/>
        <v>1763750</v>
      </c>
      <c r="Y60" s="264">
        <f t="shared" si="14"/>
        <v>-1167925</v>
      </c>
      <c r="Z60" s="337">
        <f>+IF(X60&lt;&gt;0,+(Y60/X60)*100,0)</f>
        <v>-66.21828490432318</v>
      </c>
      <c r="AA60" s="232">
        <f>+AA57+AA54+AA51+AA40+AA37+AA34+AA22+AA5</f>
        <v>7055000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2014-11-14T15:49:59Z</dcterms:created>
  <dcterms:modified xsi:type="dcterms:W3CDTF">2014-11-14T15:50:03Z</dcterms:modified>
  <cp:category/>
  <cp:version/>
  <cp:contentType/>
  <cp:contentStatus/>
</cp:coreProperties>
</file>