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<sst xmlns="http://schemas.openxmlformats.org/spreadsheetml/2006/main" count="855" uniqueCount="302">
  <si>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Fezile Dabi(DC20)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</si>
  <si>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</si>
  <si>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</si>
  <si>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</si>
  <si>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</si>
  <si>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</si>
  <si>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</si>
  <si>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</si>
  <si>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</si>
  <si>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</si>
  <si>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</si>
  <si>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</si>
  <si>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</si>
  <si>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</si>
  <si>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</si>
  <si>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</si>
  <si>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</si>
  <si>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</si>
  <si>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</si>
  <si>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</si>
  <si>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</si>
  <si>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</si>
  <si>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</si>
  <si>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</si>
  <si>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</si>
  <si>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</si>
  <si>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</si>
  <si>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</si>
  <si>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</si>
  <si>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</si>
  <si>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</si>
  <si>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</si>
  <si>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</si>
  <si>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</si>
  <si>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</si>
  <si>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</si>
  <si>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</si>
  <si>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</si>
  <si>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</si>
  <si>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</si>
  <si>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</si>
  <si>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</si>
  <si>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</si>
  <si>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</si>
  <si>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</si>
  <si>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</si>
  <si>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</si>
  <si>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</si>
  <si>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</si>
  <si>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</si>
  <si>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</si>
  <si>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</si>
  <si>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</si>
  <si>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</si>
  <si>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</si>
  <si>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</si>
  <si>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</si>
  <si>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</si>
  <si>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</si>
  <si>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</si>
  <si>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</si>
  <si>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</si>
  <si>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</si>
  <si>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</si>
  <si>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</si>
  <si>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</si>
  <si>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</si>
  <si>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</si>
  <si>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</si>
  <si>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</si>
  <si>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Fezile Dabi(DC20)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</si>
  <si>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</si>
  <si>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</si>
  <si>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</si>
  <si>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</si>
  <si>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</si>
  <si>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</si>
  <si>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</si>
  <si>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</si>
  <si>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</si>
  <si>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</si>
  <si>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</si>
  <si>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</si>
  <si>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</si>
  <si>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</si>
  <si>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</si>
  <si>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</si>
  <si>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</si>
  <si>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</si>
  <si>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</si>
  <si>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</si>
  <si>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</si>
  <si>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</si>
  <si>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</si>
  <si>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</si>
  <si>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</si>
  <si>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</si>
  <si>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</si>
  <si>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</si>
  <si>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</si>
  <si>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Fezile Dabi(DC20)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</si>
  <si>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</si>
  <si>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</si>
  <si>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</si>
  <si>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</si>
  <si>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</si>
  <si>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</si>
  <si>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</si>
  <si>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</si>
  <si>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</si>
  <si>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</si>
  <si>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</si>
  <si>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</si>
  <si>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</si>
  <si>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</si>
  <si>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</si>
  <si>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</si>
  <si>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</si>
  <si>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</si>
  <si>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</si>
  <si>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</si>
  <si>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</si>
  <si>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</si>
  <si>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</si>
  <si>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</si>
  <si>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</si>
  <si>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</si>
  <si>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</si>
  <si>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</si>
  <si>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Fezile Dabi(DC20)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</si>
  <si>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</si>
  <si>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</si>
  <si>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</si>
  <si>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</si>
  <si>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</si>
  <si>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</si>
  <si>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</si>
  <si>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</si>
  <si>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</si>
  <si>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</si>
  <si>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Fezile Dabi(DC20)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</si>
  <si>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</si>
  <si>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</si>
  <si>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</si>
  <si>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</si>
  <si>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</si>
  <si>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</si>
  <si>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</si>
  <si>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</si>
  <si>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</si>
  <si>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</si>
  <si>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</si>
  <si>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</si>
  <si>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</si>
  <si>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</si>
  <si>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</si>
  <si>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</si>
  <si>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</si>
  <si>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</si>
  <si>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</si>
  <si>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</si>
  <si>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</si>
  <si>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</si>
  <si>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</si>
  <si>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</si>
  <si>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</si>
  <si>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</si>
  <si>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</si>
  <si>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</si>
  <si>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</si>
  <si>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</si>
  <si>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</si>
  <si>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</si>
  <si>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</si>
  <si>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Fezile Dabi(DC20)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</si>
  <si>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</si>
  <si>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</si>
  <si>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</si>
  <si>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</si>
  <si>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</si>
  <si>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</si>
  <si>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</si>
  <si>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</si>
  <si>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</si>
  <si>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</si>
  <si>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</si>
  <si>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</si>
  <si>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</si>
  <si>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</si>
  <si>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</si>
  <si>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</si>
  <si>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</si>
  <si>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</si>
  <si>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</si>
  <si>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</si>
  <si>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</si>
  <si>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</si>
  <si>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</si>
  <si>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</si>
  <si>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</si>
  <si>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</si>
  <si>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Fezile Dabi(DC20)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</si>
  <si>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</si>
  <si>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</si>
  <si>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</si>
  <si>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</si>
  <si>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</si>
  <si>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</si>
  <si>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</si>
  <si>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</si>
  <si>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</si>
  <si>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</si>
  <si>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</si>
  <si>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</si>
  <si>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</si>
  <si>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</si>
  <si>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</si>
  <si>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</si>
  <si>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</si>
  <si>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</si>
  <si>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</si>
  <si>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</si>
  <si>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</si>
  <si>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</si>
  <si>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</si>
  <si>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</si>
  <si>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Fezile Dabi(DC20)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</si>
  <si>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</si>
  <si>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</si>
  <si>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</si>
  <si>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</si>
  <si>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</si>
  <si>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</si>
  <si>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</si>
  <si>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</si>
  <si>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</si>
  <si>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</si>
  <si>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</si>
  <si>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</si>
  <si>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</si>
  <si>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</si>
  <si>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</si>
  <si>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</si>
  <si>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</si>
  <si>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</si>
  <si>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</si>
  <si>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</si>
  <si>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</si>
  <si>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</si>
  <si>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</si>
  <si>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</si>
  <si>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</si>
  <si>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</si>
  <si>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</si>
  <si>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</si>
  <si>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</si>
  <si>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</si>
  <si>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</si>
  <si>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</si>
  <si>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</si>
  <si>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</si>
  <si>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</si>
  <si>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Fezile Dabi(DC20)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</si>
  <si>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</si>
  <si>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</si>
  <si>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Free State: Fezile Dabi(DC20)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</si>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</sst>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8619724</v>
      </c>
      <c r="C7" s="19">
        <v>0</v>
      </c>
      <c r="D7" s="59">
        <v>5008571</v>
      </c>
      <c r="E7" s="60">
        <v>5008571</v>
      </c>
      <c r="F7" s="60">
        <v>3100279</v>
      </c>
      <c r="G7" s="60">
        <v>3100279</v>
      </c>
      <c r="H7" s="60">
        <v>183847</v>
      </c>
      <c r="I7" s="60">
        <v>6384405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6384405</v>
      </c>
      <c r="W7" s="60">
        <v>2783325</v>
      </c>
      <c r="X7" s="60">
        <v>3601080</v>
      </c>
      <c r="Y7" s="61">
        <v>129.38</v>
      </c>
      <c r="Z7" s="62">
        <v>5008571</v>
      </c>
    </row>
    <row r="8" spans="1:26" ht="13.5">
      <c r="A8" s="58" t="s">
        <v>34</v>
      </c>
      <c r="B8" s="19">
        <v>139561508</v>
      </c>
      <c r="C8" s="19">
        <v>0</v>
      </c>
      <c r="D8" s="59">
        <v>142499000</v>
      </c>
      <c r="E8" s="60">
        <v>142499000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57228000</v>
      </c>
      <c r="X8" s="60">
        <v>-57228000</v>
      </c>
      <c r="Y8" s="61">
        <v>-100</v>
      </c>
      <c r="Z8" s="62">
        <v>142499000</v>
      </c>
    </row>
    <row r="9" spans="1:26" ht="13.5">
      <c r="A9" s="58" t="s">
        <v>35</v>
      </c>
      <c r="B9" s="19">
        <v>2916962</v>
      </c>
      <c r="C9" s="19">
        <v>0</v>
      </c>
      <c r="D9" s="59">
        <v>2741170</v>
      </c>
      <c r="E9" s="60">
        <v>2741170</v>
      </c>
      <c r="F9" s="60">
        <v>39878</v>
      </c>
      <c r="G9" s="60">
        <v>39878</v>
      </c>
      <c r="H9" s="60">
        <v>34894</v>
      </c>
      <c r="I9" s="60">
        <v>114650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114650</v>
      </c>
      <c r="W9" s="60">
        <v>404151</v>
      </c>
      <c r="X9" s="60">
        <v>-289501</v>
      </c>
      <c r="Y9" s="61">
        <v>-71.63</v>
      </c>
      <c r="Z9" s="62">
        <v>2741170</v>
      </c>
    </row>
    <row r="10" spans="1:26" ht="25.5">
      <c r="A10" s="63" t="s">
        <v>277</v>
      </c>
      <c r="B10" s="64">
        <f>SUM(B5:B9)</f>
        <v>151098194</v>
      </c>
      <c r="C10" s="64">
        <f>SUM(C5:C9)</f>
        <v>0</v>
      </c>
      <c r="D10" s="65">
        <f aca="true" t="shared" si="0" ref="D10:Z10">SUM(D5:D9)</f>
        <v>150248741</v>
      </c>
      <c r="E10" s="66">
        <f t="shared" si="0"/>
        <v>150248741</v>
      </c>
      <c r="F10" s="66">
        <f t="shared" si="0"/>
        <v>3140157</v>
      </c>
      <c r="G10" s="66">
        <f t="shared" si="0"/>
        <v>3140157</v>
      </c>
      <c r="H10" s="66">
        <f t="shared" si="0"/>
        <v>218741</v>
      </c>
      <c r="I10" s="66">
        <f t="shared" si="0"/>
        <v>6499055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6499055</v>
      </c>
      <c r="W10" s="66">
        <f t="shared" si="0"/>
        <v>60415476</v>
      </c>
      <c r="X10" s="66">
        <f t="shared" si="0"/>
        <v>-53916421</v>
      </c>
      <c r="Y10" s="67">
        <f>+IF(W10&lt;&gt;0,(X10/W10)*100,0)</f>
        <v>-89.24273144847852</v>
      </c>
      <c r="Z10" s="68">
        <f t="shared" si="0"/>
        <v>150248741</v>
      </c>
    </row>
    <row r="11" spans="1:26" ht="13.5">
      <c r="A11" s="58" t="s">
        <v>37</v>
      </c>
      <c r="B11" s="19">
        <v>70581802</v>
      </c>
      <c r="C11" s="19">
        <v>0</v>
      </c>
      <c r="D11" s="59">
        <v>87390400</v>
      </c>
      <c r="E11" s="60">
        <v>87390400</v>
      </c>
      <c r="F11" s="60">
        <v>7001598</v>
      </c>
      <c r="G11" s="60">
        <v>7001598</v>
      </c>
      <c r="H11" s="60">
        <v>7001598</v>
      </c>
      <c r="I11" s="60">
        <v>21004794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21004794</v>
      </c>
      <c r="W11" s="60">
        <v>18889725</v>
      </c>
      <c r="X11" s="60">
        <v>2115069</v>
      </c>
      <c r="Y11" s="61">
        <v>11.2</v>
      </c>
      <c r="Z11" s="62">
        <v>87390400</v>
      </c>
    </row>
    <row r="12" spans="1:26" ht="13.5">
      <c r="A12" s="58" t="s">
        <v>38</v>
      </c>
      <c r="B12" s="19">
        <v>5983043</v>
      </c>
      <c r="C12" s="19">
        <v>0</v>
      </c>
      <c r="D12" s="59">
        <v>7586076</v>
      </c>
      <c r="E12" s="60">
        <v>7586076</v>
      </c>
      <c r="F12" s="60">
        <v>506336</v>
      </c>
      <c r="G12" s="60">
        <v>506336</v>
      </c>
      <c r="H12" s="60">
        <v>506336</v>
      </c>
      <c r="I12" s="60">
        <v>1519008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1519008</v>
      </c>
      <c r="W12" s="60">
        <v>1748949</v>
      </c>
      <c r="X12" s="60">
        <v>-229941</v>
      </c>
      <c r="Y12" s="61">
        <v>-13.15</v>
      </c>
      <c r="Z12" s="62">
        <v>7586076</v>
      </c>
    </row>
    <row r="13" spans="1:26" ht="13.5">
      <c r="A13" s="58" t="s">
        <v>278</v>
      </c>
      <c r="B13" s="19">
        <v>4306153</v>
      </c>
      <c r="C13" s="19">
        <v>0</v>
      </c>
      <c r="D13" s="59">
        <v>4799999</v>
      </c>
      <c r="E13" s="60">
        <v>4799999</v>
      </c>
      <c r="F13" s="60">
        <v>4332426</v>
      </c>
      <c r="G13" s="60">
        <v>4332426</v>
      </c>
      <c r="H13" s="60">
        <v>4332426</v>
      </c>
      <c r="I13" s="60">
        <v>12997278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12997278</v>
      </c>
      <c r="W13" s="60">
        <v>926301</v>
      </c>
      <c r="X13" s="60">
        <v>12070977</v>
      </c>
      <c r="Y13" s="61">
        <v>1303.14</v>
      </c>
      <c r="Z13" s="62">
        <v>4799999</v>
      </c>
    </row>
    <row r="14" spans="1:26" ht="13.5">
      <c r="A14" s="58" t="s">
        <v>40</v>
      </c>
      <c r="B14" s="19">
        <v>376180</v>
      </c>
      <c r="C14" s="19">
        <v>0</v>
      </c>
      <c r="D14" s="59">
        <v>4500000</v>
      </c>
      <c r="E14" s="60">
        <v>4500000</v>
      </c>
      <c r="F14" s="60">
        <v>-17781657</v>
      </c>
      <c r="G14" s="60">
        <v>-17781657</v>
      </c>
      <c r="H14" s="60">
        <v>-17781657</v>
      </c>
      <c r="I14" s="60">
        <v>-53344971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-53344971</v>
      </c>
      <c r="W14" s="60">
        <v>4500000</v>
      </c>
      <c r="X14" s="60">
        <v>-57844971</v>
      </c>
      <c r="Y14" s="61">
        <v>-1285.44</v>
      </c>
      <c r="Z14" s="62">
        <v>4500000</v>
      </c>
    </row>
    <row r="15" spans="1:26" ht="13.5">
      <c r="A15" s="58" t="s">
        <v>41</v>
      </c>
      <c r="B15" s="19">
        <v>0</v>
      </c>
      <c r="C15" s="19">
        <v>0</v>
      </c>
      <c r="D15" s="59">
        <v>2311900</v>
      </c>
      <c r="E15" s="60">
        <v>2311900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579675</v>
      </c>
      <c r="X15" s="60">
        <v>-579675</v>
      </c>
      <c r="Y15" s="61">
        <v>-100</v>
      </c>
      <c r="Z15" s="62">
        <v>2311900</v>
      </c>
    </row>
    <row r="16" spans="1:26" ht="13.5">
      <c r="A16" s="69" t="s">
        <v>42</v>
      </c>
      <c r="B16" s="19">
        <v>14621734</v>
      </c>
      <c r="C16" s="19">
        <v>0</v>
      </c>
      <c r="D16" s="59">
        <v>29483152</v>
      </c>
      <c r="E16" s="60">
        <v>29483152</v>
      </c>
      <c r="F16" s="60">
        <v>4719254</v>
      </c>
      <c r="G16" s="60">
        <v>4719254</v>
      </c>
      <c r="H16" s="60">
        <v>4719254</v>
      </c>
      <c r="I16" s="60">
        <v>14157762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14157762</v>
      </c>
      <c r="W16" s="60">
        <v>1887351</v>
      </c>
      <c r="X16" s="60">
        <v>12270411</v>
      </c>
      <c r="Y16" s="61">
        <v>650.14</v>
      </c>
      <c r="Z16" s="62">
        <v>29483152</v>
      </c>
    </row>
    <row r="17" spans="1:26" ht="13.5">
      <c r="A17" s="58" t="s">
        <v>43</v>
      </c>
      <c r="B17" s="19">
        <v>70003636</v>
      </c>
      <c r="C17" s="19">
        <v>0</v>
      </c>
      <c r="D17" s="59">
        <v>70990874</v>
      </c>
      <c r="E17" s="60">
        <v>70990874</v>
      </c>
      <c r="F17" s="60">
        <v>14122191</v>
      </c>
      <c r="G17" s="60">
        <v>14122191</v>
      </c>
      <c r="H17" s="60">
        <v>14122191</v>
      </c>
      <c r="I17" s="60">
        <v>42366573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42366573</v>
      </c>
      <c r="W17" s="60">
        <v>17185974</v>
      </c>
      <c r="X17" s="60">
        <v>25180599</v>
      </c>
      <c r="Y17" s="61">
        <v>146.52</v>
      </c>
      <c r="Z17" s="62">
        <v>70990874</v>
      </c>
    </row>
    <row r="18" spans="1:26" ht="13.5">
      <c r="A18" s="70" t="s">
        <v>44</v>
      </c>
      <c r="B18" s="71">
        <f>SUM(B11:B17)</f>
        <v>165872548</v>
      </c>
      <c r="C18" s="71">
        <f>SUM(C11:C17)</f>
        <v>0</v>
      </c>
      <c r="D18" s="72">
        <f aca="true" t="shared" si="1" ref="D18:Z18">SUM(D11:D17)</f>
        <v>207062401</v>
      </c>
      <c r="E18" s="73">
        <f t="shared" si="1"/>
        <v>207062401</v>
      </c>
      <c r="F18" s="73">
        <f t="shared" si="1"/>
        <v>12900148</v>
      </c>
      <c r="G18" s="73">
        <f t="shared" si="1"/>
        <v>12900148</v>
      </c>
      <c r="H18" s="73">
        <f t="shared" si="1"/>
        <v>12900148</v>
      </c>
      <c r="I18" s="73">
        <f t="shared" si="1"/>
        <v>38700444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38700444</v>
      </c>
      <c r="W18" s="73">
        <f t="shared" si="1"/>
        <v>45717975</v>
      </c>
      <c r="X18" s="73">
        <f t="shared" si="1"/>
        <v>-7017531</v>
      </c>
      <c r="Y18" s="67">
        <f>+IF(W18&lt;&gt;0,(X18/W18)*100,0)</f>
        <v>-15.349610300981178</v>
      </c>
      <c r="Z18" s="74">
        <f t="shared" si="1"/>
        <v>207062401</v>
      </c>
    </row>
    <row r="19" spans="1:26" ht="13.5">
      <c r="A19" s="70" t="s">
        <v>45</v>
      </c>
      <c r="B19" s="75">
        <f>+B10-B18</f>
        <v>-14774354</v>
      </c>
      <c r="C19" s="75">
        <f>+C10-C18</f>
        <v>0</v>
      </c>
      <c r="D19" s="76">
        <f aca="true" t="shared" si="2" ref="D19:Z19">+D10-D18</f>
        <v>-56813660</v>
      </c>
      <c r="E19" s="77">
        <f t="shared" si="2"/>
        <v>-56813660</v>
      </c>
      <c r="F19" s="77">
        <f t="shared" si="2"/>
        <v>-9759991</v>
      </c>
      <c r="G19" s="77">
        <f t="shared" si="2"/>
        <v>-9759991</v>
      </c>
      <c r="H19" s="77">
        <f t="shared" si="2"/>
        <v>-12681407</v>
      </c>
      <c r="I19" s="77">
        <f t="shared" si="2"/>
        <v>-32201389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-32201389</v>
      </c>
      <c r="W19" s="77">
        <f>IF(E10=E18,0,W10-W18)</f>
        <v>14697501</v>
      </c>
      <c r="X19" s="77">
        <f t="shared" si="2"/>
        <v>-46898890</v>
      </c>
      <c r="Y19" s="78">
        <f>+IF(W19&lt;&gt;0,(X19/W19)*100,0)</f>
        <v>-319.0943140606012</v>
      </c>
      <c r="Z19" s="79">
        <f t="shared" si="2"/>
        <v>-56813660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-14774354</v>
      </c>
      <c r="C22" s="86">
        <f>SUM(C19:C21)</f>
        <v>0</v>
      </c>
      <c r="D22" s="87">
        <f aca="true" t="shared" si="3" ref="D22:Z22">SUM(D19:D21)</f>
        <v>-56813660</v>
      </c>
      <c r="E22" s="88">
        <f t="shared" si="3"/>
        <v>-56813660</v>
      </c>
      <c r="F22" s="88">
        <f t="shared" si="3"/>
        <v>-9759991</v>
      </c>
      <c r="G22" s="88">
        <f t="shared" si="3"/>
        <v>-9759991</v>
      </c>
      <c r="H22" s="88">
        <f t="shared" si="3"/>
        <v>-12681407</v>
      </c>
      <c r="I22" s="88">
        <f t="shared" si="3"/>
        <v>-32201389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-32201389</v>
      </c>
      <c r="W22" s="88">
        <f t="shared" si="3"/>
        <v>14697501</v>
      </c>
      <c r="X22" s="88">
        <f t="shared" si="3"/>
        <v>-46898890</v>
      </c>
      <c r="Y22" s="89">
        <f>+IF(W22&lt;&gt;0,(X22/W22)*100,0)</f>
        <v>-319.0943140606012</v>
      </c>
      <c r="Z22" s="90">
        <f t="shared" si="3"/>
        <v>-56813660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-14774354</v>
      </c>
      <c r="C24" s="75">
        <f>SUM(C22:C23)</f>
        <v>0</v>
      </c>
      <c r="D24" s="76">
        <f aca="true" t="shared" si="4" ref="D24:Z24">SUM(D22:D23)</f>
        <v>-56813660</v>
      </c>
      <c r="E24" s="77">
        <f t="shared" si="4"/>
        <v>-56813660</v>
      </c>
      <c r="F24" s="77">
        <f t="shared" si="4"/>
        <v>-9759991</v>
      </c>
      <c r="G24" s="77">
        <f t="shared" si="4"/>
        <v>-9759991</v>
      </c>
      <c r="H24" s="77">
        <f t="shared" si="4"/>
        <v>-12681407</v>
      </c>
      <c r="I24" s="77">
        <f t="shared" si="4"/>
        <v>-32201389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-32201389</v>
      </c>
      <c r="W24" s="77">
        <f t="shared" si="4"/>
        <v>14697501</v>
      </c>
      <c r="X24" s="77">
        <f t="shared" si="4"/>
        <v>-46898890</v>
      </c>
      <c r="Y24" s="78">
        <f>+IF(W24&lt;&gt;0,(X24/W24)*100,0)</f>
        <v>-319.0943140606012</v>
      </c>
      <c r="Z24" s="79">
        <f t="shared" si="4"/>
        <v>-56813660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3844139</v>
      </c>
      <c r="C27" s="22">
        <v>0</v>
      </c>
      <c r="D27" s="99">
        <v>3460000</v>
      </c>
      <c r="E27" s="100">
        <v>3460000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1">
        <v>0</v>
      </c>
      <c r="Z27" s="102">
        <v>3460000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3844139</v>
      </c>
      <c r="C31" s="19">
        <v>0</v>
      </c>
      <c r="D31" s="59">
        <v>3460000</v>
      </c>
      <c r="E31" s="60">
        <v>3460000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3460000</v>
      </c>
    </row>
    <row r="32" spans="1:26" ht="13.5">
      <c r="A32" s="70" t="s">
        <v>54</v>
      </c>
      <c r="B32" s="22">
        <f>SUM(B28:B31)</f>
        <v>3844139</v>
      </c>
      <c r="C32" s="22">
        <f>SUM(C28:C31)</f>
        <v>0</v>
      </c>
      <c r="D32" s="99">
        <f aca="true" t="shared" si="5" ref="D32:Z32">SUM(D28:D31)</f>
        <v>3460000</v>
      </c>
      <c r="E32" s="100">
        <f t="shared" si="5"/>
        <v>3460000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0</v>
      </c>
      <c r="X32" s="100">
        <f t="shared" si="5"/>
        <v>0</v>
      </c>
      <c r="Y32" s="101">
        <f>+IF(W32&lt;&gt;0,(X32/W32)*100,0)</f>
        <v>0</v>
      </c>
      <c r="Z32" s="102">
        <f t="shared" si="5"/>
        <v>3460000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141902731</v>
      </c>
      <c r="C35" s="19">
        <v>0</v>
      </c>
      <c r="D35" s="59">
        <v>12959083</v>
      </c>
      <c r="E35" s="60">
        <v>12959083</v>
      </c>
      <c r="F35" s="60">
        <v>53296888</v>
      </c>
      <c r="G35" s="60">
        <v>53296888</v>
      </c>
      <c r="H35" s="60">
        <v>14874374</v>
      </c>
      <c r="I35" s="60">
        <v>14874374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14874374</v>
      </c>
      <c r="W35" s="60">
        <v>3239771</v>
      </c>
      <c r="X35" s="60">
        <v>11634603</v>
      </c>
      <c r="Y35" s="61">
        <v>359.12</v>
      </c>
      <c r="Z35" s="62">
        <v>12959083</v>
      </c>
    </row>
    <row r="36" spans="1:26" ht="13.5">
      <c r="A36" s="58" t="s">
        <v>57</v>
      </c>
      <c r="B36" s="19">
        <v>31284338</v>
      </c>
      <c r="C36" s="19">
        <v>0</v>
      </c>
      <c r="D36" s="59">
        <v>34131714</v>
      </c>
      <c r="E36" s="60">
        <v>34131714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8532929</v>
      </c>
      <c r="X36" s="60">
        <v>-8532929</v>
      </c>
      <c r="Y36" s="61">
        <v>-100</v>
      </c>
      <c r="Z36" s="62">
        <v>34131714</v>
      </c>
    </row>
    <row r="37" spans="1:26" ht="13.5">
      <c r="A37" s="58" t="s">
        <v>58</v>
      </c>
      <c r="B37" s="19">
        <v>32046013</v>
      </c>
      <c r="C37" s="19">
        <v>0</v>
      </c>
      <c r="D37" s="59">
        <v>24858461</v>
      </c>
      <c r="E37" s="60">
        <v>24858461</v>
      </c>
      <c r="F37" s="60">
        <v>8101592</v>
      </c>
      <c r="G37" s="60">
        <v>8101592</v>
      </c>
      <c r="H37" s="60">
        <v>935219</v>
      </c>
      <c r="I37" s="60">
        <v>935219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935219</v>
      </c>
      <c r="W37" s="60">
        <v>6214615</v>
      </c>
      <c r="X37" s="60">
        <v>-5279396</v>
      </c>
      <c r="Y37" s="61">
        <v>-84.95</v>
      </c>
      <c r="Z37" s="62">
        <v>24858461</v>
      </c>
    </row>
    <row r="38" spans="1:26" ht="13.5">
      <c r="A38" s="58" t="s">
        <v>59</v>
      </c>
      <c r="B38" s="19">
        <v>15165003</v>
      </c>
      <c r="C38" s="19">
        <v>0</v>
      </c>
      <c r="D38" s="59">
        <v>15651103</v>
      </c>
      <c r="E38" s="60">
        <v>15651103</v>
      </c>
      <c r="F38" s="60">
        <v>172404</v>
      </c>
      <c r="G38" s="60">
        <v>172404</v>
      </c>
      <c r="H38" s="60">
        <v>102531</v>
      </c>
      <c r="I38" s="60">
        <v>102531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102531</v>
      </c>
      <c r="W38" s="60">
        <v>3912776</v>
      </c>
      <c r="X38" s="60">
        <v>-3810245</v>
      </c>
      <c r="Y38" s="61">
        <v>-97.38</v>
      </c>
      <c r="Z38" s="62">
        <v>15651103</v>
      </c>
    </row>
    <row r="39" spans="1:26" ht="13.5">
      <c r="A39" s="58" t="s">
        <v>60</v>
      </c>
      <c r="B39" s="19">
        <v>125976053</v>
      </c>
      <c r="C39" s="19">
        <v>0</v>
      </c>
      <c r="D39" s="59">
        <v>6581233</v>
      </c>
      <c r="E39" s="60">
        <v>6581233</v>
      </c>
      <c r="F39" s="60">
        <v>45022892</v>
      </c>
      <c r="G39" s="60">
        <v>45022892</v>
      </c>
      <c r="H39" s="60">
        <v>13836624</v>
      </c>
      <c r="I39" s="60">
        <v>13836624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13836624</v>
      </c>
      <c r="W39" s="60">
        <v>1645308</v>
      </c>
      <c r="X39" s="60">
        <v>12191316</v>
      </c>
      <c r="Y39" s="61">
        <v>740.97</v>
      </c>
      <c r="Z39" s="62">
        <v>6581233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-1670218</v>
      </c>
      <c r="C42" s="19">
        <v>0</v>
      </c>
      <c r="D42" s="59">
        <v>-56813429</v>
      </c>
      <c r="E42" s="60">
        <v>-56813429</v>
      </c>
      <c r="F42" s="60">
        <v>43058326</v>
      </c>
      <c r="G42" s="60">
        <v>-11342833</v>
      </c>
      <c r="H42" s="60">
        <v>-13486919</v>
      </c>
      <c r="I42" s="60">
        <v>18228574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18228574</v>
      </c>
      <c r="W42" s="60">
        <v>14697331</v>
      </c>
      <c r="X42" s="60">
        <v>3531243</v>
      </c>
      <c r="Y42" s="61">
        <v>24.03</v>
      </c>
      <c r="Z42" s="62">
        <v>-56813429</v>
      </c>
    </row>
    <row r="43" spans="1:26" ht="13.5">
      <c r="A43" s="58" t="s">
        <v>63</v>
      </c>
      <c r="B43" s="19">
        <v>-3648139</v>
      </c>
      <c r="C43" s="19">
        <v>0</v>
      </c>
      <c r="D43" s="59">
        <v>-6085000</v>
      </c>
      <c r="E43" s="60">
        <v>-6085000</v>
      </c>
      <c r="F43" s="60">
        <v>0</v>
      </c>
      <c r="G43" s="60">
        <v>0</v>
      </c>
      <c r="H43" s="60">
        <v>-91693</v>
      </c>
      <c r="I43" s="60">
        <v>-91693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-91693</v>
      </c>
      <c r="W43" s="60">
        <v>0</v>
      </c>
      <c r="X43" s="60">
        <v>-91693</v>
      </c>
      <c r="Y43" s="61">
        <v>0</v>
      </c>
      <c r="Z43" s="62">
        <v>-6085000</v>
      </c>
    </row>
    <row r="44" spans="1:26" ht="13.5">
      <c r="A44" s="58" t="s">
        <v>64</v>
      </c>
      <c r="B44" s="19">
        <v>-17781655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137310663</v>
      </c>
      <c r="C45" s="22">
        <v>0</v>
      </c>
      <c r="D45" s="99">
        <v>20752571</v>
      </c>
      <c r="E45" s="100">
        <v>20752571</v>
      </c>
      <c r="F45" s="100">
        <v>182534643</v>
      </c>
      <c r="G45" s="100">
        <v>171191810</v>
      </c>
      <c r="H45" s="100">
        <v>157613198</v>
      </c>
      <c r="I45" s="100">
        <v>157613198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157613198</v>
      </c>
      <c r="W45" s="100">
        <v>98348331</v>
      </c>
      <c r="X45" s="100">
        <v>59264867</v>
      </c>
      <c r="Y45" s="101">
        <v>60.26</v>
      </c>
      <c r="Z45" s="102">
        <v>20752571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151098194</v>
      </c>
      <c r="D5" s="153">
        <f>SUM(D6:D8)</f>
        <v>0</v>
      </c>
      <c r="E5" s="154">
        <f t="shared" si="0"/>
        <v>150248741</v>
      </c>
      <c r="F5" s="100">
        <f t="shared" si="0"/>
        <v>150248741</v>
      </c>
      <c r="G5" s="100">
        <f t="shared" si="0"/>
        <v>3140157</v>
      </c>
      <c r="H5" s="100">
        <f t="shared" si="0"/>
        <v>3140157</v>
      </c>
      <c r="I5" s="100">
        <f t="shared" si="0"/>
        <v>218741</v>
      </c>
      <c r="J5" s="100">
        <f t="shared" si="0"/>
        <v>6499055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6499055</v>
      </c>
      <c r="X5" s="100">
        <f t="shared" si="0"/>
        <v>41879649</v>
      </c>
      <c r="Y5" s="100">
        <f t="shared" si="0"/>
        <v>-35380594</v>
      </c>
      <c r="Z5" s="137">
        <f>+IF(X5&lt;&gt;0,+(Y5/X5)*100,0)</f>
        <v>-84.48159152432247</v>
      </c>
      <c r="AA5" s="153">
        <f>SUM(AA6:AA8)</f>
        <v>150248741</v>
      </c>
    </row>
    <row r="6" spans="1:27" ht="13.5">
      <c r="A6" s="138" t="s">
        <v>75</v>
      </c>
      <c r="B6" s="136"/>
      <c r="C6" s="155">
        <v>151098194</v>
      </c>
      <c r="D6" s="155"/>
      <c r="E6" s="156">
        <v>150248741</v>
      </c>
      <c r="F6" s="60">
        <v>150248741</v>
      </c>
      <c r="G6" s="60">
        <v>3140157</v>
      </c>
      <c r="H6" s="60">
        <v>3140157</v>
      </c>
      <c r="I6" s="60">
        <v>218741</v>
      </c>
      <c r="J6" s="60">
        <v>6499055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6499055</v>
      </c>
      <c r="X6" s="60"/>
      <c r="Y6" s="60">
        <v>6499055</v>
      </c>
      <c r="Z6" s="140">
        <v>0</v>
      </c>
      <c r="AA6" s="155">
        <v>150248741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41879649</v>
      </c>
      <c r="Y7" s="159">
        <v>-41879649</v>
      </c>
      <c r="Z7" s="141">
        <v>-100</v>
      </c>
      <c r="AA7" s="157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151098194</v>
      </c>
      <c r="D25" s="168">
        <f>+D5+D9+D15+D19+D24</f>
        <v>0</v>
      </c>
      <c r="E25" s="169">
        <f t="shared" si="4"/>
        <v>150248741</v>
      </c>
      <c r="F25" s="73">
        <f t="shared" si="4"/>
        <v>150248741</v>
      </c>
      <c r="G25" s="73">
        <f t="shared" si="4"/>
        <v>3140157</v>
      </c>
      <c r="H25" s="73">
        <f t="shared" si="4"/>
        <v>3140157</v>
      </c>
      <c r="I25" s="73">
        <f t="shared" si="4"/>
        <v>218741</v>
      </c>
      <c r="J25" s="73">
        <f t="shared" si="4"/>
        <v>6499055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6499055</v>
      </c>
      <c r="X25" s="73">
        <f t="shared" si="4"/>
        <v>41879649</v>
      </c>
      <c r="Y25" s="73">
        <f t="shared" si="4"/>
        <v>-35380594</v>
      </c>
      <c r="Z25" s="170">
        <f>+IF(X25&lt;&gt;0,+(Y25/X25)*100,0)</f>
        <v>-84.48159152432247</v>
      </c>
      <c r="AA25" s="168">
        <f>+AA5+AA9+AA15+AA19+AA24</f>
        <v>150248741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165872548</v>
      </c>
      <c r="D28" s="153">
        <f>SUM(D29:D31)</f>
        <v>0</v>
      </c>
      <c r="E28" s="154">
        <f t="shared" si="5"/>
        <v>207062401</v>
      </c>
      <c r="F28" s="100">
        <f t="shared" si="5"/>
        <v>207062401</v>
      </c>
      <c r="G28" s="100">
        <f t="shared" si="5"/>
        <v>-1307415</v>
      </c>
      <c r="H28" s="100">
        <f t="shared" si="5"/>
        <v>-1307415</v>
      </c>
      <c r="I28" s="100">
        <f t="shared" si="5"/>
        <v>-1307415</v>
      </c>
      <c r="J28" s="100">
        <f t="shared" si="5"/>
        <v>-3922245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-3922245</v>
      </c>
      <c r="X28" s="100">
        <f t="shared" si="5"/>
        <v>26027502</v>
      </c>
      <c r="Y28" s="100">
        <f t="shared" si="5"/>
        <v>-29949747</v>
      </c>
      <c r="Z28" s="137">
        <f>+IF(X28&lt;&gt;0,+(Y28/X28)*100,0)</f>
        <v>-115.06961751458131</v>
      </c>
      <c r="AA28" s="153">
        <f>SUM(AA29:AA31)</f>
        <v>207062401</v>
      </c>
    </row>
    <row r="29" spans="1:27" ht="13.5">
      <c r="A29" s="138" t="s">
        <v>75</v>
      </c>
      <c r="B29" s="136"/>
      <c r="C29" s="155">
        <v>165872548</v>
      </c>
      <c r="D29" s="155"/>
      <c r="E29" s="156">
        <v>207062401</v>
      </c>
      <c r="F29" s="60">
        <v>207062401</v>
      </c>
      <c r="G29" s="60">
        <v>-9819618</v>
      </c>
      <c r="H29" s="60">
        <v>-9819618</v>
      </c>
      <c r="I29" s="60">
        <v>-9819618</v>
      </c>
      <c r="J29" s="60">
        <v>-29458854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-29458854</v>
      </c>
      <c r="X29" s="60">
        <v>16220700</v>
      </c>
      <c r="Y29" s="60">
        <v>-45679554</v>
      </c>
      <c r="Z29" s="140">
        <v>-281.61</v>
      </c>
      <c r="AA29" s="155">
        <v>207062401</v>
      </c>
    </row>
    <row r="30" spans="1:27" ht="13.5">
      <c r="A30" s="138" t="s">
        <v>76</v>
      </c>
      <c r="B30" s="136"/>
      <c r="C30" s="157"/>
      <c r="D30" s="157"/>
      <c r="E30" s="158"/>
      <c r="F30" s="159"/>
      <c r="G30" s="159">
        <v>2480946</v>
      </c>
      <c r="H30" s="159">
        <v>2480946</v>
      </c>
      <c r="I30" s="159">
        <v>2480946</v>
      </c>
      <c r="J30" s="159">
        <v>7442838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7442838</v>
      </c>
      <c r="X30" s="159">
        <v>4154526</v>
      </c>
      <c r="Y30" s="159">
        <v>3288312</v>
      </c>
      <c r="Z30" s="141">
        <v>79.15</v>
      </c>
      <c r="AA30" s="157"/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6031257</v>
      </c>
      <c r="H31" s="60">
        <v>6031257</v>
      </c>
      <c r="I31" s="60">
        <v>6031257</v>
      </c>
      <c r="J31" s="60">
        <v>18093771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18093771</v>
      </c>
      <c r="X31" s="60">
        <v>5652276</v>
      </c>
      <c r="Y31" s="60">
        <v>12441495</v>
      </c>
      <c r="Z31" s="140">
        <v>220.11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3538684</v>
      </c>
      <c r="H32" s="100">
        <f t="shared" si="6"/>
        <v>3538684</v>
      </c>
      <c r="I32" s="100">
        <f t="shared" si="6"/>
        <v>3538684</v>
      </c>
      <c r="J32" s="100">
        <f t="shared" si="6"/>
        <v>10616052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10616052</v>
      </c>
      <c r="X32" s="100">
        <f t="shared" si="6"/>
        <v>3988800</v>
      </c>
      <c r="Y32" s="100">
        <f t="shared" si="6"/>
        <v>6627252</v>
      </c>
      <c r="Z32" s="137">
        <f>+IF(X32&lt;&gt;0,+(Y32/X32)*100,0)</f>
        <v>166.1465102286402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3538684</v>
      </c>
      <c r="H35" s="60">
        <v>3538684</v>
      </c>
      <c r="I35" s="60">
        <v>3538684</v>
      </c>
      <c r="J35" s="60">
        <v>10616052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10616052</v>
      </c>
      <c r="X35" s="60">
        <v>3988800</v>
      </c>
      <c r="Y35" s="60">
        <v>6627252</v>
      </c>
      <c r="Z35" s="140">
        <v>166.15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10668879</v>
      </c>
      <c r="H38" s="100">
        <f t="shared" si="7"/>
        <v>10668879</v>
      </c>
      <c r="I38" s="100">
        <f t="shared" si="7"/>
        <v>10668879</v>
      </c>
      <c r="J38" s="100">
        <f t="shared" si="7"/>
        <v>32006637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32006637</v>
      </c>
      <c r="X38" s="100">
        <f t="shared" si="7"/>
        <v>13399800</v>
      </c>
      <c r="Y38" s="100">
        <f t="shared" si="7"/>
        <v>18606837</v>
      </c>
      <c r="Z38" s="137">
        <f>+IF(X38&lt;&gt;0,+(Y38/X38)*100,0)</f>
        <v>138.85906506067255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7744533</v>
      </c>
      <c r="H39" s="60">
        <v>7744533</v>
      </c>
      <c r="I39" s="60">
        <v>7744533</v>
      </c>
      <c r="J39" s="60">
        <v>23233599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23233599</v>
      </c>
      <c r="X39" s="60">
        <v>8129301</v>
      </c>
      <c r="Y39" s="60">
        <v>15104298</v>
      </c>
      <c r="Z39" s="140">
        <v>185.8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2924346</v>
      </c>
      <c r="H41" s="60">
        <v>2924346</v>
      </c>
      <c r="I41" s="60">
        <v>2924346</v>
      </c>
      <c r="J41" s="60">
        <v>8773038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8773038</v>
      </c>
      <c r="X41" s="60">
        <v>5270499</v>
      </c>
      <c r="Y41" s="60">
        <v>3502539</v>
      </c>
      <c r="Z41" s="140">
        <v>66.46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165872548</v>
      </c>
      <c r="D48" s="168">
        <f>+D28+D32+D38+D42+D47</f>
        <v>0</v>
      </c>
      <c r="E48" s="169">
        <f t="shared" si="9"/>
        <v>207062401</v>
      </c>
      <c r="F48" s="73">
        <f t="shared" si="9"/>
        <v>207062401</v>
      </c>
      <c r="G48" s="73">
        <f t="shared" si="9"/>
        <v>12900148</v>
      </c>
      <c r="H48" s="73">
        <f t="shared" si="9"/>
        <v>12900148</v>
      </c>
      <c r="I48" s="73">
        <f t="shared" si="9"/>
        <v>12900148</v>
      </c>
      <c r="J48" s="73">
        <f t="shared" si="9"/>
        <v>38700444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38700444</v>
      </c>
      <c r="X48" s="73">
        <f t="shared" si="9"/>
        <v>43416102</v>
      </c>
      <c r="Y48" s="73">
        <f t="shared" si="9"/>
        <v>-4715658</v>
      </c>
      <c r="Z48" s="170">
        <f>+IF(X48&lt;&gt;0,+(Y48/X48)*100,0)</f>
        <v>-10.86154164646103</v>
      </c>
      <c r="AA48" s="168">
        <f>+AA28+AA32+AA38+AA42+AA47</f>
        <v>207062401</v>
      </c>
    </row>
    <row r="49" spans="1:27" ht="13.5">
      <c r="A49" s="148" t="s">
        <v>49</v>
      </c>
      <c r="B49" s="149"/>
      <c r="C49" s="171">
        <f aca="true" t="shared" si="10" ref="C49:Y49">+C25-C48</f>
        <v>-14774354</v>
      </c>
      <c r="D49" s="171">
        <f>+D25-D48</f>
        <v>0</v>
      </c>
      <c r="E49" s="172">
        <f t="shared" si="10"/>
        <v>-56813660</v>
      </c>
      <c r="F49" s="173">
        <f t="shared" si="10"/>
        <v>-56813660</v>
      </c>
      <c r="G49" s="173">
        <f t="shared" si="10"/>
        <v>-9759991</v>
      </c>
      <c r="H49" s="173">
        <f t="shared" si="10"/>
        <v>-9759991</v>
      </c>
      <c r="I49" s="173">
        <f t="shared" si="10"/>
        <v>-12681407</v>
      </c>
      <c r="J49" s="173">
        <f t="shared" si="10"/>
        <v>-32201389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-32201389</v>
      </c>
      <c r="X49" s="173">
        <f>IF(F25=F48,0,X25-X48)</f>
        <v>-1536453</v>
      </c>
      <c r="Y49" s="173">
        <f t="shared" si="10"/>
        <v>-30664936</v>
      </c>
      <c r="Z49" s="174">
        <f>+IF(X49&lt;&gt;0,+(Y49/X49)*100,0)</f>
        <v>1995.826491275685</v>
      </c>
      <c r="AA49" s="171">
        <f>+AA25-AA48</f>
        <v>-56813660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8619724</v>
      </c>
      <c r="D13" s="155">
        <v>0</v>
      </c>
      <c r="E13" s="156">
        <v>5008571</v>
      </c>
      <c r="F13" s="60">
        <v>5008571</v>
      </c>
      <c r="G13" s="60">
        <v>3100279</v>
      </c>
      <c r="H13" s="60">
        <v>3100279</v>
      </c>
      <c r="I13" s="60">
        <v>183847</v>
      </c>
      <c r="J13" s="60">
        <v>6384405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6384405</v>
      </c>
      <c r="X13" s="60">
        <v>2783325</v>
      </c>
      <c r="Y13" s="60">
        <v>3601080</v>
      </c>
      <c r="Z13" s="140">
        <v>129.38</v>
      </c>
      <c r="AA13" s="155">
        <v>5008571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139561508</v>
      </c>
      <c r="D19" s="155">
        <v>0</v>
      </c>
      <c r="E19" s="156">
        <v>142499000</v>
      </c>
      <c r="F19" s="60">
        <v>142499000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57228000</v>
      </c>
      <c r="Y19" s="60">
        <v>-57228000</v>
      </c>
      <c r="Z19" s="140">
        <v>-100</v>
      </c>
      <c r="AA19" s="155">
        <v>142499000</v>
      </c>
    </row>
    <row r="20" spans="1:27" ht="13.5">
      <c r="A20" s="181" t="s">
        <v>35</v>
      </c>
      <c r="B20" s="185"/>
      <c r="C20" s="155">
        <v>2839055</v>
      </c>
      <c r="D20" s="155">
        <v>0</v>
      </c>
      <c r="E20" s="156">
        <v>2741170</v>
      </c>
      <c r="F20" s="54">
        <v>2741170</v>
      </c>
      <c r="G20" s="54">
        <v>39878</v>
      </c>
      <c r="H20" s="54">
        <v>39878</v>
      </c>
      <c r="I20" s="54">
        <v>34894</v>
      </c>
      <c r="J20" s="54">
        <v>114650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114650</v>
      </c>
      <c r="X20" s="54">
        <v>404151</v>
      </c>
      <c r="Y20" s="54">
        <v>-289501</v>
      </c>
      <c r="Z20" s="184">
        <v>-71.63</v>
      </c>
      <c r="AA20" s="130">
        <v>2741170</v>
      </c>
    </row>
    <row r="21" spans="1:27" ht="13.5">
      <c r="A21" s="181" t="s">
        <v>115</v>
      </c>
      <c r="B21" s="185"/>
      <c r="C21" s="155">
        <v>77907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151098194</v>
      </c>
      <c r="D22" s="188">
        <f>SUM(D5:D21)</f>
        <v>0</v>
      </c>
      <c r="E22" s="189">
        <f t="shared" si="0"/>
        <v>150248741</v>
      </c>
      <c r="F22" s="190">
        <f t="shared" si="0"/>
        <v>150248741</v>
      </c>
      <c r="G22" s="190">
        <f t="shared" si="0"/>
        <v>3140157</v>
      </c>
      <c r="H22" s="190">
        <f t="shared" si="0"/>
        <v>3140157</v>
      </c>
      <c r="I22" s="190">
        <f t="shared" si="0"/>
        <v>218741</v>
      </c>
      <c r="J22" s="190">
        <f t="shared" si="0"/>
        <v>6499055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6499055</v>
      </c>
      <c r="X22" s="190">
        <f t="shared" si="0"/>
        <v>60415476</v>
      </c>
      <c r="Y22" s="190">
        <f t="shared" si="0"/>
        <v>-53916421</v>
      </c>
      <c r="Z22" s="191">
        <f>+IF(X22&lt;&gt;0,+(Y22/X22)*100,0)</f>
        <v>-89.24273144847852</v>
      </c>
      <c r="AA22" s="188">
        <f>SUM(AA5:AA21)</f>
        <v>150248741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70581802</v>
      </c>
      <c r="D25" s="155">
        <v>0</v>
      </c>
      <c r="E25" s="156">
        <v>87390400</v>
      </c>
      <c r="F25" s="60">
        <v>87390400</v>
      </c>
      <c r="G25" s="60">
        <v>7001598</v>
      </c>
      <c r="H25" s="60">
        <v>7001598</v>
      </c>
      <c r="I25" s="60">
        <v>7001598</v>
      </c>
      <c r="J25" s="60">
        <v>21004794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21004794</v>
      </c>
      <c r="X25" s="60">
        <v>18889725</v>
      </c>
      <c r="Y25" s="60">
        <v>2115069</v>
      </c>
      <c r="Z25" s="140">
        <v>11.2</v>
      </c>
      <c r="AA25" s="155">
        <v>87390400</v>
      </c>
    </row>
    <row r="26" spans="1:27" ht="13.5">
      <c r="A26" s="183" t="s">
        <v>38</v>
      </c>
      <c r="B26" s="182"/>
      <c r="C26" s="155">
        <v>5983043</v>
      </c>
      <c r="D26" s="155">
        <v>0</v>
      </c>
      <c r="E26" s="156">
        <v>7586076</v>
      </c>
      <c r="F26" s="60">
        <v>7586076</v>
      </c>
      <c r="G26" s="60">
        <v>506336</v>
      </c>
      <c r="H26" s="60">
        <v>506336</v>
      </c>
      <c r="I26" s="60">
        <v>506336</v>
      </c>
      <c r="J26" s="60">
        <v>1519008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1519008</v>
      </c>
      <c r="X26" s="60">
        <v>1748949</v>
      </c>
      <c r="Y26" s="60">
        <v>-229941</v>
      </c>
      <c r="Z26" s="140">
        <v>-13.15</v>
      </c>
      <c r="AA26" s="155">
        <v>7586076</v>
      </c>
    </row>
    <row r="27" spans="1:27" ht="13.5">
      <c r="A27" s="183" t="s">
        <v>118</v>
      </c>
      <c r="B27" s="182"/>
      <c r="C27" s="155">
        <v>6269593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4306153</v>
      </c>
      <c r="D28" s="155">
        <v>0</v>
      </c>
      <c r="E28" s="156">
        <v>4799999</v>
      </c>
      <c r="F28" s="60">
        <v>4799999</v>
      </c>
      <c r="G28" s="60">
        <v>4332426</v>
      </c>
      <c r="H28" s="60">
        <v>4332426</v>
      </c>
      <c r="I28" s="60">
        <v>4332426</v>
      </c>
      <c r="J28" s="60">
        <v>12997278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12997278</v>
      </c>
      <c r="X28" s="60">
        <v>926301</v>
      </c>
      <c r="Y28" s="60">
        <v>12070977</v>
      </c>
      <c r="Z28" s="140">
        <v>1303.14</v>
      </c>
      <c r="AA28" s="155">
        <v>4799999</v>
      </c>
    </row>
    <row r="29" spans="1:27" ht="13.5">
      <c r="A29" s="183" t="s">
        <v>40</v>
      </c>
      <c r="B29" s="182"/>
      <c r="C29" s="155">
        <v>376180</v>
      </c>
      <c r="D29" s="155">
        <v>0</v>
      </c>
      <c r="E29" s="156">
        <v>4500000</v>
      </c>
      <c r="F29" s="60">
        <v>4500000</v>
      </c>
      <c r="G29" s="60">
        <v>-17781657</v>
      </c>
      <c r="H29" s="60">
        <v>-17781657</v>
      </c>
      <c r="I29" s="60">
        <v>-17781657</v>
      </c>
      <c r="J29" s="60">
        <v>-53344971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-53344971</v>
      </c>
      <c r="X29" s="60">
        <v>4500000</v>
      </c>
      <c r="Y29" s="60">
        <v>-57844971</v>
      </c>
      <c r="Z29" s="140">
        <v>-1285.44</v>
      </c>
      <c r="AA29" s="155">
        <v>4500000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2311900</v>
      </c>
      <c r="F31" s="60">
        <v>2311900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579675</v>
      </c>
      <c r="Y31" s="60">
        <v>-579675</v>
      </c>
      <c r="Z31" s="140">
        <v>-100</v>
      </c>
      <c r="AA31" s="155">
        <v>2311900</v>
      </c>
    </row>
    <row r="32" spans="1:27" ht="13.5">
      <c r="A32" s="183" t="s">
        <v>121</v>
      </c>
      <c r="B32" s="182"/>
      <c r="C32" s="155">
        <v>12040760</v>
      </c>
      <c r="D32" s="155">
        <v>0</v>
      </c>
      <c r="E32" s="156">
        <v>7520000</v>
      </c>
      <c r="F32" s="60">
        <v>7520000</v>
      </c>
      <c r="G32" s="60">
        <v>1323636</v>
      </c>
      <c r="H32" s="60">
        <v>1323636</v>
      </c>
      <c r="I32" s="60">
        <v>1323636</v>
      </c>
      <c r="J32" s="60">
        <v>3970908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3970908</v>
      </c>
      <c r="X32" s="60">
        <v>2354475</v>
      </c>
      <c r="Y32" s="60">
        <v>1616433</v>
      </c>
      <c r="Z32" s="140">
        <v>68.65</v>
      </c>
      <c r="AA32" s="155">
        <v>7520000</v>
      </c>
    </row>
    <row r="33" spans="1:27" ht="13.5">
      <c r="A33" s="183" t="s">
        <v>42</v>
      </c>
      <c r="B33" s="182"/>
      <c r="C33" s="155">
        <v>14621734</v>
      </c>
      <c r="D33" s="155">
        <v>0</v>
      </c>
      <c r="E33" s="156">
        <v>29483152</v>
      </c>
      <c r="F33" s="60">
        <v>29483152</v>
      </c>
      <c r="G33" s="60">
        <v>4719254</v>
      </c>
      <c r="H33" s="60">
        <v>4719254</v>
      </c>
      <c r="I33" s="60">
        <v>4719254</v>
      </c>
      <c r="J33" s="60">
        <v>14157762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14157762</v>
      </c>
      <c r="X33" s="60">
        <v>1887351</v>
      </c>
      <c r="Y33" s="60">
        <v>12270411</v>
      </c>
      <c r="Z33" s="140">
        <v>650.14</v>
      </c>
      <c r="AA33" s="155">
        <v>29483152</v>
      </c>
    </row>
    <row r="34" spans="1:27" ht="13.5">
      <c r="A34" s="183" t="s">
        <v>43</v>
      </c>
      <c r="B34" s="182"/>
      <c r="C34" s="155">
        <v>51693283</v>
      </c>
      <c r="D34" s="155">
        <v>0</v>
      </c>
      <c r="E34" s="156">
        <v>63470874</v>
      </c>
      <c r="F34" s="60">
        <v>63470874</v>
      </c>
      <c r="G34" s="60">
        <v>12798555</v>
      </c>
      <c r="H34" s="60">
        <v>12798555</v>
      </c>
      <c r="I34" s="60">
        <v>12798555</v>
      </c>
      <c r="J34" s="60">
        <v>38395665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38395665</v>
      </c>
      <c r="X34" s="60">
        <v>14831499</v>
      </c>
      <c r="Y34" s="60">
        <v>23564166</v>
      </c>
      <c r="Z34" s="140">
        <v>158.88</v>
      </c>
      <c r="AA34" s="155">
        <v>63470874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165872548</v>
      </c>
      <c r="D36" s="188">
        <f>SUM(D25:D35)</f>
        <v>0</v>
      </c>
      <c r="E36" s="189">
        <f t="shared" si="1"/>
        <v>207062401</v>
      </c>
      <c r="F36" s="190">
        <f t="shared" si="1"/>
        <v>207062401</v>
      </c>
      <c r="G36" s="190">
        <f t="shared" si="1"/>
        <v>12900148</v>
      </c>
      <c r="H36" s="190">
        <f t="shared" si="1"/>
        <v>12900148</v>
      </c>
      <c r="I36" s="190">
        <f t="shared" si="1"/>
        <v>12900148</v>
      </c>
      <c r="J36" s="190">
        <f t="shared" si="1"/>
        <v>38700444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38700444</v>
      </c>
      <c r="X36" s="190">
        <f t="shared" si="1"/>
        <v>45717975</v>
      </c>
      <c r="Y36" s="190">
        <f t="shared" si="1"/>
        <v>-7017531</v>
      </c>
      <c r="Z36" s="191">
        <f>+IF(X36&lt;&gt;0,+(Y36/X36)*100,0)</f>
        <v>-15.349610300981178</v>
      </c>
      <c r="AA36" s="188">
        <f>SUM(AA25:AA35)</f>
        <v>207062401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-14774354</v>
      </c>
      <c r="D38" s="199">
        <f>+D22-D36</f>
        <v>0</v>
      </c>
      <c r="E38" s="200">
        <f t="shared" si="2"/>
        <v>-56813660</v>
      </c>
      <c r="F38" s="106">
        <f t="shared" si="2"/>
        <v>-56813660</v>
      </c>
      <c r="G38" s="106">
        <f t="shared" si="2"/>
        <v>-9759991</v>
      </c>
      <c r="H38" s="106">
        <f t="shared" si="2"/>
        <v>-9759991</v>
      </c>
      <c r="I38" s="106">
        <f t="shared" si="2"/>
        <v>-12681407</v>
      </c>
      <c r="J38" s="106">
        <f t="shared" si="2"/>
        <v>-32201389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-32201389</v>
      </c>
      <c r="X38" s="106">
        <f>IF(F22=F36,0,X22-X36)</f>
        <v>14697501</v>
      </c>
      <c r="Y38" s="106">
        <f t="shared" si="2"/>
        <v>-46898890</v>
      </c>
      <c r="Z38" s="201">
        <f>+IF(X38&lt;&gt;0,+(Y38/X38)*100,0)</f>
        <v>-319.0943140606012</v>
      </c>
      <c r="AA38" s="199">
        <f>+AA22-AA36</f>
        <v>-56813660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-14774354</v>
      </c>
      <c r="D42" s="206">
        <f>SUM(D38:D41)</f>
        <v>0</v>
      </c>
      <c r="E42" s="207">
        <f t="shared" si="3"/>
        <v>-56813660</v>
      </c>
      <c r="F42" s="88">
        <f t="shared" si="3"/>
        <v>-56813660</v>
      </c>
      <c r="G42" s="88">
        <f t="shared" si="3"/>
        <v>-9759991</v>
      </c>
      <c r="H42" s="88">
        <f t="shared" si="3"/>
        <v>-9759991</v>
      </c>
      <c r="I42" s="88">
        <f t="shared" si="3"/>
        <v>-12681407</v>
      </c>
      <c r="J42" s="88">
        <f t="shared" si="3"/>
        <v>-32201389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-32201389</v>
      </c>
      <c r="X42" s="88">
        <f t="shared" si="3"/>
        <v>14697501</v>
      </c>
      <c r="Y42" s="88">
        <f t="shared" si="3"/>
        <v>-46898890</v>
      </c>
      <c r="Z42" s="208">
        <f>+IF(X42&lt;&gt;0,+(Y42/X42)*100,0)</f>
        <v>-319.0943140606012</v>
      </c>
      <c r="AA42" s="206">
        <f>SUM(AA38:AA41)</f>
        <v>-56813660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-14774354</v>
      </c>
      <c r="D44" s="210">
        <f>+D42-D43</f>
        <v>0</v>
      </c>
      <c r="E44" s="211">
        <f t="shared" si="4"/>
        <v>-56813660</v>
      </c>
      <c r="F44" s="77">
        <f t="shared" si="4"/>
        <v>-56813660</v>
      </c>
      <c r="G44" s="77">
        <f t="shared" si="4"/>
        <v>-9759991</v>
      </c>
      <c r="H44" s="77">
        <f t="shared" si="4"/>
        <v>-9759991</v>
      </c>
      <c r="I44" s="77">
        <f t="shared" si="4"/>
        <v>-12681407</v>
      </c>
      <c r="J44" s="77">
        <f t="shared" si="4"/>
        <v>-32201389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-32201389</v>
      </c>
      <c r="X44" s="77">
        <f t="shared" si="4"/>
        <v>14697501</v>
      </c>
      <c r="Y44" s="77">
        <f t="shared" si="4"/>
        <v>-46898890</v>
      </c>
      <c r="Z44" s="212">
        <f>+IF(X44&lt;&gt;0,+(Y44/X44)*100,0)</f>
        <v>-319.0943140606012</v>
      </c>
      <c r="AA44" s="210">
        <f>+AA42-AA43</f>
        <v>-56813660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-14774354</v>
      </c>
      <c r="D46" s="206">
        <f>SUM(D44:D45)</f>
        <v>0</v>
      </c>
      <c r="E46" s="207">
        <f t="shared" si="5"/>
        <v>-56813660</v>
      </c>
      <c r="F46" s="88">
        <f t="shared" si="5"/>
        <v>-56813660</v>
      </c>
      <c r="G46" s="88">
        <f t="shared" si="5"/>
        <v>-9759991</v>
      </c>
      <c r="H46" s="88">
        <f t="shared" si="5"/>
        <v>-9759991</v>
      </c>
      <c r="I46" s="88">
        <f t="shared" si="5"/>
        <v>-12681407</v>
      </c>
      <c r="J46" s="88">
        <f t="shared" si="5"/>
        <v>-32201389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-32201389</v>
      </c>
      <c r="X46" s="88">
        <f t="shared" si="5"/>
        <v>14697501</v>
      </c>
      <c r="Y46" s="88">
        <f t="shared" si="5"/>
        <v>-46898890</v>
      </c>
      <c r="Z46" s="208">
        <f>+IF(X46&lt;&gt;0,+(Y46/X46)*100,0)</f>
        <v>-319.0943140606012</v>
      </c>
      <c r="AA46" s="206">
        <f>SUM(AA44:AA45)</f>
        <v>-56813660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-14774354</v>
      </c>
      <c r="D48" s="217">
        <f>SUM(D46:D47)</f>
        <v>0</v>
      </c>
      <c r="E48" s="218">
        <f t="shared" si="6"/>
        <v>-56813660</v>
      </c>
      <c r="F48" s="219">
        <f t="shared" si="6"/>
        <v>-56813660</v>
      </c>
      <c r="G48" s="219">
        <f t="shared" si="6"/>
        <v>-9759991</v>
      </c>
      <c r="H48" s="220">
        <f t="shared" si="6"/>
        <v>-9759991</v>
      </c>
      <c r="I48" s="220">
        <f t="shared" si="6"/>
        <v>-12681407</v>
      </c>
      <c r="J48" s="220">
        <f t="shared" si="6"/>
        <v>-32201389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-32201389</v>
      </c>
      <c r="X48" s="220">
        <f t="shared" si="6"/>
        <v>14697501</v>
      </c>
      <c r="Y48" s="220">
        <f t="shared" si="6"/>
        <v>-46898890</v>
      </c>
      <c r="Z48" s="221">
        <f>+IF(X48&lt;&gt;0,+(Y48/X48)*100,0)</f>
        <v>-319.0943140606012</v>
      </c>
      <c r="AA48" s="222">
        <f>SUM(AA46:AA47)</f>
        <v>-56813660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3844139</v>
      </c>
      <c r="D5" s="153">
        <f>SUM(D6:D8)</f>
        <v>0</v>
      </c>
      <c r="E5" s="154">
        <f t="shared" si="0"/>
        <v>3460000</v>
      </c>
      <c r="F5" s="100">
        <f t="shared" si="0"/>
        <v>3460000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3460000</v>
      </c>
    </row>
    <row r="6" spans="1:27" ht="13.5">
      <c r="A6" s="138" t="s">
        <v>75</v>
      </c>
      <c r="B6" s="136"/>
      <c r="C6" s="155">
        <v>3844139</v>
      </c>
      <c r="D6" s="155"/>
      <c r="E6" s="156">
        <v>3460000</v>
      </c>
      <c r="F6" s="60">
        <v>3460000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3460000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3844139</v>
      </c>
      <c r="D25" s="217">
        <f>+D5+D9+D15+D19+D24</f>
        <v>0</v>
      </c>
      <c r="E25" s="230">
        <f t="shared" si="4"/>
        <v>3460000</v>
      </c>
      <c r="F25" s="219">
        <f t="shared" si="4"/>
        <v>3460000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0</v>
      </c>
      <c r="Y25" s="219">
        <f t="shared" si="4"/>
        <v>0</v>
      </c>
      <c r="Z25" s="231">
        <f>+IF(X25&lt;&gt;0,+(Y25/X25)*100,0)</f>
        <v>0</v>
      </c>
      <c r="AA25" s="232">
        <f>+AA5+AA9+AA15+AA19+AA24</f>
        <v>3460000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3844139</v>
      </c>
      <c r="D35" s="155"/>
      <c r="E35" s="156">
        <v>3460000</v>
      </c>
      <c r="F35" s="60">
        <v>3460000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3460000</v>
      </c>
    </row>
    <row r="36" spans="1:27" ht="13.5">
      <c r="A36" s="238" t="s">
        <v>139</v>
      </c>
      <c r="B36" s="149"/>
      <c r="C36" s="222">
        <f aca="true" t="shared" si="6" ref="C36:Y36">SUM(C32:C35)</f>
        <v>3844139</v>
      </c>
      <c r="D36" s="222">
        <f>SUM(D32:D35)</f>
        <v>0</v>
      </c>
      <c r="E36" s="218">
        <f t="shared" si="6"/>
        <v>3460000</v>
      </c>
      <c r="F36" s="220">
        <f t="shared" si="6"/>
        <v>3460000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0</v>
      </c>
      <c r="Y36" s="220">
        <f t="shared" si="6"/>
        <v>0</v>
      </c>
      <c r="Z36" s="221">
        <f>+IF(X36&lt;&gt;0,+(Y36/X36)*100,0)</f>
        <v>0</v>
      </c>
      <c r="AA36" s="239">
        <f>SUM(AA32:AA35)</f>
        <v>3460000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137384477</v>
      </c>
      <c r="D6" s="155"/>
      <c r="E6" s="59"/>
      <c r="F6" s="60"/>
      <c r="G6" s="60">
        <v>43297620</v>
      </c>
      <c r="H6" s="60">
        <v>43297620</v>
      </c>
      <c r="I6" s="60">
        <v>14874906</v>
      </c>
      <c r="J6" s="60">
        <v>14874906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14874906</v>
      </c>
      <c r="X6" s="60"/>
      <c r="Y6" s="60">
        <v>14874906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64109493</v>
      </c>
      <c r="F7" s="60">
        <v>64109493</v>
      </c>
      <c r="G7" s="60">
        <v>10000000</v>
      </c>
      <c r="H7" s="60">
        <v>10000000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16027373</v>
      </c>
      <c r="Y7" s="60">
        <v>-16027373</v>
      </c>
      <c r="Z7" s="140">
        <v>-100</v>
      </c>
      <c r="AA7" s="62">
        <v>64109493</v>
      </c>
    </row>
    <row r="8" spans="1:27" ht="13.5">
      <c r="A8" s="249" t="s">
        <v>145</v>
      </c>
      <c r="B8" s="182"/>
      <c r="C8" s="155">
        <v>629156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3889098</v>
      </c>
      <c r="D9" s="155"/>
      <c r="E9" s="59">
        <v>9361656</v>
      </c>
      <c r="F9" s="60">
        <v>9361656</v>
      </c>
      <c r="G9" s="60">
        <v>-732</v>
      </c>
      <c r="H9" s="60">
        <v>-732</v>
      </c>
      <c r="I9" s="60">
        <v>-532</v>
      </c>
      <c r="J9" s="60">
        <v>-532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-532</v>
      </c>
      <c r="X9" s="60">
        <v>2340414</v>
      </c>
      <c r="Y9" s="60">
        <v>-2340946</v>
      </c>
      <c r="Z9" s="140">
        <v>-100.02</v>
      </c>
      <c r="AA9" s="62">
        <v>9361656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-60512066</v>
      </c>
      <c r="F11" s="60">
        <v>-60512066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-15128017</v>
      </c>
      <c r="Y11" s="60">
        <v>15128017</v>
      </c>
      <c r="Z11" s="140">
        <v>-100</v>
      </c>
      <c r="AA11" s="62">
        <v>-60512066</v>
      </c>
    </row>
    <row r="12" spans="1:27" ht="13.5">
      <c r="A12" s="250" t="s">
        <v>56</v>
      </c>
      <c r="B12" s="251"/>
      <c r="C12" s="168">
        <f aca="true" t="shared" si="0" ref="C12:Y12">SUM(C6:C11)</f>
        <v>141902731</v>
      </c>
      <c r="D12" s="168">
        <f>SUM(D6:D11)</f>
        <v>0</v>
      </c>
      <c r="E12" s="72">
        <f t="shared" si="0"/>
        <v>12959083</v>
      </c>
      <c r="F12" s="73">
        <f t="shared" si="0"/>
        <v>12959083</v>
      </c>
      <c r="G12" s="73">
        <f t="shared" si="0"/>
        <v>53296888</v>
      </c>
      <c r="H12" s="73">
        <f t="shared" si="0"/>
        <v>53296888</v>
      </c>
      <c r="I12" s="73">
        <f t="shared" si="0"/>
        <v>14874374</v>
      </c>
      <c r="J12" s="73">
        <f t="shared" si="0"/>
        <v>14874374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14874374</v>
      </c>
      <c r="X12" s="73">
        <f t="shared" si="0"/>
        <v>3239770</v>
      </c>
      <c r="Y12" s="73">
        <f t="shared" si="0"/>
        <v>11634604</v>
      </c>
      <c r="Z12" s="170">
        <f>+IF(X12&lt;&gt;0,+(Y12/X12)*100,0)</f>
        <v>359.1182090086642</v>
      </c>
      <c r="AA12" s="74">
        <f>SUM(AA6:AA11)</f>
        <v>12959083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31103174</v>
      </c>
      <c r="D19" s="155"/>
      <c r="E19" s="59">
        <v>34131714</v>
      </c>
      <c r="F19" s="60">
        <v>34131714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8532929</v>
      </c>
      <c r="Y19" s="60">
        <v>-8532929</v>
      </c>
      <c r="Z19" s="140">
        <v>-100</v>
      </c>
      <c r="AA19" s="62">
        <v>34131714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181164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31284338</v>
      </c>
      <c r="D24" s="168">
        <f>SUM(D15:D23)</f>
        <v>0</v>
      </c>
      <c r="E24" s="76">
        <f t="shared" si="1"/>
        <v>34131714</v>
      </c>
      <c r="F24" s="77">
        <f t="shared" si="1"/>
        <v>34131714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8532929</v>
      </c>
      <c r="Y24" s="77">
        <f t="shared" si="1"/>
        <v>-8532929</v>
      </c>
      <c r="Z24" s="212">
        <f>+IF(X24&lt;&gt;0,+(Y24/X24)*100,0)</f>
        <v>-100</v>
      </c>
      <c r="AA24" s="79">
        <f>SUM(AA15:AA23)</f>
        <v>34131714</v>
      </c>
    </row>
    <row r="25" spans="1:27" ht="13.5">
      <c r="A25" s="250" t="s">
        <v>159</v>
      </c>
      <c r="B25" s="251"/>
      <c r="C25" s="168">
        <f aca="true" t="shared" si="2" ref="C25:Y25">+C12+C24</f>
        <v>173187069</v>
      </c>
      <c r="D25" s="168">
        <f>+D12+D24</f>
        <v>0</v>
      </c>
      <c r="E25" s="72">
        <f t="shared" si="2"/>
        <v>47090797</v>
      </c>
      <c r="F25" s="73">
        <f t="shared" si="2"/>
        <v>47090797</v>
      </c>
      <c r="G25" s="73">
        <f t="shared" si="2"/>
        <v>53296888</v>
      </c>
      <c r="H25" s="73">
        <f t="shared" si="2"/>
        <v>53296888</v>
      </c>
      <c r="I25" s="73">
        <f t="shared" si="2"/>
        <v>14874374</v>
      </c>
      <c r="J25" s="73">
        <f t="shared" si="2"/>
        <v>14874374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14874374</v>
      </c>
      <c r="X25" s="73">
        <f t="shared" si="2"/>
        <v>11772699</v>
      </c>
      <c r="Y25" s="73">
        <f t="shared" si="2"/>
        <v>3101675</v>
      </c>
      <c r="Z25" s="170">
        <f>+IF(X25&lt;&gt;0,+(Y25/X25)*100,0)</f>
        <v>26.346337403173226</v>
      </c>
      <c r="AA25" s="74">
        <f>+AA12+AA24</f>
        <v>47090797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73814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2644883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29327316</v>
      </c>
      <c r="D32" s="155"/>
      <c r="E32" s="59">
        <v>18824087</v>
      </c>
      <c r="F32" s="60">
        <v>18824087</v>
      </c>
      <c r="G32" s="60">
        <v>8961729</v>
      </c>
      <c r="H32" s="60">
        <v>8961729</v>
      </c>
      <c r="I32" s="60">
        <v>935219</v>
      </c>
      <c r="J32" s="60">
        <v>935219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935219</v>
      </c>
      <c r="X32" s="60">
        <v>4706022</v>
      </c>
      <c r="Y32" s="60">
        <v>-3770803</v>
      </c>
      <c r="Z32" s="140">
        <v>-80.13</v>
      </c>
      <c r="AA32" s="62">
        <v>18824087</v>
      </c>
    </row>
    <row r="33" spans="1:27" ht="13.5">
      <c r="A33" s="249" t="s">
        <v>165</v>
      </c>
      <c r="B33" s="182"/>
      <c r="C33" s="155"/>
      <c r="D33" s="155"/>
      <c r="E33" s="59">
        <v>6034374</v>
      </c>
      <c r="F33" s="60">
        <v>6034374</v>
      </c>
      <c r="G33" s="60">
        <v>-860137</v>
      </c>
      <c r="H33" s="60">
        <v>-860137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1508594</v>
      </c>
      <c r="Y33" s="60">
        <v>-1508594</v>
      </c>
      <c r="Z33" s="140">
        <v>-100</v>
      </c>
      <c r="AA33" s="62">
        <v>6034374</v>
      </c>
    </row>
    <row r="34" spans="1:27" ht="13.5">
      <c r="A34" s="250" t="s">
        <v>58</v>
      </c>
      <c r="B34" s="251"/>
      <c r="C34" s="168">
        <f aca="true" t="shared" si="3" ref="C34:Y34">SUM(C29:C33)</f>
        <v>32046013</v>
      </c>
      <c r="D34" s="168">
        <f>SUM(D29:D33)</f>
        <v>0</v>
      </c>
      <c r="E34" s="72">
        <f t="shared" si="3"/>
        <v>24858461</v>
      </c>
      <c r="F34" s="73">
        <f t="shared" si="3"/>
        <v>24858461</v>
      </c>
      <c r="G34" s="73">
        <f t="shared" si="3"/>
        <v>8101592</v>
      </c>
      <c r="H34" s="73">
        <f t="shared" si="3"/>
        <v>8101592</v>
      </c>
      <c r="I34" s="73">
        <f t="shared" si="3"/>
        <v>935219</v>
      </c>
      <c r="J34" s="73">
        <f t="shared" si="3"/>
        <v>935219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935219</v>
      </c>
      <c r="X34" s="73">
        <f t="shared" si="3"/>
        <v>6214616</v>
      </c>
      <c r="Y34" s="73">
        <f t="shared" si="3"/>
        <v>-5279397</v>
      </c>
      <c r="Z34" s="170">
        <f>+IF(X34&lt;&gt;0,+(Y34/X34)*100,0)</f>
        <v>-84.95129868040117</v>
      </c>
      <c r="AA34" s="74">
        <f>SUM(AA29:AA33)</f>
        <v>24858461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>
        <v>172404</v>
      </c>
      <c r="H37" s="60">
        <v>172404</v>
      </c>
      <c r="I37" s="60">
        <v>102531</v>
      </c>
      <c r="J37" s="60">
        <v>102531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102531</v>
      </c>
      <c r="X37" s="60"/>
      <c r="Y37" s="60">
        <v>102531</v>
      </c>
      <c r="Z37" s="140"/>
      <c r="AA37" s="62"/>
    </row>
    <row r="38" spans="1:27" ht="13.5">
      <c r="A38" s="249" t="s">
        <v>165</v>
      </c>
      <c r="B38" s="182"/>
      <c r="C38" s="155">
        <v>15165003</v>
      </c>
      <c r="D38" s="155"/>
      <c r="E38" s="59">
        <v>15651103</v>
      </c>
      <c r="F38" s="60">
        <v>15651103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3912776</v>
      </c>
      <c r="Y38" s="60">
        <v>-3912776</v>
      </c>
      <c r="Z38" s="140">
        <v>-100</v>
      </c>
      <c r="AA38" s="62">
        <v>15651103</v>
      </c>
    </row>
    <row r="39" spans="1:27" ht="13.5">
      <c r="A39" s="250" t="s">
        <v>59</v>
      </c>
      <c r="B39" s="253"/>
      <c r="C39" s="168">
        <f aca="true" t="shared" si="4" ref="C39:Y39">SUM(C37:C38)</f>
        <v>15165003</v>
      </c>
      <c r="D39" s="168">
        <f>SUM(D37:D38)</f>
        <v>0</v>
      </c>
      <c r="E39" s="76">
        <f t="shared" si="4"/>
        <v>15651103</v>
      </c>
      <c r="F39" s="77">
        <f t="shared" si="4"/>
        <v>15651103</v>
      </c>
      <c r="G39" s="77">
        <f t="shared" si="4"/>
        <v>172404</v>
      </c>
      <c r="H39" s="77">
        <f t="shared" si="4"/>
        <v>172404</v>
      </c>
      <c r="I39" s="77">
        <f t="shared" si="4"/>
        <v>102531</v>
      </c>
      <c r="J39" s="77">
        <f t="shared" si="4"/>
        <v>102531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102531</v>
      </c>
      <c r="X39" s="77">
        <f t="shared" si="4"/>
        <v>3912776</v>
      </c>
      <c r="Y39" s="77">
        <f t="shared" si="4"/>
        <v>-3810245</v>
      </c>
      <c r="Z39" s="212">
        <f>+IF(X39&lt;&gt;0,+(Y39/X39)*100,0)</f>
        <v>-97.37958421335645</v>
      </c>
      <c r="AA39" s="79">
        <f>SUM(AA37:AA38)</f>
        <v>15651103</v>
      </c>
    </row>
    <row r="40" spans="1:27" ht="13.5">
      <c r="A40" s="250" t="s">
        <v>167</v>
      </c>
      <c r="B40" s="251"/>
      <c r="C40" s="168">
        <f aca="true" t="shared" si="5" ref="C40:Y40">+C34+C39</f>
        <v>47211016</v>
      </c>
      <c r="D40" s="168">
        <f>+D34+D39</f>
        <v>0</v>
      </c>
      <c r="E40" s="72">
        <f t="shared" si="5"/>
        <v>40509564</v>
      </c>
      <c r="F40" s="73">
        <f t="shared" si="5"/>
        <v>40509564</v>
      </c>
      <c r="G40" s="73">
        <f t="shared" si="5"/>
        <v>8273996</v>
      </c>
      <c r="H40" s="73">
        <f t="shared" si="5"/>
        <v>8273996</v>
      </c>
      <c r="I40" s="73">
        <f t="shared" si="5"/>
        <v>1037750</v>
      </c>
      <c r="J40" s="73">
        <f t="shared" si="5"/>
        <v>1037750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1037750</v>
      </c>
      <c r="X40" s="73">
        <f t="shared" si="5"/>
        <v>10127392</v>
      </c>
      <c r="Y40" s="73">
        <f t="shared" si="5"/>
        <v>-9089642</v>
      </c>
      <c r="Z40" s="170">
        <f>+IF(X40&lt;&gt;0,+(Y40/X40)*100,0)</f>
        <v>-89.75303809707376</v>
      </c>
      <c r="AA40" s="74">
        <f>+AA34+AA39</f>
        <v>40509564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125976053</v>
      </c>
      <c r="D42" s="257">
        <f>+D25-D40</f>
        <v>0</v>
      </c>
      <c r="E42" s="258">
        <f t="shared" si="6"/>
        <v>6581233</v>
      </c>
      <c r="F42" s="259">
        <f t="shared" si="6"/>
        <v>6581233</v>
      </c>
      <c r="G42" s="259">
        <f t="shared" si="6"/>
        <v>45022892</v>
      </c>
      <c r="H42" s="259">
        <f t="shared" si="6"/>
        <v>45022892</v>
      </c>
      <c r="I42" s="259">
        <f t="shared" si="6"/>
        <v>13836624</v>
      </c>
      <c r="J42" s="259">
        <f t="shared" si="6"/>
        <v>13836624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13836624</v>
      </c>
      <c r="X42" s="259">
        <f t="shared" si="6"/>
        <v>1645307</v>
      </c>
      <c r="Y42" s="259">
        <f t="shared" si="6"/>
        <v>12191317</v>
      </c>
      <c r="Z42" s="260">
        <f>+IF(X42&lt;&gt;0,+(Y42/X42)*100,0)</f>
        <v>740.9752100975684</v>
      </c>
      <c r="AA42" s="261">
        <f>+AA25-AA40</f>
        <v>6581233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110389171</v>
      </c>
      <c r="D45" s="155"/>
      <c r="E45" s="59">
        <v>-9884978</v>
      </c>
      <c r="F45" s="60">
        <v>-9884978</v>
      </c>
      <c r="G45" s="60">
        <v>45022892</v>
      </c>
      <c r="H45" s="60">
        <v>45022892</v>
      </c>
      <c r="I45" s="60">
        <v>13836624</v>
      </c>
      <c r="J45" s="60">
        <v>13836624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13836624</v>
      </c>
      <c r="X45" s="60">
        <v>-2471245</v>
      </c>
      <c r="Y45" s="60">
        <v>16307869</v>
      </c>
      <c r="Z45" s="139">
        <v>-659.9</v>
      </c>
      <c r="AA45" s="62">
        <v>-9884978</v>
      </c>
    </row>
    <row r="46" spans="1:27" ht="13.5">
      <c r="A46" s="249" t="s">
        <v>171</v>
      </c>
      <c r="B46" s="182"/>
      <c r="C46" s="155">
        <v>15586882</v>
      </c>
      <c r="D46" s="155"/>
      <c r="E46" s="59">
        <v>16466211</v>
      </c>
      <c r="F46" s="60">
        <v>16466211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4116553</v>
      </c>
      <c r="Y46" s="60">
        <v>-4116553</v>
      </c>
      <c r="Z46" s="139">
        <v>-100</v>
      </c>
      <c r="AA46" s="62">
        <v>16466211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125976053</v>
      </c>
      <c r="D48" s="217">
        <f>SUM(D45:D47)</f>
        <v>0</v>
      </c>
      <c r="E48" s="264">
        <f t="shared" si="7"/>
        <v>6581233</v>
      </c>
      <c r="F48" s="219">
        <f t="shared" si="7"/>
        <v>6581233</v>
      </c>
      <c r="G48" s="219">
        <f t="shared" si="7"/>
        <v>45022892</v>
      </c>
      <c r="H48" s="219">
        <f t="shared" si="7"/>
        <v>45022892</v>
      </c>
      <c r="I48" s="219">
        <f t="shared" si="7"/>
        <v>13836624</v>
      </c>
      <c r="J48" s="219">
        <f t="shared" si="7"/>
        <v>13836624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13836624</v>
      </c>
      <c r="X48" s="219">
        <f t="shared" si="7"/>
        <v>1645308</v>
      </c>
      <c r="Y48" s="219">
        <f t="shared" si="7"/>
        <v>12191316</v>
      </c>
      <c r="Z48" s="265">
        <f>+IF(X48&lt;&gt;0,+(Y48/X48)*100,0)</f>
        <v>740.9746989621397</v>
      </c>
      <c r="AA48" s="232">
        <f>SUM(AA45:AA47)</f>
        <v>6581233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2839055</v>
      </c>
      <c r="D6" s="155"/>
      <c r="E6" s="59">
        <v>2741000</v>
      </c>
      <c r="F6" s="60">
        <v>2741000</v>
      </c>
      <c r="G6" s="60">
        <v>488809</v>
      </c>
      <c r="H6" s="60">
        <v>134717</v>
      </c>
      <c r="I6" s="60">
        <v>34894</v>
      </c>
      <c r="J6" s="60">
        <v>658420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658420</v>
      </c>
      <c r="X6" s="60">
        <v>403981</v>
      </c>
      <c r="Y6" s="60">
        <v>254439</v>
      </c>
      <c r="Z6" s="140">
        <v>62.98</v>
      </c>
      <c r="AA6" s="62">
        <v>2741000</v>
      </c>
    </row>
    <row r="7" spans="1:27" ht="13.5">
      <c r="A7" s="249" t="s">
        <v>178</v>
      </c>
      <c r="B7" s="182"/>
      <c r="C7" s="155">
        <v>139561508</v>
      </c>
      <c r="D7" s="155"/>
      <c r="E7" s="59">
        <v>142499000</v>
      </c>
      <c r="F7" s="60">
        <v>142499000</v>
      </c>
      <c r="G7" s="60">
        <v>55697000</v>
      </c>
      <c r="H7" s="60">
        <v>1334000</v>
      </c>
      <c r="I7" s="60"/>
      <c r="J7" s="60">
        <v>57031000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57031000</v>
      </c>
      <c r="X7" s="60">
        <v>57228000</v>
      </c>
      <c r="Y7" s="60">
        <v>-197000</v>
      </c>
      <c r="Z7" s="140">
        <v>-0.34</v>
      </c>
      <c r="AA7" s="62">
        <v>142499000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8619724</v>
      </c>
      <c r="D9" s="155"/>
      <c r="E9" s="59">
        <v>5008571</v>
      </c>
      <c r="F9" s="60">
        <v>5008571</v>
      </c>
      <c r="G9" s="60">
        <v>106724</v>
      </c>
      <c r="H9" s="60">
        <v>927775</v>
      </c>
      <c r="I9" s="60">
        <v>183847</v>
      </c>
      <c r="J9" s="60">
        <v>1218346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1218346</v>
      </c>
      <c r="X9" s="60">
        <v>2783325</v>
      </c>
      <c r="Y9" s="60">
        <v>-1564979</v>
      </c>
      <c r="Z9" s="140">
        <v>-56.23</v>
      </c>
      <c r="AA9" s="62">
        <v>5008571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-137692591</v>
      </c>
      <c r="D12" s="155"/>
      <c r="E12" s="59">
        <v>-173079000</v>
      </c>
      <c r="F12" s="60">
        <v>-173079000</v>
      </c>
      <c r="G12" s="60">
        <v>-10084630</v>
      </c>
      <c r="H12" s="60">
        <v>-13110208</v>
      </c>
      <c r="I12" s="60">
        <v>-12551808</v>
      </c>
      <c r="J12" s="60">
        <v>-35746646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-35746646</v>
      </c>
      <c r="X12" s="60">
        <v>-39330624</v>
      </c>
      <c r="Y12" s="60">
        <v>3583978</v>
      </c>
      <c r="Z12" s="140">
        <v>-9.11</v>
      </c>
      <c r="AA12" s="62">
        <v>-173079000</v>
      </c>
    </row>
    <row r="13" spans="1:27" ht="13.5">
      <c r="A13" s="249" t="s">
        <v>40</v>
      </c>
      <c r="B13" s="182"/>
      <c r="C13" s="155">
        <v>-376180</v>
      </c>
      <c r="D13" s="155"/>
      <c r="E13" s="59">
        <v>-4500000</v>
      </c>
      <c r="F13" s="60">
        <v>-4500000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-4500000</v>
      </c>
      <c r="Y13" s="60">
        <v>4500000</v>
      </c>
      <c r="Z13" s="140">
        <v>-100</v>
      </c>
      <c r="AA13" s="62">
        <v>-4500000</v>
      </c>
    </row>
    <row r="14" spans="1:27" ht="13.5">
      <c r="A14" s="249" t="s">
        <v>42</v>
      </c>
      <c r="B14" s="182"/>
      <c r="C14" s="155">
        <v>-14621734</v>
      </c>
      <c r="D14" s="155"/>
      <c r="E14" s="59">
        <v>-29483000</v>
      </c>
      <c r="F14" s="60">
        <v>-29483000</v>
      </c>
      <c r="G14" s="60">
        <v>-3149577</v>
      </c>
      <c r="H14" s="60">
        <v>-629117</v>
      </c>
      <c r="I14" s="60">
        <v>-1153852</v>
      </c>
      <c r="J14" s="60">
        <v>-4932546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-4932546</v>
      </c>
      <c r="X14" s="60">
        <v>-1887351</v>
      </c>
      <c r="Y14" s="60">
        <v>-3045195</v>
      </c>
      <c r="Z14" s="140">
        <v>161.35</v>
      </c>
      <c r="AA14" s="62">
        <v>-29483000</v>
      </c>
    </row>
    <row r="15" spans="1:27" ht="13.5">
      <c r="A15" s="250" t="s">
        <v>184</v>
      </c>
      <c r="B15" s="251"/>
      <c r="C15" s="168">
        <f aca="true" t="shared" si="0" ref="C15:Y15">SUM(C6:C14)</f>
        <v>-1670218</v>
      </c>
      <c r="D15" s="168">
        <f>SUM(D6:D14)</f>
        <v>0</v>
      </c>
      <c r="E15" s="72">
        <f t="shared" si="0"/>
        <v>-56813429</v>
      </c>
      <c r="F15" s="73">
        <f t="shared" si="0"/>
        <v>-56813429</v>
      </c>
      <c r="G15" s="73">
        <f t="shared" si="0"/>
        <v>43058326</v>
      </c>
      <c r="H15" s="73">
        <f t="shared" si="0"/>
        <v>-11342833</v>
      </c>
      <c r="I15" s="73">
        <f t="shared" si="0"/>
        <v>-13486919</v>
      </c>
      <c r="J15" s="73">
        <f t="shared" si="0"/>
        <v>18228574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18228574</v>
      </c>
      <c r="X15" s="73">
        <f t="shared" si="0"/>
        <v>14697331</v>
      </c>
      <c r="Y15" s="73">
        <f t="shared" si="0"/>
        <v>3531243</v>
      </c>
      <c r="Z15" s="170">
        <f>+IF(X15&lt;&gt;0,+(Y15/X15)*100,0)</f>
        <v>24.026423573096366</v>
      </c>
      <c r="AA15" s="74">
        <f>SUM(AA6:AA14)</f>
        <v>-56813429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196000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-3844139</v>
      </c>
      <c r="D24" s="155"/>
      <c r="E24" s="59">
        <v>-6085000</v>
      </c>
      <c r="F24" s="60">
        <v>-6085000</v>
      </c>
      <c r="G24" s="60"/>
      <c r="H24" s="60"/>
      <c r="I24" s="60">
        <v>-91693</v>
      </c>
      <c r="J24" s="60">
        <v>-91693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-91693</v>
      </c>
      <c r="X24" s="60"/>
      <c r="Y24" s="60">
        <v>-91693</v>
      </c>
      <c r="Z24" s="140"/>
      <c r="AA24" s="62">
        <v>-6085000</v>
      </c>
    </row>
    <row r="25" spans="1:27" ht="13.5">
      <c r="A25" s="250" t="s">
        <v>191</v>
      </c>
      <c r="B25" s="251"/>
      <c r="C25" s="168">
        <f aca="true" t="shared" si="1" ref="C25:Y25">SUM(C19:C24)</f>
        <v>-3648139</v>
      </c>
      <c r="D25" s="168">
        <f>SUM(D19:D24)</f>
        <v>0</v>
      </c>
      <c r="E25" s="72">
        <f t="shared" si="1"/>
        <v>-6085000</v>
      </c>
      <c r="F25" s="73">
        <f t="shared" si="1"/>
        <v>-6085000</v>
      </c>
      <c r="G25" s="73">
        <f t="shared" si="1"/>
        <v>0</v>
      </c>
      <c r="H25" s="73">
        <f t="shared" si="1"/>
        <v>0</v>
      </c>
      <c r="I25" s="73">
        <f t="shared" si="1"/>
        <v>-91693</v>
      </c>
      <c r="J25" s="73">
        <f t="shared" si="1"/>
        <v>-91693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-91693</v>
      </c>
      <c r="X25" s="73">
        <f t="shared" si="1"/>
        <v>0</v>
      </c>
      <c r="Y25" s="73">
        <f t="shared" si="1"/>
        <v>-91693</v>
      </c>
      <c r="Z25" s="170">
        <f>+IF(X25&lt;&gt;0,+(Y25/X25)*100,0)</f>
        <v>0</v>
      </c>
      <c r="AA25" s="74">
        <f>SUM(AA19:AA24)</f>
        <v>-6085000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-17781655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-17781655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-23100012</v>
      </c>
      <c r="D36" s="153">
        <f>+D15+D25+D34</f>
        <v>0</v>
      </c>
      <c r="E36" s="99">
        <f t="shared" si="3"/>
        <v>-62898429</v>
      </c>
      <c r="F36" s="100">
        <f t="shared" si="3"/>
        <v>-62898429</v>
      </c>
      <c r="G36" s="100">
        <f t="shared" si="3"/>
        <v>43058326</v>
      </c>
      <c r="H36" s="100">
        <f t="shared" si="3"/>
        <v>-11342833</v>
      </c>
      <c r="I36" s="100">
        <f t="shared" si="3"/>
        <v>-13578612</v>
      </c>
      <c r="J36" s="100">
        <f t="shared" si="3"/>
        <v>18136881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18136881</v>
      </c>
      <c r="X36" s="100">
        <f t="shared" si="3"/>
        <v>14697331</v>
      </c>
      <c r="Y36" s="100">
        <f t="shared" si="3"/>
        <v>3439550</v>
      </c>
      <c r="Z36" s="137">
        <f>+IF(X36&lt;&gt;0,+(Y36/X36)*100,0)</f>
        <v>23.402548394671115</v>
      </c>
      <c r="AA36" s="102">
        <f>+AA15+AA25+AA34</f>
        <v>-62898429</v>
      </c>
    </row>
    <row r="37" spans="1:27" ht="13.5">
      <c r="A37" s="249" t="s">
        <v>199</v>
      </c>
      <c r="B37" s="182"/>
      <c r="C37" s="153">
        <v>160410675</v>
      </c>
      <c r="D37" s="153"/>
      <c r="E37" s="99">
        <v>83651000</v>
      </c>
      <c r="F37" s="100">
        <v>83651000</v>
      </c>
      <c r="G37" s="100">
        <v>139476317</v>
      </c>
      <c r="H37" s="100">
        <v>182534643</v>
      </c>
      <c r="I37" s="100">
        <v>171191810</v>
      </c>
      <c r="J37" s="100">
        <v>139476317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139476317</v>
      </c>
      <c r="X37" s="100">
        <v>83651000</v>
      </c>
      <c r="Y37" s="100">
        <v>55825317</v>
      </c>
      <c r="Z37" s="137">
        <v>66.74</v>
      </c>
      <c r="AA37" s="102">
        <v>83651000</v>
      </c>
    </row>
    <row r="38" spans="1:27" ht="13.5">
      <c r="A38" s="269" t="s">
        <v>200</v>
      </c>
      <c r="B38" s="256"/>
      <c r="C38" s="257">
        <v>137310663</v>
      </c>
      <c r="D38" s="257"/>
      <c r="E38" s="258">
        <v>20752571</v>
      </c>
      <c r="F38" s="259">
        <v>20752571</v>
      </c>
      <c r="G38" s="259">
        <v>182534643</v>
      </c>
      <c r="H38" s="259">
        <v>171191810</v>
      </c>
      <c r="I38" s="259">
        <v>157613198</v>
      </c>
      <c r="J38" s="259">
        <v>157613198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157613198</v>
      </c>
      <c r="X38" s="259">
        <v>98348331</v>
      </c>
      <c r="Y38" s="259">
        <v>59264867</v>
      </c>
      <c r="Z38" s="260">
        <v>60.26</v>
      </c>
      <c r="AA38" s="261">
        <v>20752571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3844139</v>
      </c>
      <c r="D5" s="200">
        <f t="shared" si="0"/>
        <v>0</v>
      </c>
      <c r="E5" s="106">
        <f t="shared" si="0"/>
        <v>3460000</v>
      </c>
      <c r="F5" s="106">
        <f t="shared" si="0"/>
        <v>3460000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865000</v>
      </c>
      <c r="Y5" s="106">
        <f t="shared" si="0"/>
        <v>-865000</v>
      </c>
      <c r="Z5" s="201">
        <f>+IF(X5&lt;&gt;0,+(Y5/X5)*100,0)</f>
        <v>-100</v>
      </c>
      <c r="AA5" s="199">
        <f>SUM(AA11:AA18)</f>
        <v>3460000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3844139</v>
      </c>
      <c r="D15" s="156"/>
      <c r="E15" s="60">
        <v>3460000</v>
      </c>
      <c r="F15" s="60">
        <v>3460000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865000</v>
      </c>
      <c r="Y15" s="60">
        <v>-865000</v>
      </c>
      <c r="Z15" s="140">
        <v>-100</v>
      </c>
      <c r="AA15" s="155">
        <v>3460000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3844139</v>
      </c>
      <c r="D45" s="129">
        <f t="shared" si="7"/>
        <v>0</v>
      </c>
      <c r="E45" s="54">
        <f t="shared" si="7"/>
        <v>3460000</v>
      </c>
      <c r="F45" s="54">
        <f t="shared" si="7"/>
        <v>3460000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865000</v>
      </c>
      <c r="Y45" s="54">
        <f t="shared" si="7"/>
        <v>-865000</v>
      </c>
      <c r="Z45" s="184">
        <f t="shared" si="5"/>
        <v>-100</v>
      </c>
      <c r="AA45" s="130">
        <f t="shared" si="8"/>
        <v>3460000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3844139</v>
      </c>
      <c r="D49" s="218">
        <f t="shared" si="9"/>
        <v>0</v>
      </c>
      <c r="E49" s="220">
        <f t="shared" si="9"/>
        <v>3460000</v>
      </c>
      <c r="F49" s="220">
        <f t="shared" si="9"/>
        <v>3460000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865000</v>
      </c>
      <c r="Y49" s="220">
        <f t="shared" si="9"/>
        <v>-865000</v>
      </c>
      <c r="Z49" s="221">
        <f t="shared" si="5"/>
        <v>-100</v>
      </c>
      <c r="AA49" s="222">
        <f>SUM(AA41:AA48)</f>
        <v>3460000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2711900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124327</v>
      </c>
      <c r="H68" s="60">
        <v>139267</v>
      </c>
      <c r="I68" s="60">
        <v>94325</v>
      </c>
      <c r="J68" s="60">
        <v>357919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357919</v>
      </c>
      <c r="X68" s="60"/>
      <c r="Y68" s="60">
        <v>357919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2711900</v>
      </c>
      <c r="F69" s="220">
        <f t="shared" si="12"/>
        <v>0</v>
      </c>
      <c r="G69" s="220">
        <f t="shared" si="12"/>
        <v>124327</v>
      </c>
      <c r="H69" s="220">
        <f t="shared" si="12"/>
        <v>139267</v>
      </c>
      <c r="I69" s="220">
        <f t="shared" si="12"/>
        <v>94325</v>
      </c>
      <c r="J69" s="220">
        <f t="shared" si="12"/>
        <v>357919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357919</v>
      </c>
      <c r="X69" s="220">
        <f t="shared" si="12"/>
        <v>0</v>
      </c>
      <c r="Y69" s="220">
        <f t="shared" si="12"/>
        <v>357919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3844139</v>
      </c>
      <c r="D40" s="344">
        <f t="shared" si="9"/>
        <v>0</v>
      </c>
      <c r="E40" s="343">
        <f t="shared" si="9"/>
        <v>3460000</v>
      </c>
      <c r="F40" s="345">
        <f t="shared" si="9"/>
        <v>3460000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865000</v>
      </c>
      <c r="Y40" s="345">
        <f t="shared" si="9"/>
        <v>-865000</v>
      </c>
      <c r="Z40" s="336">
        <f>+IF(X40&lt;&gt;0,+(Y40/X40)*100,0)</f>
        <v>-100</v>
      </c>
      <c r="AA40" s="350">
        <f>SUM(AA41:AA49)</f>
        <v>3460000</v>
      </c>
    </row>
    <row r="41" spans="1:27" ht="13.5">
      <c r="A41" s="361" t="s">
        <v>247</v>
      </c>
      <c r="B41" s="142"/>
      <c r="C41" s="362">
        <v>2688155</v>
      </c>
      <c r="D41" s="363"/>
      <c r="E41" s="362">
        <v>2200000</v>
      </c>
      <c r="F41" s="364">
        <v>2200000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550000</v>
      </c>
      <c r="Y41" s="364">
        <v>-550000</v>
      </c>
      <c r="Z41" s="365">
        <v>-100</v>
      </c>
      <c r="AA41" s="366">
        <v>2200000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21000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598182</v>
      </c>
      <c r="D44" s="368"/>
      <c r="E44" s="54">
        <v>1260000</v>
      </c>
      <c r="F44" s="53">
        <v>1260000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315000</v>
      </c>
      <c r="Y44" s="53">
        <v>-315000</v>
      </c>
      <c r="Z44" s="94">
        <v>-100</v>
      </c>
      <c r="AA44" s="95">
        <v>1260000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225080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311722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3844139</v>
      </c>
      <c r="D60" s="346">
        <f t="shared" si="14"/>
        <v>0</v>
      </c>
      <c r="E60" s="219">
        <f t="shared" si="14"/>
        <v>3460000</v>
      </c>
      <c r="F60" s="264">
        <f t="shared" si="14"/>
        <v>3460000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865000</v>
      </c>
      <c r="Y60" s="264">
        <f t="shared" si="14"/>
        <v>-865000</v>
      </c>
      <c r="Z60" s="337">
        <f>+IF(X60&lt;&gt;0,+(Y60/X60)*100,0)</f>
        <v>-100</v>
      </c>
      <c r="AA60" s="232">
        <f>+AA57+AA54+AA51+AA40+AA37+AA34+AA22+AA5</f>
        <v>3460000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2014-11-14T15:51:27Z</dcterms:created>
  <dcterms:modified xsi:type="dcterms:W3CDTF">2014-11-14T15:51:32Z</dcterms:modified>
  <cp:category/>
  <cp:version/>
  <cp:contentType/>
  <cp:contentStatus/>
</cp:coreProperties>
</file>