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<sst xmlns="http://schemas.openxmlformats.org/spreadsheetml/2006/main" count="855" uniqueCount="302">
  <si>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Ugu(DC21)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</si>
  <si>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</si>
  <si>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</si>
  <si>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</si>
  <si>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</si>
  <si>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</si>
  <si>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</si>
  <si>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</si>
  <si>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</si>
  <si>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</si>
  <si>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</si>
  <si>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</si>
  <si>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</si>
  <si>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</si>
  <si>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</si>
  <si>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</si>
  <si>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</si>
  <si>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</si>
  <si>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</si>
  <si>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</si>
  <si>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</si>
  <si>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</si>
  <si>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</si>
  <si>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</si>
  <si>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</si>
  <si>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</si>
  <si>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</si>
  <si>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</si>
  <si>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</si>
  <si>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</si>
  <si>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</si>
  <si>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</si>
  <si>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</si>
  <si>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</si>
  <si>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</si>
  <si>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</si>
  <si>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</si>
  <si>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</si>
  <si>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</si>
  <si>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</si>
  <si>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</si>
  <si>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</si>
  <si>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</si>
  <si>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</si>
  <si>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</si>
  <si>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</si>
  <si>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</si>
  <si>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</si>
  <si>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</si>
  <si>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</si>
  <si>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</si>
  <si>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</si>
  <si>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</si>
  <si>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</si>
  <si>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</si>
  <si>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</si>
  <si>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</si>
  <si>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</si>
  <si>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</si>
  <si>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</si>
  <si>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</si>
  <si>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</si>
  <si>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</si>
  <si>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</si>
  <si>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</si>
  <si>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</si>
  <si>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</si>
  <si>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</si>
  <si>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</si>
  <si>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</si>
  <si>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Ugu(DC21)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</si>
  <si>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</si>
  <si>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</si>
  <si>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</si>
  <si>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</si>
  <si>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</si>
  <si>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</si>
  <si>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</si>
  <si>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</si>
  <si>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</si>
  <si>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</si>
  <si>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</si>
  <si>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</si>
  <si>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</si>
  <si>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</si>
  <si>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</si>
  <si>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</si>
  <si>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</si>
  <si>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</si>
  <si>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</si>
  <si>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</si>
  <si>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</si>
  <si>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</si>
  <si>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</si>
  <si>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</si>
  <si>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</si>
  <si>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</si>
  <si>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</si>
  <si>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</si>
  <si>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</si>
  <si>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Ugu(DC21)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</si>
  <si>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</si>
  <si>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</si>
  <si>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</si>
  <si>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</si>
  <si>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</si>
  <si>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</si>
  <si>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</si>
  <si>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</si>
  <si>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</si>
  <si>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</si>
  <si>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</si>
  <si>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</si>
  <si>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</si>
  <si>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</si>
  <si>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</si>
  <si>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</si>
  <si>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</si>
  <si>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</si>
  <si>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</si>
  <si>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</si>
  <si>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</si>
  <si>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</si>
  <si>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</si>
  <si>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</si>
  <si>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</si>
  <si>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</si>
  <si>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</si>
  <si>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</si>
  <si>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Ugu(DC21)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</si>
  <si>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</si>
  <si>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</si>
  <si>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</si>
  <si>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</si>
  <si>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</si>
  <si>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</si>
  <si>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</si>
  <si>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</si>
  <si>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</si>
  <si>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</si>
  <si>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Ugu(DC21)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</si>
  <si>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</si>
  <si>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</si>
  <si>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</si>
  <si>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</si>
  <si>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</si>
  <si>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</si>
  <si>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</si>
  <si>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</si>
  <si>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</si>
  <si>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</si>
  <si>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</si>
  <si>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</si>
  <si>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</si>
  <si>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</si>
  <si>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</si>
  <si>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</si>
  <si>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</si>
  <si>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</si>
  <si>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</si>
  <si>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</si>
  <si>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</si>
  <si>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</si>
  <si>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</si>
  <si>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</si>
  <si>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</si>
  <si>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</si>
  <si>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</si>
  <si>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</si>
  <si>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</si>
  <si>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</si>
  <si>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</si>
  <si>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</si>
  <si>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</si>
  <si>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Ugu(DC21)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</si>
  <si>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</si>
  <si>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</si>
  <si>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</si>
  <si>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</si>
  <si>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</si>
  <si>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</si>
  <si>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</si>
  <si>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</si>
  <si>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</si>
  <si>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</si>
  <si>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</si>
  <si>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</si>
  <si>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</si>
  <si>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</si>
  <si>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</si>
  <si>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</si>
  <si>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</si>
  <si>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</si>
  <si>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</si>
  <si>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</si>
  <si>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</si>
  <si>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</si>
  <si>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</si>
  <si>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</si>
  <si>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</si>
  <si>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</si>
  <si>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Ugu(DC21)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</si>
  <si>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</si>
  <si>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</si>
  <si>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</si>
  <si>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</si>
  <si>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</si>
  <si>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</si>
  <si>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</si>
  <si>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</si>
  <si>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</si>
  <si>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</si>
  <si>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</si>
  <si>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</si>
  <si>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</si>
  <si>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</si>
  <si>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</si>
  <si>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</si>
  <si>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</si>
  <si>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</si>
  <si>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</si>
  <si>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</si>
  <si>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</si>
  <si>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</si>
  <si>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</si>
  <si>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</si>
  <si>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Ugu(DC21)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</si>
  <si>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</si>
  <si>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</si>
  <si>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</si>
  <si>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</si>
  <si>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</si>
  <si>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</si>
  <si>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</si>
  <si>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</si>
  <si>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</si>
  <si>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</si>
  <si>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</si>
  <si>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</si>
  <si>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</si>
  <si>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</si>
  <si>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</si>
  <si>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</si>
  <si>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</si>
  <si>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</si>
  <si>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</si>
  <si>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</si>
  <si>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</si>
  <si>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</si>
  <si>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</si>
  <si>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</si>
  <si>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</si>
  <si>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</si>
  <si>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</si>
  <si>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</si>
  <si>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</si>
  <si>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</si>
  <si>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</si>
  <si>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</si>
  <si>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</si>
  <si>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</si>
  <si>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</si>
  <si>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Ugu(DC21)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</si>
  <si>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</si>
  <si>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</si>
  <si>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Kwazulu-Natal: Ugu(DC21)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</si>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</sst>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314783608</v>
      </c>
      <c r="C6" s="19">
        <v>0</v>
      </c>
      <c r="D6" s="59">
        <v>378550964</v>
      </c>
      <c r="E6" s="60">
        <v>378550964</v>
      </c>
      <c r="F6" s="60">
        <v>26886692</v>
      </c>
      <c r="G6" s="60">
        <v>27813139</v>
      </c>
      <c r="H6" s="60">
        <v>29673660</v>
      </c>
      <c r="I6" s="60">
        <v>84373491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84373491</v>
      </c>
      <c r="W6" s="60">
        <v>83771912</v>
      </c>
      <c r="X6" s="60">
        <v>601579</v>
      </c>
      <c r="Y6" s="61">
        <v>0.72</v>
      </c>
      <c r="Z6" s="62">
        <v>378550964</v>
      </c>
    </row>
    <row r="7" spans="1:26" ht="13.5">
      <c r="A7" s="58" t="s">
        <v>33</v>
      </c>
      <c r="B7" s="19">
        <v>10597167</v>
      </c>
      <c r="C7" s="19">
        <v>0</v>
      </c>
      <c r="D7" s="59">
        <v>4857467</v>
      </c>
      <c r="E7" s="60">
        <v>4857467</v>
      </c>
      <c r="F7" s="60">
        <v>612627</v>
      </c>
      <c r="G7" s="60">
        <v>968755</v>
      </c>
      <c r="H7" s="60">
        <v>749799</v>
      </c>
      <c r="I7" s="60">
        <v>2331181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2331181</v>
      </c>
      <c r="W7" s="60">
        <v>1171889</v>
      </c>
      <c r="X7" s="60">
        <v>1159292</v>
      </c>
      <c r="Y7" s="61">
        <v>98.93</v>
      </c>
      <c r="Z7" s="62">
        <v>4857467</v>
      </c>
    </row>
    <row r="8" spans="1:26" ht="13.5">
      <c r="A8" s="58" t="s">
        <v>34</v>
      </c>
      <c r="B8" s="19">
        <v>664603586</v>
      </c>
      <c r="C8" s="19">
        <v>0</v>
      </c>
      <c r="D8" s="59">
        <v>340768872</v>
      </c>
      <c r="E8" s="60">
        <v>340768872</v>
      </c>
      <c r="F8" s="60">
        <v>129400008</v>
      </c>
      <c r="G8" s="60">
        <v>589156</v>
      </c>
      <c r="H8" s="60">
        <v>1499316</v>
      </c>
      <c r="I8" s="60">
        <v>131488480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131488480</v>
      </c>
      <c r="W8" s="60">
        <v>86881467</v>
      </c>
      <c r="X8" s="60">
        <v>44607013</v>
      </c>
      <c r="Y8" s="61">
        <v>51.34</v>
      </c>
      <c r="Z8" s="62">
        <v>340768872</v>
      </c>
    </row>
    <row r="9" spans="1:26" ht="13.5">
      <c r="A9" s="58" t="s">
        <v>35</v>
      </c>
      <c r="B9" s="19">
        <v>30522714</v>
      </c>
      <c r="C9" s="19">
        <v>0</v>
      </c>
      <c r="D9" s="59">
        <v>16012093</v>
      </c>
      <c r="E9" s="60">
        <v>16012093</v>
      </c>
      <c r="F9" s="60">
        <v>699100</v>
      </c>
      <c r="G9" s="60">
        <v>1380265</v>
      </c>
      <c r="H9" s="60">
        <v>674628</v>
      </c>
      <c r="I9" s="60">
        <v>2753993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2753993</v>
      </c>
      <c r="W9" s="60">
        <v>2404402</v>
      </c>
      <c r="X9" s="60">
        <v>349591</v>
      </c>
      <c r="Y9" s="61">
        <v>14.54</v>
      </c>
      <c r="Z9" s="62">
        <v>16012093</v>
      </c>
    </row>
    <row r="10" spans="1:26" ht="25.5">
      <c r="A10" s="63" t="s">
        <v>277</v>
      </c>
      <c r="B10" s="64">
        <f>SUM(B5:B9)</f>
        <v>1020507075</v>
      </c>
      <c r="C10" s="64">
        <f>SUM(C5:C9)</f>
        <v>0</v>
      </c>
      <c r="D10" s="65">
        <f aca="true" t="shared" si="0" ref="D10:Z10">SUM(D5:D9)</f>
        <v>740189396</v>
      </c>
      <c r="E10" s="66">
        <f t="shared" si="0"/>
        <v>740189396</v>
      </c>
      <c r="F10" s="66">
        <f t="shared" si="0"/>
        <v>157598427</v>
      </c>
      <c r="G10" s="66">
        <f t="shared" si="0"/>
        <v>30751315</v>
      </c>
      <c r="H10" s="66">
        <f t="shared" si="0"/>
        <v>32597403</v>
      </c>
      <c r="I10" s="66">
        <f t="shared" si="0"/>
        <v>220947145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220947145</v>
      </c>
      <c r="W10" s="66">
        <f t="shared" si="0"/>
        <v>174229670</v>
      </c>
      <c r="X10" s="66">
        <f t="shared" si="0"/>
        <v>46717475</v>
      </c>
      <c r="Y10" s="67">
        <f>+IF(W10&lt;&gt;0,(X10/W10)*100,0)</f>
        <v>26.81373097934468</v>
      </c>
      <c r="Z10" s="68">
        <f t="shared" si="0"/>
        <v>740189396</v>
      </c>
    </row>
    <row r="11" spans="1:26" ht="13.5">
      <c r="A11" s="58" t="s">
        <v>37</v>
      </c>
      <c r="B11" s="19">
        <v>242287020</v>
      </c>
      <c r="C11" s="19">
        <v>0</v>
      </c>
      <c r="D11" s="59">
        <v>254616286</v>
      </c>
      <c r="E11" s="60">
        <v>254616286</v>
      </c>
      <c r="F11" s="60">
        <v>20572050</v>
      </c>
      <c r="G11" s="60">
        <v>21092281</v>
      </c>
      <c r="H11" s="60">
        <v>20603465</v>
      </c>
      <c r="I11" s="60">
        <v>62267796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62267796</v>
      </c>
      <c r="W11" s="60">
        <v>78009665</v>
      </c>
      <c r="X11" s="60">
        <v>-15741869</v>
      </c>
      <c r="Y11" s="61">
        <v>-20.18</v>
      </c>
      <c r="Z11" s="62">
        <v>254616286</v>
      </c>
    </row>
    <row r="12" spans="1:26" ht="13.5">
      <c r="A12" s="58" t="s">
        <v>38</v>
      </c>
      <c r="B12" s="19">
        <v>7784081</v>
      </c>
      <c r="C12" s="19">
        <v>0</v>
      </c>
      <c r="D12" s="59">
        <v>10467264</v>
      </c>
      <c r="E12" s="60">
        <v>10467264</v>
      </c>
      <c r="F12" s="60">
        <v>638819</v>
      </c>
      <c r="G12" s="60">
        <v>644145</v>
      </c>
      <c r="H12" s="60">
        <v>660490</v>
      </c>
      <c r="I12" s="60">
        <v>1943454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1943454</v>
      </c>
      <c r="W12" s="60">
        <v>2601130</v>
      </c>
      <c r="X12" s="60">
        <v>-657676</v>
      </c>
      <c r="Y12" s="61">
        <v>-25.28</v>
      </c>
      <c r="Z12" s="62">
        <v>10467264</v>
      </c>
    </row>
    <row r="13" spans="1:26" ht="13.5">
      <c r="A13" s="58" t="s">
        <v>278</v>
      </c>
      <c r="B13" s="19">
        <v>67428260</v>
      </c>
      <c r="C13" s="19">
        <v>0</v>
      </c>
      <c r="D13" s="59">
        <v>64202725</v>
      </c>
      <c r="E13" s="60">
        <v>64202725</v>
      </c>
      <c r="F13" s="60">
        <v>5347117</v>
      </c>
      <c r="G13" s="60">
        <v>5347417</v>
      </c>
      <c r="H13" s="60">
        <v>12215</v>
      </c>
      <c r="I13" s="60">
        <v>10706749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10706749</v>
      </c>
      <c r="W13" s="60">
        <v>16050684</v>
      </c>
      <c r="X13" s="60">
        <v>-5343935</v>
      </c>
      <c r="Y13" s="61">
        <v>-33.29</v>
      </c>
      <c r="Z13" s="62">
        <v>64202725</v>
      </c>
    </row>
    <row r="14" spans="1:26" ht="13.5">
      <c r="A14" s="58" t="s">
        <v>40</v>
      </c>
      <c r="B14" s="19">
        <v>15983120</v>
      </c>
      <c r="C14" s="19">
        <v>0</v>
      </c>
      <c r="D14" s="59">
        <v>18951859</v>
      </c>
      <c r="E14" s="60">
        <v>18951859</v>
      </c>
      <c r="F14" s="60">
        <v>52110</v>
      </c>
      <c r="G14" s="60">
        <v>288571</v>
      </c>
      <c r="H14" s="60">
        <v>3051351</v>
      </c>
      <c r="I14" s="60">
        <v>3392032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3392032</v>
      </c>
      <c r="W14" s="60">
        <v>5158405</v>
      </c>
      <c r="X14" s="60">
        <v>-1766373</v>
      </c>
      <c r="Y14" s="61">
        <v>-34.24</v>
      </c>
      <c r="Z14" s="62">
        <v>18951859</v>
      </c>
    </row>
    <row r="15" spans="1:26" ht="13.5">
      <c r="A15" s="58" t="s">
        <v>41</v>
      </c>
      <c r="B15" s="19">
        <v>56739929</v>
      </c>
      <c r="C15" s="19">
        <v>0</v>
      </c>
      <c r="D15" s="59">
        <v>57684000</v>
      </c>
      <c r="E15" s="60">
        <v>57684000</v>
      </c>
      <c r="F15" s="60">
        <v>0</v>
      </c>
      <c r="G15" s="60">
        <v>8559829</v>
      </c>
      <c r="H15" s="60">
        <v>6151633</v>
      </c>
      <c r="I15" s="60">
        <v>14711462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14711462</v>
      </c>
      <c r="W15" s="60">
        <v>12537211</v>
      </c>
      <c r="X15" s="60">
        <v>2174251</v>
      </c>
      <c r="Y15" s="61">
        <v>17.34</v>
      </c>
      <c r="Z15" s="62">
        <v>57684000</v>
      </c>
    </row>
    <row r="16" spans="1:26" ht="13.5">
      <c r="A16" s="69" t="s">
        <v>42</v>
      </c>
      <c r="B16" s="19">
        <v>118990550</v>
      </c>
      <c r="C16" s="19">
        <v>0</v>
      </c>
      <c r="D16" s="59">
        <v>107959118</v>
      </c>
      <c r="E16" s="60">
        <v>107959118</v>
      </c>
      <c r="F16" s="60">
        <v>4665845</v>
      </c>
      <c r="G16" s="60">
        <v>10547583</v>
      </c>
      <c r="H16" s="60">
        <v>7687986</v>
      </c>
      <c r="I16" s="60">
        <v>22901414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22901414</v>
      </c>
      <c r="W16" s="60">
        <v>26901536</v>
      </c>
      <c r="X16" s="60">
        <v>-4000122</v>
      </c>
      <c r="Y16" s="61">
        <v>-14.87</v>
      </c>
      <c r="Z16" s="62">
        <v>107959118</v>
      </c>
    </row>
    <row r="17" spans="1:26" ht="13.5">
      <c r="A17" s="58" t="s">
        <v>43</v>
      </c>
      <c r="B17" s="19">
        <v>153125374</v>
      </c>
      <c r="C17" s="19">
        <v>0</v>
      </c>
      <c r="D17" s="59">
        <v>212505417</v>
      </c>
      <c r="E17" s="60">
        <v>212505417</v>
      </c>
      <c r="F17" s="60">
        <v>8536457</v>
      </c>
      <c r="G17" s="60">
        <v>14085031</v>
      </c>
      <c r="H17" s="60">
        <v>17701085</v>
      </c>
      <c r="I17" s="60">
        <v>40322573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40322573</v>
      </c>
      <c r="W17" s="60">
        <v>53167005</v>
      </c>
      <c r="X17" s="60">
        <v>-12844432</v>
      </c>
      <c r="Y17" s="61">
        <v>-24.16</v>
      </c>
      <c r="Z17" s="62">
        <v>212505417</v>
      </c>
    </row>
    <row r="18" spans="1:26" ht="13.5">
      <c r="A18" s="70" t="s">
        <v>44</v>
      </c>
      <c r="B18" s="71">
        <f>SUM(B11:B17)</f>
        <v>662338334</v>
      </c>
      <c r="C18" s="71">
        <f>SUM(C11:C17)</f>
        <v>0</v>
      </c>
      <c r="D18" s="72">
        <f aca="true" t="shared" si="1" ref="D18:Z18">SUM(D11:D17)</f>
        <v>726386669</v>
      </c>
      <c r="E18" s="73">
        <f t="shared" si="1"/>
        <v>726386669</v>
      </c>
      <c r="F18" s="73">
        <f t="shared" si="1"/>
        <v>39812398</v>
      </c>
      <c r="G18" s="73">
        <f t="shared" si="1"/>
        <v>60564857</v>
      </c>
      <c r="H18" s="73">
        <f t="shared" si="1"/>
        <v>55868225</v>
      </c>
      <c r="I18" s="73">
        <f t="shared" si="1"/>
        <v>156245480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156245480</v>
      </c>
      <c r="W18" s="73">
        <f t="shared" si="1"/>
        <v>194425636</v>
      </c>
      <c r="X18" s="73">
        <f t="shared" si="1"/>
        <v>-38180156</v>
      </c>
      <c r="Y18" s="67">
        <f>+IF(W18&lt;&gt;0,(X18/W18)*100,0)</f>
        <v>-19.63740830967373</v>
      </c>
      <c r="Z18" s="74">
        <f t="shared" si="1"/>
        <v>726386669</v>
      </c>
    </row>
    <row r="19" spans="1:26" ht="13.5">
      <c r="A19" s="70" t="s">
        <v>45</v>
      </c>
      <c r="B19" s="75">
        <f>+B10-B18</f>
        <v>358168741</v>
      </c>
      <c r="C19" s="75">
        <f>+C10-C18</f>
        <v>0</v>
      </c>
      <c r="D19" s="76">
        <f aca="true" t="shared" si="2" ref="D19:Z19">+D10-D18</f>
        <v>13802727</v>
      </c>
      <c r="E19" s="77">
        <f t="shared" si="2"/>
        <v>13802727</v>
      </c>
      <c r="F19" s="77">
        <f t="shared" si="2"/>
        <v>117786029</v>
      </c>
      <c r="G19" s="77">
        <f t="shared" si="2"/>
        <v>-29813542</v>
      </c>
      <c r="H19" s="77">
        <f t="shared" si="2"/>
        <v>-23270822</v>
      </c>
      <c r="I19" s="77">
        <f t="shared" si="2"/>
        <v>64701665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64701665</v>
      </c>
      <c r="W19" s="77">
        <f>IF(E10=E18,0,W10-W18)</f>
        <v>-20195966</v>
      </c>
      <c r="X19" s="77">
        <f t="shared" si="2"/>
        <v>84897631</v>
      </c>
      <c r="Y19" s="78">
        <f>+IF(W19&lt;&gt;0,(X19/W19)*100,0)</f>
        <v>-420.3692509682379</v>
      </c>
      <c r="Z19" s="79">
        <f t="shared" si="2"/>
        <v>13802727</v>
      </c>
    </row>
    <row r="20" spans="1:26" ht="13.5">
      <c r="A20" s="58" t="s">
        <v>46</v>
      </c>
      <c r="B20" s="19">
        <v>0</v>
      </c>
      <c r="C20" s="19">
        <v>0</v>
      </c>
      <c r="D20" s="59">
        <v>307576128</v>
      </c>
      <c r="E20" s="60">
        <v>307576128</v>
      </c>
      <c r="F20" s="60">
        <v>2306020</v>
      </c>
      <c r="G20" s="60">
        <v>53320115</v>
      </c>
      <c r="H20" s="60">
        <v>32185808</v>
      </c>
      <c r="I20" s="60">
        <v>87811943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87811943</v>
      </c>
      <c r="W20" s="60">
        <v>78244032</v>
      </c>
      <c r="X20" s="60">
        <v>9567911</v>
      </c>
      <c r="Y20" s="61">
        <v>12.23</v>
      </c>
      <c r="Z20" s="62">
        <v>307576128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358168741</v>
      </c>
      <c r="C22" s="86">
        <f>SUM(C19:C21)</f>
        <v>0</v>
      </c>
      <c r="D22" s="87">
        <f aca="true" t="shared" si="3" ref="D22:Z22">SUM(D19:D21)</f>
        <v>321378855</v>
      </c>
      <c r="E22" s="88">
        <f t="shared" si="3"/>
        <v>321378855</v>
      </c>
      <c r="F22" s="88">
        <f t="shared" si="3"/>
        <v>120092049</v>
      </c>
      <c r="G22" s="88">
        <f t="shared" si="3"/>
        <v>23506573</v>
      </c>
      <c r="H22" s="88">
        <f t="shared" si="3"/>
        <v>8914986</v>
      </c>
      <c r="I22" s="88">
        <f t="shared" si="3"/>
        <v>152513608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152513608</v>
      </c>
      <c r="W22" s="88">
        <f t="shared" si="3"/>
        <v>58048066</v>
      </c>
      <c r="X22" s="88">
        <f t="shared" si="3"/>
        <v>94465542</v>
      </c>
      <c r="Y22" s="89">
        <f>+IF(W22&lt;&gt;0,(X22/W22)*100,0)</f>
        <v>162.7367602565777</v>
      </c>
      <c r="Z22" s="90">
        <f t="shared" si="3"/>
        <v>321378855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358168741</v>
      </c>
      <c r="C24" s="75">
        <f>SUM(C22:C23)</f>
        <v>0</v>
      </c>
      <c r="D24" s="76">
        <f aca="true" t="shared" si="4" ref="D24:Z24">SUM(D22:D23)</f>
        <v>321378855</v>
      </c>
      <c r="E24" s="77">
        <f t="shared" si="4"/>
        <v>321378855</v>
      </c>
      <c r="F24" s="77">
        <f t="shared" si="4"/>
        <v>120092049</v>
      </c>
      <c r="G24" s="77">
        <f t="shared" si="4"/>
        <v>23506573</v>
      </c>
      <c r="H24" s="77">
        <f t="shared" si="4"/>
        <v>8914986</v>
      </c>
      <c r="I24" s="77">
        <f t="shared" si="4"/>
        <v>152513608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152513608</v>
      </c>
      <c r="W24" s="77">
        <f t="shared" si="4"/>
        <v>58048066</v>
      </c>
      <c r="X24" s="77">
        <f t="shared" si="4"/>
        <v>94465542</v>
      </c>
      <c r="Y24" s="78">
        <f>+IF(W24&lt;&gt;0,(X24/W24)*100,0)</f>
        <v>162.7367602565777</v>
      </c>
      <c r="Z24" s="79">
        <f t="shared" si="4"/>
        <v>321378855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311344002</v>
      </c>
      <c r="C27" s="22">
        <v>0</v>
      </c>
      <c r="D27" s="99">
        <v>336966128</v>
      </c>
      <c r="E27" s="100">
        <v>336966128</v>
      </c>
      <c r="F27" s="100">
        <v>3643948</v>
      </c>
      <c r="G27" s="100">
        <v>41224604</v>
      </c>
      <c r="H27" s="100">
        <v>28144459</v>
      </c>
      <c r="I27" s="100">
        <v>73013011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73013011</v>
      </c>
      <c r="W27" s="100">
        <v>84541531</v>
      </c>
      <c r="X27" s="100">
        <v>-11528520</v>
      </c>
      <c r="Y27" s="101">
        <v>-13.64</v>
      </c>
      <c r="Z27" s="102">
        <v>336966128</v>
      </c>
    </row>
    <row r="28" spans="1:26" ht="13.5">
      <c r="A28" s="103" t="s">
        <v>46</v>
      </c>
      <c r="B28" s="19">
        <v>276531530</v>
      </c>
      <c r="C28" s="19">
        <v>0</v>
      </c>
      <c r="D28" s="59">
        <v>307576128</v>
      </c>
      <c r="E28" s="60">
        <v>307576128</v>
      </c>
      <c r="F28" s="60">
        <v>1961235</v>
      </c>
      <c r="G28" s="60">
        <v>41224604</v>
      </c>
      <c r="H28" s="60">
        <v>28127415</v>
      </c>
      <c r="I28" s="60">
        <v>71313254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71313254</v>
      </c>
      <c r="W28" s="60">
        <v>0</v>
      </c>
      <c r="X28" s="60">
        <v>71313254</v>
      </c>
      <c r="Y28" s="61">
        <v>0</v>
      </c>
      <c r="Z28" s="62">
        <v>307576128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27455887</v>
      </c>
      <c r="C30" s="19">
        <v>0</v>
      </c>
      <c r="D30" s="59">
        <v>20000000</v>
      </c>
      <c r="E30" s="60">
        <v>20000000</v>
      </c>
      <c r="F30" s="60">
        <v>22250</v>
      </c>
      <c r="G30" s="60">
        <v>0</v>
      </c>
      <c r="H30" s="60">
        <v>0</v>
      </c>
      <c r="I30" s="60">
        <v>22250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22250</v>
      </c>
      <c r="W30" s="60">
        <v>0</v>
      </c>
      <c r="X30" s="60">
        <v>22250</v>
      </c>
      <c r="Y30" s="61">
        <v>0</v>
      </c>
      <c r="Z30" s="62">
        <v>20000000</v>
      </c>
    </row>
    <row r="31" spans="1:26" ht="13.5">
      <c r="A31" s="58" t="s">
        <v>53</v>
      </c>
      <c r="B31" s="19">
        <v>7356585</v>
      </c>
      <c r="C31" s="19">
        <v>0</v>
      </c>
      <c r="D31" s="59">
        <v>9390000</v>
      </c>
      <c r="E31" s="60">
        <v>9390000</v>
      </c>
      <c r="F31" s="60">
        <v>1660463</v>
      </c>
      <c r="G31" s="60">
        <v>0</v>
      </c>
      <c r="H31" s="60">
        <v>17044</v>
      </c>
      <c r="I31" s="60">
        <v>1677507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1677507</v>
      </c>
      <c r="W31" s="60">
        <v>0</v>
      </c>
      <c r="X31" s="60">
        <v>1677507</v>
      </c>
      <c r="Y31" s="61">
        <v>0</v>
      </c>
      <c r="Z31" s="62">
        <v>9390000</v>
      </c>
    </row>
    <row r="32" spans="1:26" ht="13.5">
      <c r="A32" s="70" t="s">
        <v>54</v>
      </c>
      <c r="B32" s="22">
        <f>SUM(B28:B31)</f>
        <v>311344002</v>
      </c>
      <c r="C32" s="22">
        <f>SUM(C28:C31)</f>
        <v>0</v>
      </c>
      <c r="D32" s="99">
        <f aca="true" t="shared" si="5" ref="D32:Z32">SUM(D28:D31)</f>
        <v>336966128</v>
      </c>
      <c r="E32" s="100">
        <f t="shared" si="5"/>
        <v>336966128</v>
      </c>
      <c r="F32" s="100">
        <f t="shared" si="5"/>
        <v>3643948</v>
      </c>
      <c r="G32" s="100">
        <f t="shared" si="5"/>
        <v>41224604</v>
      </c>
      <c r="H32" s="100">
        <f t="shared" si="5"/>
        <v>28144459</v>
      </c>
      <c r="I32" s="100">
        <f t="shared" si="5"/>
        <v>73013011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73013011</v>
      </c>
      <c r="W32" s="100">
        <f t="shared" si="5"/>
        <v>0</v>
      </c>
      <c r="X32" s="100">
        <f t="shared" si="5"/>
        <v>73013011</v>
      </c>
      <c r="Y32" s="101">
        <f>+IF(W32&lt;&gt;0,(X32/W32)*100,0)</f>
        <v>0</v>
      </c>
      <c r="Z32" s="102">
        <f t="shared" si="5"/>
        <v>336966128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326047454</v>
      </c>
      <c r="C35" s="19">
        <v>0</v>
      </c>
      <c r="D35" s="59">
        <v>209682908</v>
      </c>
      <c r="E35" s="60">
        <v>209682908</v>
      </c>
      <c r="F35" s="60">
        <v>547985123</v>
      </c>
      <c r="G35" s="60">
        <v>588410944</v>
      </c>
      <c r="H35" s="60">
        <v>537480256</v>
      </c>
      <c r="I35" s="60">
        <v>537480256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537480256</v>
      </c>
      <c r="W35" s="60">
        <v>52420727</v>
      </c>
      <c r="X35" s="60">
        <v>485059529</v>
      </c>
      <c r="Y35" s="61">
        <v>925.32</v>
      </c>
      <c r="Z35" s="62">
        <v>209682908</v>
      </c>
    </row>
    <row r="36" spans="1:26" ht="13.5">
      <c r="A36" s="58" t="s">
        <v>57</v>
      </c>
      <c r="B36" s="19">
        <v>2307240859</v>
      </c>
      <c r="C36" s="19">
        <v>0</v>
      </c>
      <c r="D36" s="59">
        <v>2515001038</v>
      </c>
      <c r="E36" s="60">
        <v>2515001038</v>
      </c>
      <c r="F36" s="60">
        <v>2037846629</v>
      </c>
      <c r="G36" s="60">
        <v>2036380458</v>
      </c>
      <c r="H36" s="60">
        <v>2296583538</v>
      </c>
      <c r="I36" s="60">
        <v>2296583538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2296583538</v>
      </c>
      <c r="W36" s="60">
        <v>628750260</v>
      </c>
      <c r="X36" s="60">
        <v>1667833278</v>
      </c>
      <c r="Y36" s="61">
        <v>265.26</v>
      </c>
      <c r="Z36" s="62">
        <v>2515001038</v>
      </c>
    </row>
    <row r="37" spans="1:26" ht="13.5">
      <c r="A37" s="58" t="s">
        <v>58</v>
      </c>
      <c r="B37" s="19">
        <v>250946713</v>
      </c>
      <c r="C37" s="19">
        <v>0</v>
      </c>
      <c r="D37" s="59">
        <v>209703211</v>
      </c>
      <c r="E37" s="60">
        <v>209703211</v>
      </c>
      <c r="F37" s="60">
        <v>141901286</v>
      </c>
      <c r="G37" s="60">
        <v>243547636</v>
      </c>
      <c r="H37" s="60">
        <v>457117467</v>
      </c>
      <c r="I37" s="60">
        <v>457117467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457117467</v>
      </c>
      <c r="W37" s="60">
        <v>52425803</v>
      </c>
      <c r="X37" s="60">
        <v>404691664</v>
      </c>
      <c r="Y37" s="61">
        <v>771.93</v>
      </c>
      <c r="Z37" s="62">
        <v>209703211</v>
      </c>
    </row>
    <row r="38" spans="1:26" ht="13.5">
      <c r="A38" s="58" t="s">
        <v>59</v>
      </c>
      <c r="B38" s="19">
        <v>200040156</v>
      </c>
      <c r="C38" s="19">
        <v>0</v>
      </c>
      <c r="D38" s="59">
        <v>179819307</v>
      </c>
      <c r="E38" s="60">
        <v>179819307</v>
      </c>
      <c r="F38" s="60">
        <v>212502812</v>
      </c>
      <c r="G38" s="60">
        <v>198932179</v>
      </c>
      <c r="H38" s="60">
        <v>194634740</v>
      </c>
      <c r="I38" s="60">
        <v>194634740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194634740</v>
      </c>
      <c r="W38" s="60">
        <v>44954827</v>
      </c>
      <c r="X38" s="60">
        <v>149679913</v>
      </c>
      <c r="Y38" s="61">
        <v>332.96</v>
      </c>
      <c r="Z38" s="62">
        <v>179819307</v>
      </c>
    </row>
    <row r="39" spans="1:26" ht="13.5">
      <c r="A39" s="58" t="s">
        <v>60</v>
      </c>
      <c r="B39" s="19">
        <v>2182301444</v>
      </c>
      <c r="C39" s="19">
        <v>0</v>
      </c>
      <c r="D39" s="59">
        <v>2335161428</v>
      </c>
      <c r="E39" s="60">
        <v>2335161428</v>
      </c>
      <c r="F39" s="60">
        <v>2231427654</v>
      </c>
      <c r="G39" s="60">
        <v>2182311587</v>
      </c>
      <c r="H39" s="60">
        <v>2182311587</v>
      </c>
      <c r="I39" s="60">
        <v>2182311587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2182311587</v>
      </c>
      <c r="W39" s="60">
        <v>583790357</v>
      </c>
      <c r="X39" s="60">
        <v>1598521230</v>
      </c>
      <c r="Y39" s="61">
        <v>273.82</v>
      </c>
      <c r="Z39" s="62">
        <v>2335161428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406901285</v>
      </c>
      <c r="C42" s="19">
        <v>0</v>
      </c>
      <c r="D42" s="59">
        <v>370313566</v>
      </c>
      <c r="E42" s="60">
        <v>370313566</v>
      </c>
      <c r="F42" s="60">
        <v>237282091</v>
      </c>
      <c r="G42" s="60">
        <v>-20768991</v>
      </c>
      <c r="H42" s="60">
        <v>-18164499</v>
      </c>
      <c r="I42" s="60">
        <v>198348601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198348601</v>
      </c>
      <c r="W42" s="60">
        <v>135033743</v>
      </c>
      <c r="X42" s="60">
        <v>63314858</v>
      </c>
      <c r="Y42" s="61">
        <v>46.89</v>
      </c>
      <c r="Z42" s="62">
        <v>370313566</v>
      </c>
    </row>
    <row r="43" spans="1:26" ht="13.5">
      <c r="A43" s="58" t="s">
        <v>63</v>
      </c>
      <c r="B43" s="19">
        <v>-315661426</v>
      </c>
      <c r="C43" s="19">
        <v>0</v>
      </c>
      <c r="D43" s="59">
        <v>-336966128</v>
      </c>
      <c r="E43" s="60">
        <v>-336966128</v>
      </c>
      <c r="F43" s="60">
        <v>-12336385</v>
      </c>
      <c r="G43" s="60">
        <v>-48042813</v>
      </c>
      <c r="H43" s="60">
        <v>-32170844</v>
      </c>
      <c r="I43" s="60">
        <v>-92550042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-92550042</v>
      </c>
      <c r="W43" s="60">
        <v>-70917000</v>
      </c>
      <c r="X43" s="60">
        <v>-21633042</v>
      </c>
      <c r="Y43" s="61">
        <v>30.5</v>
      </c>
      <c r="Z43" s="62">
        <v>-336966128</v>
      </c>
    </row>
    <row r="44" spans="1:26" ht="13.5">
      <c r="A44" s="58" t="s">
        <v>64</v>
      </c>
      <c r="B44" s="19">
        <v>-2469151</v>
      </c>
      <c r="C44" s="19">
        <v>0</v>
      </c>
      <c r="D44" s="59">
        <v>259290</v>
      </c>
      <c r="E44" s="60">
        <v>259290</v>
      </c>
      <c r="F44" s="60">
        <v>-570123</v>
      </c>
      <c r="G44" s="60">
        <v>-486560</v>
      </c>
      <c r="H44" s="60">
        <v>-4001791</v>
      </c>
      <c r="I44" s="60">
        <v>-5058474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-5058474</v>
      </c>
      <c r="W44" s="60">
        <v>-1298814</v>
      </c>
      <c r="X44" s="60">
        <v>-3759660</v>
      </c>
      <c r="Y44" s="61">
        <v>289.47</v>
      </c>
      <c r="Z44" s="62">
        <v>259290</v>
      </c>
    </row>
    <row r="45" spans="1:26" ht="13.5">
      <c r="A45" s="70" t="s">
        <v>65</v>
      </c>
      <c r="B45" s="22">
        <v>157327896</v>
      </c>
      <c r="C45" s="22">
        <v>0</v>
      </c>
      <c r="D45" s="99">
        <v>105752916</v>
      </c>
      <c r="E45" s="100">
        <v>105752916</v>
      </c>
      <c r="F45" s="100">
        <v>380425324</v>
      </c>
      <c r="G45" s="100">
        <v>311126960</v>
      </c>
      <c r="H45" s="100">
        <v>256789826</v>
      </c>
      <c r="I45" s="100">
        <v>256789826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256789826</v>
      </c>
      <c r="W45" s="100">
        <v>134964117</v>
      </c>
      <c r="X45" s="100">
        <v>121825709</v>
      </c>
      <c r="Y45" s="101">
        <v>90.27</v>
      </c>
      <c r="Z45" s="102">
        <v>105752916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40304553</v>
      </c>
      <c r="C49" s="52">
        <v>0</v>
      </c>
      <c r="D49" s="129">
        <v>11292804</v>
      </c>
      <c r="E49" s="54">
        <v>7782092</v>
      </c>
      <c r="F49" s="54">
        <v>0</v>
      </c>
      <c r="G49" s="54">
        <v>0</v>
      </c>
      <c r="H49" s="54">
        <v>0</v>
      </c>
      <c r="I49" s="54">
        <v>7916866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6439459</v>
      </c>
      <c r="W49" s="54">
        <v>5146221</v>
      </c>
      <c r="X49" s="54">
        <v>34741885</v>
      </c>
      <c r="Y49" s="54">
        <v>103557308</v>
      </c>
      <c r="Z49" s="130">
        <v>217181188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7318065</v>
      </c>
      <c r="C51" s="52">
        <v>0</v>
      </c>
      <c r="D51" s="129">
        <v>215103</v>
      </c>
      <c r="E51" s="54">
        <v>25083</v>
      </c>
      <c r="F51" s="54">
        <v>0</v>
      </c>
      <c r="G51" s="54">
        <v>0</v>
      </c>
      <c r="H51" s="54">
        <v>0</v>
      </c>
      <c r="I51" s="54">
        <v>25000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1250</v>
      </c>
      <c r="W51" s="54">
        <v>300</v>
      </c>
      <c r="X51" s="54">
        <v>0</v>
      </c>
      <c r="Y51" s="54">
        <v>0</v>
      </c>
      <c r="Z51" s="130">
        <v>7584801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93.47610429617436</v>
      </c>
      <c r="C58" s="5">
        <f>IF(C67=0,0,+(C76/C67)*100)</f>
        <v>0</v>
      </c>
      <c r="D58" s="6">
        <f aca="true" t="shared" si="6" ref="D58:Z58">IF(D67=0,0,+(D76/D67)*100)</f>
        <v>76.36404862150016</v>
      </c>
      <c r="E58" s="7">
        <f t="shared" si="6"/>
        <v>76.36404862150016</v>
      </c>
      <c r="F58" s="7">
        <f t="shared" si="6"/>
        <v>98.34025129097513</v>
      </c>
      <c r="G58" s="7">
        <f t="shared" si="6"/>
        <v>82.47819945931842</v>
      </c>
      <c r="H58" s="7">
        <f t="shared" si="6"/>
        <v>81.62826431166413</v>
      </c>
      <c r="I58" s="7">
        <f t="shared" si="6"/>
        <v>87.23316265919962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87.23316265919962</v>
      </c>
      <c r="W58" s="7">
        <f t="shared" si="6"/>
        <v>76.36404882141845</v>
      </c>
      <c r="X58" s="7">
        <f t="shared" si="6"/>
        <v>0</v>
      </c>
      <c r="Y58" s="7">
        <f t="shared" si="6"/>
        <v>0</v>
      </c>
      <c r="Z58" s="8">
        <f t="shared" si="6"/>
        <v>76.36404862150016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99.99999968232144</v>
      </c>
      <c r="C60" s="12">
        <f t="shared" si="7"/>
        <v>0</v>
      </c>
      <c r="D60" s="3">
        <f t="shared" si="7"/>
        <v>77.05502924039575</v>
      </c>
      <c r="E60" s="13">
        <f t="shared" si="7"/>
        <v>77.05502924039575</v>
      </c>
      <c r="F60" s="13">
        <f t="shared" si="7"/>
        <v>99.07815360848407</v>
      </c>
      <c r="G60" s="13">
        <f t="shared" si="7"/>
        <v>83.13058443349382</v>
      </c>
      <c r="H60" s="13">
        <f t="shared" si="7"/>
        <v>82.24632889909772</v>
      </c>
      <c r="I60" s="13">
        <f t="shared" si="7"/>
        <v>87.90149384716108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87.90149384716108</v>
      </c>
      <c r="W60" s="13">
        <f t="shared" si="7"/>
        <v>77.05502924039575</v>
      </c>
      <c r="X60" s="13">
        <f t="shared" si="7"/>
        <v>0</v>
      </c>
      <c r="Y60" s="13">
        <f t="shared" si="7"/>
        <v>0</v>
      </c>
      <c r="Z60" s="14">
        <f t="shared" si="7"/>
        <v>77.05502924039575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142.4317747377206</v>
      </c>
      <c r="C62" s="12">
        <f t="shared" si="7"/>
        <v>0</v>
      </c>
      <c r="D62" s="3">
        <f t="shared" si="7"/>
        <v>76.00013868283436</v>
      </c>
      <c r="E62" s="13">
        <f t="shared" si="7"/>
        <v>76.00013868283436</v>
      </c>
      <c r="F62" s="13">
        <f t="shared" si="7"/>
        <v>141.76366912299966</v>
      </c>
      <c r="G62" s="13">
        <f t="shared" si="7"/>
        <v>120.49638021889884</v>
      </c>
      <c r="H62" s="13">
        <f t="shared" si="7"/>
        <v>125.34933129121568</v>
      </c>
      <c r="I62" s="13">
        <f t="shared" si="7"/>
        <v>129.09736841266997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129.09736841266997</v>
      </c>
      <c r="W62" s="13">
        <f t="shared" si="7"/>
        <v>88.71921708155885</v>
      </c>
      <c r="X62" s="13">
        <f t="shared" si="7"/>
        <v>0</v>
      </c>
      <c r="Y62" s="13">
        <f t="shared" si="7"/>
        <v>0</v>
      </c>
      <c r="Z62" s="14">
        <f t="shared" si="7"/>
        <v>76.00013868283436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79.79993389249998</v>
      </c>
      <c r="E63" s="13">
        <f t="shared" si="7"/>
        <v>79.79993389249998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83.17085619223919</v>
      </c>
      <c r="X63" s="13">
        <f t="shared" si="7"/>
        <v>0</v>
      </c>
      <c r="Y63" s="13">
        <f t="shared" si="7"/>
        <v>0</v>
      </c>
      <c r="Z63" s="14">
        <f t="shared" si="7"/>
        <v>79.79993389249998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336753023</v>
      </c>
      <c r="C67" s="24"/>
      <c r="D67" s="25">
        <v>381976285</v>
      </c>
      <c r="E67" s="26">
        <v>381976285</v>
      </c>
      <c r="F67" s="26">
        <v>27088438</v>
      </c>
      <c r="G67" s="26">
        <v>28033135</v>
      </c>
      <c r="H67" s="26">
        <v>29898340</v>
      </c>
      <c r="I67" s="26">
        <v>85019913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85019913</v>
      </c>
      <c r="W67" s="26">
        <v>95494071</v>
      </c>
      <c r="X67" s="26"/>
      <c r="Y67" s="25"/>
      <c r="Z67" s="27">
        <v>381976285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314783608</v>
      </c>
      <c r="C69" s="19"/>
      <c r="D69" s="20">
        <v>378550964</v>
      </c>
      <c r="E69" s="21">
        <v>378550964</v>
      </c>
      <c r="F69" s="21">
        <v>26886692</v>
      </c>
      <c r="G69" s="21">
        <v>27813139</v>
      </c>
      <c r="H69" s="21">
        <v>29673660</v>
      </c>
      <c r="I69" s="21">
        <v>84373491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84373491</v>
      </c>
      <c r="W69" s="21">
        <v>94637741</v>
      </c>
      <c r="X69" s="21"/>
      <c r="Y69" s="20"/>
      <c r="Z69" s="23">
        <v>378550964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221006589</v>
      </c>
      <c r="C71" s="19"/>
      <c r="D71" s="20">
        <v>273458501</v>
      </c>
      <c r="E71" s="21">
        <v>273458501</v>
      </c>
      <c r="F71" s="21">
        <v>18791019</v>
      </c>
      <c r="G71" s="21">
        <v>19188315</v>
      </c>
      <c r="H71" s="21">
        <v>19469985</v>
      </c>
      <c r="I71" s="21">
        <v>57449319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57449319</v>
      </c>
      <c r="W71" s="21">
        <v>58563648</v>
      </c>
      <c r="X71" s="21"/>
      <c r="Y71" s="20"/>
      <c r="Z71" s="23">
        <v>273458501</v>
      </c>
    </row>
    <row r="72" spans="1:26" ht="13.5" hidden="1">
      <c r="A72" s="39" t="s">
        <v>105</v>
      </c>
      <c r="B72" s="19">
        <v>93777019</v>
      </c>
      <c r="C72" s="19"/>
      <c r="D72" s="20">
        <v>105092463</v>
      </c>
      <c r="E72" s="21">
        <v>105092463</v>
      </c>
      <c r="F72" s="21">
        <v>8095673</v>
      </c>
      <c r="G72" s="21">
        <v>8624824</v>
      </c>
      <c r="H72" s="21">
        <v>10203675</v>
      </c>
      <c r="I72" s="21">
        <v>26924172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26924172</v>
      </c>
      <c r="W72" s="21">
        <v>25208264</v>
      </c>
      <c r="X72" s="21"/>
      <c r="Y72" s="20"/>
      <c r="Z72" s="23">
        <v>105092463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21969415</v>
      </c>
      <c r="C75" s="28"/>
      <c r="D75" s="29">
        <v>3425321</v>
      </c>
      <c r="E75" s="30">
        <v>3425321</v>
      </c>
      <c r="F75" s="30">
        <v>201746</v>
      </c>
      <c r="G75" s="30">
        <v>219996</v>
      </c>
      <c r="H75" s="30">
        <v>224680</v>
      </c>
      <c r="I75" s="30">
        <v>646422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646422</v>
      </c>
      <c r="W75" s="30">
        <v>661524</v>
      </c>
      <c r="X75" s="30"/>
      <c r="Y75" s="29"/>
      <c r="Z75" s="31">
        <v>3425321</v>
      </c>
    </row>
    <row r="76" spans="1:26" ht="13.5" hidden="1">
      <c r="A76" s="42" t="s">
        <v>286</v>
      </c>
      <c r="B76" s="32">
        <v>314783607</v>
      </c>
      <c r="C76" s="32"/>
      <c r="D76" s="33">
        <v>291692556</v>
      </c>
      <c r="E76" s="34">
        <v>291692556</v>
      </c>
      <c r="F76" s="34">
        <v>26638838</v>
      </c>
      <c r="G76" s="34">
        <v>23121225</v>
      </c>
      <c r="H76" s="34">
        <v>24405496</v>
      </c>
      <c r="I76" s="34">
        <v>74165559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74165559</v>
      </c>
      <c r="W76" s="34">
        <v>72923139</v>
      </c>
      <c r="X76" s="34"/>
      <c r="Y76" s="33"/>
      <c r="Z76" s="35">
        <v>291692556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314783607</v>
      </c>
      <c r="C78" s="19"/>
      <c r="D78" s="20">
        <v>291692556</v>
      </c>
      <c r="E78" s="21">
        <v>291692556</v>
      </c>
      <c r="F78" s="21">
        <v>26638838</v>
      </c>
      <c r="G78" s="21">
        <v>23121225</v>
      </c>
      <c r="H78" s="21">
        <v>24405496</v>
      </c>
      <c r="I78" s="21">
        <v>74165559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74165559</v>
      </c>
      <c r="W78" s="21">
        <v>72923139</v>
      </c>
      <c r="X78" s="21"/>
      <c r="Y78" s="20"/>
      <c r="Z78" s="23">
        <v>291692556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314783607</v>
      </c>
      <c r="C80" s="19"/>
      <c r="D80" s="20">
        <v>207828840</v>
      </c>
      <c r="E80" s="21">
        <v>207828840</v>
      </c>
      <c r="F80" s="21">
        <v>26638838</v>
      </c>
      <c r="G80" s="21">
        <v>23121225</v>
      </c>
      <c r="H80" s="21">
        <v>24405496</v>
      </c>
      <c r="I80" s="21">
        <v>74165559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74165559</v>
      </c>
      <c r="W80" s="21">
        <v>51957210</v>
      </c>
      <c r="X80" s="21"/>
      <c r="Y80" s="20"/>
      <c r="Z80" s="23">
        <v>207828840</v>
      </c>
    </row>
    <row r="81" spans="1:26" ht="13.5" hidden="1">
      <c r="A81" s="39" t="s">
        <v>105</v>
      </c>
      <c r="B81" s="19"/>
      <c r="C81" s="19"/>
      <c r="D81" s="20">
        <v>83863716</v>
      </c>
      <c r="E81" s="21">
        <v>83863716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20965929</v>
      </c>
      <c r="X81" s="21"/>
      <c r="Y81" s="20"/>
      <c r="Z81" s="23">
        <v>83863716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29587000</v>
      </c>
      <c r="F5" s="358">
        <f t="shared" si="0"/>
        <v>29587000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7396750</v>
      </c>
      <c r="Y5" s="358">
        <f t="shared" si="0"/>
        <v>-7396750</v>
      </c>
      <c r="Z5" s="359">
        <f>+IF(X5&lt;&gt;0,+(Y5/X5)*100,0)</f>
        <v>-100</v>
      </c>
      <c r="AA5" s="360">
        <f>+AA6+AA8+AA11+AA13+AA15</f>
        <v>29587000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4961000</v>
      </c>
      <c r="F6" s="59">
        <f t="shared" si="1"/>
        <v>4961000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1240250</v>
      </c>
      <c r="Y6" s="59">
        <f t="shared" si="1"/>
        <v>-1240250</v>
      </c>
      <c r="Z6" s="61">
        <f>+IF(X6&lt;&gt;0,+(Y6/X6)*100,0)</f>
        <v>-100</v>
      </c>
      <c r="AA6" s="62">
        <f t="shared" si="1"/>
        <v>4961000</v>
      </c>
    </row>
    <row r="7" spans="1:27" ht="13.5">
      <c r="A7" s="291" t="s">
        <v>228</v>
      </c>
      <c r="B7" s="142"/>
      <c r="C7" s="60"/>
      <c r="D7" s="340"/>
      <c r="E7" s="60">
        <v>4961000</v>
      </c>
      <c r="F7" s="59">
        <v>4961000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1240250</v>
      </c>
      <c r="Y7" s="59">
        <v>-1240250</v>
      </c>
      <c r="Z7" s="61">
        <v>-100</v>
      </c>
      <c r="AA7" s="62">
        <v>4961000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6492000</v>
      </c>
      <c r="F11" s="364">
        <f t="shared" si="3"/>
        <v>6492000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1623000</v>
      </c>
      <c r="Y11" s="364">
        <f t="shared" si="3"/>
        <v>-1623000</v>
      </c>
      <c r="Z11" s="365">
        <f>+IF(X11&lt;&gt;0,+(Y11/X11)*100,0)</f>
        <v>-100</v>
      </c>
      <c r="AA11" s="366">
        <f t="shared" si="3"/>
        <v>6492000</v>
      </c>
    </row>
    <row r="12" spans="1:27" ht="13.5">
      <c r="A12" s="291" t="s">
        <v>231</v>
      </c>
      <c r="B12" s="136"/>
      <c r="C12" s="60"/>
      <c r="D12" s="340"/>
      <c r="E12" s="60">
        <v>6492000</v>
      </c>
      <c r="F12" s="59">
        <v>6492000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1623000</v>
      </c>
      <c r="Y12" s="59">
        <v>-1623000</v>
      </c>
      <c r="Z12" s="61">
        <v>-100</v>
      </c>
      <c r="AA12" s="62">
        <v>6492000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18134000</v>
      </c>
      <c r="F13" s="342">
        <f t="shared" si="4"/>
        <v>18134000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4533500</v>
      </c>
      <c r="Y13" s="342">
        <f t="shared" si="4"/>
        <v>-4533500</v>
      </c>
      <c r="Z13" s="335">
        <f>+IF(X13&lt;&gt;0,+(Y13/X13)*100,0)</f>
        <v>-100</v>
      </c>
      <c r="AA13" s="273">
        <f t="shared" si="4"/>
        <v>18134000</v>
      </c>
    </row>
    <row r="14" spans="1:27" ht="13.5">
      <c r="A14" s="291" t="s">
        <v>232</v>
      </c>
      <c r="B14" s="136"/>
      <c r="C14" s="60"/>
      <c r="D14" s="340"/>
      <c r="E14" s="60">
        <v>18134000</v>
      </c>
      <c r="F14" s="59">
        <v>18134000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4533500</v>
      </c>
      <c r="Y14" s="59">
        <v>-4533500</v>
      </c>
      <c r="Z14" s="61">
        <v>-100</v>
      </c>
      <c r="AA14" s="62">
        <v>18134000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420000</v>
      </c>
      <c r="F22" s="345">
        <f t="shared" si="6"/>
        <v>420000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105000</v>
      </c>
      <c r="Y22" s="345">
        <f t="shared" si="6"/>
        <v>-105000</v>
      </c>
      <c r="Z22" s="336">
        <f>+IF(X22&lt;&gt;0,+(Y22/X22)*100,0)</f>
        <v>-100</v>
      </c>
      <c r="AA22" s="350">
        <f>SUM(AA23:AA32)</f>
        <v>420000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420000</v>
      </c>
      <c r="F32" s="59">
        <v>420000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105000</v>
      </c>
      <c r="Y32" s="59">
        <v>-105000</v>
      </c>
      <c r="Z32" s="61">
        <v>-100</v>
      </c>
      <c r="AA32" s="62">
        <v>420000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18697000</v>
      </c>
      <c r="F40" s="345">
        <f t="shared" si="9"/>
        <v>18697000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4674250</v>
      </c>
      <c r="Y40" s="345">
        <f t="shared" si="9"/>
        <v>-4674250</v>
      </c>
      <c r="Z40" s="336">
        <f>+IF(X40&lt;&gt;0,+(Y40/X40)*100,0)</f>
        <v>-100</v>
      </c>
      <c r="AA40" s="350">
        <f>SUM(AA41:AA49)</f>
        <v>18697000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18697000</v>
      </c>
      <c r="F49" s="53">
        <v>18697000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4674250</v>
      </c>
      <c r="Y49" s="53">
        <v>-4674250</v>
      </c>
      <c r="Z49" s="94">
        <v>-100</v>
      </c>
      <c r="AA49" s="95">
        <v>18697000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48704000</v>
      </c>
      <c r="F60" s="264">
        <f t="shared" si="14"/>
        <v>48704000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12176000</v>
      </c>
      <c r="Y60" s="264">
        <f t="shared" si="14"/>
        <v>-12176000</v>
      </c>
      <c r="Z60" s="337">
        <f>+IF(X60&lt;&gt;0,+(Y60/X60)*100,0)</f>
        <v>-100</v>
      </c>
      <c r="AA60" s="232">
        <f>+AA57+AA54+AA51+AA40+AA37+AA34+AA22+AA5</f>
        <v>48704000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212232523</v>
      </c>
      <c r="D5" s="153">
        <f>SUM(D6:D8)</f>
        <v>0</v>
      </c>
      <c r="E5" s="154">
        <f t="shared" si="0"/>
        <v>141102471</v>
      </c>
      <c r="F5" s="100">
        <f t="shared" si="0"/>
        <v>141102471</v>
      </c>
      <c r="G5" s="100">
        <f t="shared" si="0"/>
        <v>127203832</v>
      </c>
      <c r="H5" s="100">
        <f t="shared" si="0"/>
        <v>1148031</v>
      </c>
      <c r="I5" s="100">
        <f t="shared" si="0"/>
        <v>1001858</v>
      </c>
      <c r="J5" s="100">
        <f t="shared" si="0"/>
        <v>129353721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129353721</v>
      </c>
      <c r="X5" s="100">
        <f t="shared" si="0"/>
        <v>35395595</v>
      </c>
      <c r="Y5" s="100">
        <f t="shared" si="0"/>
        <v>93958126</v>
      </c>
      <c r="Z5" s="137">
        <f>+IF(X5&lt;&gt;0,+(Y5/X5)*100,0)</f>
        <v>265.45146648897975</v>
      </c>
      <c r="AA5" s="153">
        <f>SUM(AA6:AA8)</f>
        <v>141102471</v>
      </c>
    </row>
    <row r="6" spans="1:27" ht="13.5">
      <c r="A6" s="138" t="s">
        <v>75</v>
      </c>
      <c r="B6" s="136"/>
      <c r="C6" s="155">
        <v>2277157</v>
      </c>
      <c r="D6" s="155"/>
      <c r="E6" s="156">
        <v>1184000</v>
      </c>
      <c r="F6" s="60">
        <v>1184000</v>
      </c>
      <c r="G6" s="60"/>
      <c r="H6" s="60"/>
      <c r="I6" s="60">
        <v>233926</v>
      </c>
      <c r="J6" s="60">
        <v>233926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233926</v>
      </c>
      <c r="X6" s="60">
        <v>156613</v>
      </c>
      <c r="Y6" s="60">
        <v>77313</v>
      </c>
      <c r="Z6" s="140">
        <v>49.37</v>
      </c>
      <c r="AA6" s="155">
        <v>1184000</v>
      </c>
    </row>
    <row r="7" spans="1:27" ht="13.5">
      <c r="A7" s="138" t="s">
        <v>76</v>
      </c>
      <c r="B7" s="136"/>
      <c r="C7" s="157">
        <v>209436941</v>
      </c>
      <c r="D7" s="157"/>
      <c r="E7" s="158">
        <v>139911471</v>
      </c>
      <c r="F7" s="159">
        <v>139911471</v>
      </c>
      <c r="G7" s="159">
        <v>127203690</v>
      </c>
      <c r="H7" s="159">
        <v>1147847</v>
      </c>
      <c r="I7" s="159">
        <v>767808</v>
      </c>
      <c r="J7" s="159">
        <v>129119345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129119345</v>
      </c>
      <c r="X7" s="159">
        <v>35237233</v>
      </c>
      <c r="Y7" s="159">
        <v>93882112</v>
      </c>
      <c r="Z7" s="141">
        <v>266.43</v>
      </c>
      <c r="AA7" s="157">
        <v>139911471</v>
      </c>
    </row>
    <row r="8" spans="1:27" ht="13.5">
      <c r="A8" s="138" t="s">
        <v>77</v>
      </c>
      <c r="B8" s="136"/>
      <c r="C8" s="155">
        <v>518425</v>
      </c>
      <c r="D8" s="155"/>
      <c r="E8" s="156">
        <v>7000</v>
      </c>
      <c r="F8" s="60">
        <v>7000</v>
      </c>
      <c r="G8" s="60">
        <v>142</v>
      </c>
      <c r="H8" s="60">
        <v>184</v>
      </c>
      <c r="I8" s="60">
        <v>124</v>
      </c>
      <c r="J8" s="60">
        <v>450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450</v>
      </c>
      <c r="X8" s="60">
        <v>1749</v>
      </c>
      <c r="Y8" s="60">
        <v>-1299</v>
      </c>
      <c r="Z8" s="140">
        <v>-74.27</v>
      </c>
      <c r="AA8" s="155">
        <v>7000</v>
      </c>
    </row>
    <row r="9" spans="1:27" ht="13.5">
      <c r="A9" s="135" t="s">
        <v>78</v>
      </c>
      <c r="B9" s="136"/>
      <c r="C9" s="153">
        <f aca="true" t="shared" si="1" ref="C9:Y9">SUM(C10:C14)</f>
        <v>6668166</v>
      </c>
      <c r="D9" s="153">
        <f>SUM(D10:D14)</f>
        <v>0</v>
      </c>
      <c r="E9" s="154">
        <f t="shared" si="1"/>
        <v>6491004</v>
      </c>
      <c r="F9" s="100">
        <f t="shared" si="1"/>
        <v>6491004</v>
      </c>
      <c r="G9" s="100">
        <f t="shared" si="1"/>
        <v>2310</v>
      </c>
      <c r="H9" s="100">
        <f t="shared" si="1"/>
        <v>796883</v>
      </c>
      <c r="I9" s="100">
        <f t="shared" si="1"/>
        <v>1117799</v>
      </c>
      <c r="J9" s="100">
        <f t="shared" si="1"/>
        <v>1916992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1916992</v>
      </c>
      <c r="X9" s="100">
        <f t="shared" si="1"/>
        <v>1753586</v>
      </c>
      <c r="Y9" s="100">
        <f t="shared" si="1"/>
        <v>163406</v>
      </c>
      <c r="Z9" s="137">
        <f>+IF(X9&lt;&gt;0,+(Y9/X9)*100,0)</f>
        <v>9.318390999928146</v>
      </c>
      <c r="AA9" s="153">
        <f>SUM(AA10:AA14)</f>
        <v>6491004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>
        <v>467651</v>
      </c>
      <c r="D11" s="155"/>
      <c r="E11" s="156">
        <v>600000</v>
      </c>
      <c r="F11" s="60">
        <v>600000</v>
      </c>
      <c r="G11" s="60">
        <v>2310</v>
      </c>
      <c r="H11" s="60">
        <v>49643</v>
      </c>
      <c r="I11" s="60">
        <v>8758</v>
      </c>
      <c r="J11" s="60">
        <v>60711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60711</v>
      </c>
      <c r="X11" s="60">
        <v>209746</v>
      </c>
      <c r="Y11" s="60">
        <v>-149035</v>
      </c>
      <c r="Z11" s="140">
        <v>-71.05</v>
      </c>
      <c r="AA11" s="155">
        <v>600000</v>
      </c>
    </row>
    <row r="12" spans="1:27" ht="13.5">
      <c r="A12" s="138" t="s">
        <v>81</v>
      </c>
      <c r="B12" s="136"/>
      <c r="C12" s="155">
        <v>6200515</v>
      </c>
      <c r="D12" s="155"/>
      <c r="E12" s="156">
        <v>5891004</v>
      </c>
      <c r="F12" s="60">
        <v>5891004</v>
      </c>
      <c r="G12" s="60"/>
      <c r="H12" s="60">
        <v>747240</v>
      </c>
      <c r="I12" s="60">
        <v>1109041</v>
      </c>
      <c r="J12" s="60">
        <v>1856281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1856281</v>
      </c>
      <c r="X12" s="60">
        <v>1543840</v>
      </c>
      <c r="Y12" s="60">
        <v>312441</v>
      </c>
      <c r="Z12" s="140">
        <v>20.24</v>
      </c>
      <c r="AA12" s="155">
        <v>5891004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284135581</v>
      </c>
      <c r="D15" s="153">
        <f>SUM(D16:D18)</f>
        <v>0</v>
      </c>
      <c r="E15" s="154">
        <f t="shared" si="2"/>
        <v>292839322</v>
      </c>
      <c r="F15" s="100">
        <f t="shared" si="2"/>
        <v>292839322</v>
      </c>
      <c r="G15" s="100">
        <f t="shared" si="2"/>
        <v>3645585</v>
      </c>
      <c r="H15" s="100">
        <f t="shared" si="2"/>
        <v>50988929</v>
      </c>
      <c r="I15" s="100">
        <f t="shared" si="2"/>
        <v>24068969</v>
      </c>
      <c r="J15" s="100">
        <f t="shared" si="2"/>
        <v>78703483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78703483</v>
      </c>
      <c r="X15" s="100">
        <f t="shared" si="2"/>
        <v>76630667</v>
      </c>
      <c r="Y15" s="100">
        <f t="shared" si="2"/>
        <v>2072816</v>
      </c>
      <c r="Z15" s="137">
        <f>+IF(X15&lt;&gt;0,+(Y15/X15)*100,0)</f>
        <v>2.704943178949493</v>
      </c>
      <c r="AA15" s="153">
        <f>SUM(AA16:AA18)</f>
        <v>292839322</v>
      </c>
    </row>
    <row r="16" spans="1:27" ht="13.5">
      <c r="A16" s="138" t="s">
        <v>85</v>
      </c>
      <c r="B16" s="136"/>
      <c r="C16" s="155">
        <v>280397936</v>
      </c>
      <c r="D16" s="155"/>
      <c r="E16" s="156">
        <v>277743389</v>
      </c>
      <c r="F16" s="60">
        <v>277743389</v>
      </c>
      <c r="G16" s="60">
        <v>3645585</v>
      </c>
      <c r="H16" s="60">
        <v>50988929</v>
      </c>
      <c r="I16" s="60">
        <v>24068969</v>
      </c>
      <c r="J16" s="60">
        <v>78703483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78703483</v>
      </c>
      <c r="X16" s="60">
        <v>73725083</v>
      </c>
      <c r="Y16" s="60">
        <v>4978400</v>
      </c>
      <c r="Z16" s="140">
        <v>6.75</v>
      </c>
      <c r="AA16" s="155">
        <v>277743389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3737645</v>
      </c>
      <c r="D18" s="155"/>
      <c r="E18" s="156">
        <v>15095933</v>
      </c>
      <c r="F18" s="60">
        <v>15095933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2905584</v>
      </c>
      <c r="Y18" s="60">
        <v>-2905584</v>
      </c>
      <c r="Z18" s="140">
        <v>-100</v>
      </c>
      <c r="AA18" s="155">
        <v>15095933</v>
      </c>
    </row>
    <row r="19" spans="1:27" ht="13.5">
      <c r="A19" s="135" t="s">
        <v>88</v>
      </c>
      <c r="B19" s="142"/>
      <c r="C19" s="153">
        <f aca="true" t="shared" si="3" ref="C19:Y19">SUM(C20:C23)</f>
        <v>515744495</v>
      </c>
      <c r="D19" s="153">
        <f>SUM(D20:D23)</f>
        <v>0</v>
      </c>
      <c r="E19" s="154">
        <f t="shared" si="3"/>
        <v>606107810</v>
      </c>
      <c r="F19" s="100">
        <f t="shared" si="3"/>
        <v>606107810</v>
      </c>
      <c r="G19" s="100">
        <f t="shared" si="3"/>
        <v>28935590</v>
      </c>
      <c r="H19" s="100">
        <f t="shared" si="3"/>
        <v>31002795</v>
      </c>
      <c r="I19" s="100">
        <f t="shared" si="3"/>
        <v>38466143</v>
      </c>
      <c r="J19" s="100">
        <f t="shared" si="3"/>
        <v>98404528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98404528</v>
      </c>
      <c r="X19" s="100">
        <f t="shared" si="3"/>
        <v>157568283</v>
      </c>
      <c r="Y19" s="100">
        <f t="shared" si="3"/>
        <v>-59163755</v>
      </c>
      <c r="Z19" s="137">
        <f>+IF(X19&lt;&gt;0,+(Y19/X19)*100,0)</f>
        <v>-37.54801021725927</v>
      </c>
      <c r="AA19" s="153">
        <f>SUM(AA20:AA23)</f>
        <v>606107810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411387170</v>
      </c>
      <c r="D21" s="155"/>
      <c r="E21" s="156">
        <v>495017415</v>
      </c>
      <c r="F21" s="60">
        <v>495017415</v>
      </c>
      <c r="G21" s="60">
        <v>20833543</v>
      </c>
      <c r="H21" s="60">
        <v>22365220</v>
      </c>
      <c r="I21" s="60">
        <v>28249478</v>
      </c>
      <c r="J21" s="60">
        <v>71448241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71448241</v>
      </c>
      <c r="X21" s="60">
        <v>130092493</v>
      </c>
      <c r="Y21" s="60">
        <v>-58644252</v>
      </c>
      <c r="Z21" s="140">
        <v>-45.08</v>
      </c>
      <c r="AA21" s="155">
        <v>495017415</v>
      </c>
    </row>
    <row r="22" spans="1:27" ht="13.5">
      <c r="A22" s="138" t="s">
        <v>91</v>
      </c>
      <c r="B22" s="136"/>
      <c r="C22" s="157">
        <v>104357325</v>
      </c>
      <c r="D22" s="157"/>
      <c r="E22" s="158">
        <v>111090395</v>
      </c>
      <c r="F22" s="159">
        <v>111090395</v>
      </c>
      <c r="G22" s="159">
        <v>8102047</v>
      </c>
      <c r="H22" s="159">
        <v>8637575</v>
      </c>
      <c r="I22" s="159">
        <v>10216665</v>
      </c>
      <c r="J22" s="159">
        <v>26956287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26956287</v>
      </c>
      <c r="X22" s="159">
        <v>27475790</v>
      </c>
      <c r="Y22" s="159">
        <v>-519503</v>
      </c>
      <c r="Z22" s="141">
        <v>-1.89</v>
      </c>
      <c r="AA22" s="157">
        <v>111090395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1726310</v>
      </c>
      <c r="D24" s="153"/>
      <c r="E24" s="154">
        <v>1224917</v>
      </c>
      <c r="F24" s="100">
        <v>1224917</v>
      </c>
      <c r="G24" s="100">
        <v>117130</v>
      </c>
      <c r="H24" s="100">
        <v>134792</v>
      </c>
      <c r="I24" s="100">
        <v>128442</v>
      </c>
      <c r="J24" s="100">
        <v>380364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380364</v>
      </c>
      <c r="X24" s="100">
        <v>431412</v>
      </c>
      <c r="Y24" s="100">
        <v>-51048</v>
      </c>
      <c r="Z24" s="137">
        <v>-11.83</v>
      </c>
      <c r="AA24" s="153">
        <v>1224917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1020507075</v>
      </c>
      <c r="D25" s="168">
        <f>+D5+D9+D15+D19+D24</f>
        <v>0</v>
      </c>
      <c r="E25" s="169">
        <f t="shared" si="4"/>
        <v>1047765524</v>
      </c>
      <c r="F25" s="73">
        <f t="shared" si="4"/>
        <v>1047765524</v>
      </c>
      <c r="G25" s="73">
        <f t="shared" si="4"/>
        <v>159904447</v>
      </c>
      <c r="H25" s="73">
        <f t="shared" si="4"/>
        <v>84071430</v>
      </c>
      <c r="I25" s="73">
        <f t="shared" si="4"/>
        <v>64783211</v>
      </c>
      <c r="J25" s="73">
        <f t="shared" si="4"/>
        <v>308759088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308759088</v>
      </c>
      <c r="X25" s="73">
        <f t="shared" si="4"/>
        <v>271779543</v>
      </c>
      <c r="Y25" s="73">
        <f t="shared" si="4"/>
        <v>36979545</v>
      </c>
      <c r="Z25" s="170">
        <f>+IF(X25&lt;&gt;0,+(Y25/X25)*100,0)</f>
        <v>13.606449032847184</v>
      </c>
      <c r="AA25" s="168">
        <f>+AA5+AA9+AA15+AA19+AA24</f>
        <v>1047765524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133556643</v>
      </c>
      <c r="D28" s="153">
        <f>SUM(D29:D31)</f>
        <v>0</v>
      </c>
      <c r="E28" s="154">
        <f t="shared" si="5"/>
        <v>138613965</v>
      </c>
      <c r="F28" s="100">
        <f t="shared" si="5"/>
        <v>138613965</v>
      </c>
      <c r="G28" s="100">
        <f t="shared" si="5"/>
        <v>7495750</v>
      </c>
      <c r="H28" s="100">
        <f t="shared" si="5"/>
        <v>11643008</v>
      </c>
      <c r="I28" s="100">
        <f t="shared" si="5"/>
        <v>11634782</v>
      </c>
      <c r="J28" s="100">
        <f t="shared" si="5"/>
        <v>30773540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30773540</v>
      </c>
      <c r="X28" s="100">
        <f t="shared" si="5"/>
        <v>33420266</v>
      </c>
      <c r="Y28" s="100">
        <f t="shared" si="5"/>
        <v>-2646726</v>
      </c>
      <c r="Z28" s="137">
        <f>+IF(X28&lt;&gt;0,+(Y28/X28)*100,0)</f>
        <v>-7.919524039694956</v>
      </c>
      <c r="AA28" s="153">
        <f>SUM(AA29:AA31)</f>
        <v>138613965</v>
      </c>
    </row>
    <row r="29" spans="1:27" ht="13.5">
      <c r="A29" s="138" t="s">
        <v>75</v>
      </c>
      <c r="B29" s="136"/>
      <c r="C29" s="155">
        <v>43030152</v>
      </c>
      <c r="D29" s="155"/>
      <c r="E29" s="156">
        <v>44037476</v>
      </c>
      <c r="F29" s="60">
        <v>44037476</v>
      </c>
      <c r="G29" s="60">
        <v>2744515</v>
      </c>
      <c r="H29" s="60">
        <v>2666477</v>
      </c>
      <c r="I29" s="60">
        <v>4810517</v>
      </c>
      <c r="J29" s="60">
        <v>10221509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10221509</v>
      </c>
      <c r="X29" s="60">
        <v>8844456</v>
      </c>
      <c r="Y29" s="60">
        <v>1377053</v>
      </c>
      <c r="Z29" s="140">
        <v>15.57</v>
      </c>
      <c r="AA29" s="155">
        <v>44037476</v>
      </c>
    </row>
    <row r="30" spans="1:27" ht="13.5">
      <c r="A30" s="138" t="s">
        <v>76</v>
      </c>
      <c r="B30" s="136"/>
      <c r="C30" s="157">
        <v>35067310</v>
      </c>
      <c r="D30" s="157"/>
      <c r="E30" s="158">
        <v>30042333</v>
      </c>
      <c r="F30" s="159">
        <v>30042333</v>
      </c>
      <c r="G30" s="159">
        <v>1723887</v>
      </c>
      <c r="H30" s="159">
        <v>3560947</v>
      </c>
      <c r="I30" s="159">
        <v>2010705</v>
      </c>
      <c r="J30" s="159">
        <v>7295539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7295539</v>
      </c>
      <c r="X30" s="159">
        <v>8804028</v>
      </c>
      <c r="Y30" s="159">
        <v>-1508489</v>
      </c>
      <c r="Z30" s="141">
        <v>-17.13</v>
      </c>
      <c r="AA30" s="157">
        <v>30042333</v>
      </c>
    </row>
    <row r="31" spans="1:27" ht="13.5">
      <c r="A31" s="138" t="s">
        <v>77</v>
      </c>
      <c r="B31" s="136"/>
      <c r="C31" s="155">
        <v>55459181</v>
      </c>
      <c r="D31" s="155"/>
      <c r="E31" s="156">
        <v>64534156</v>
      </c>
      <c r="F31" s="60">
        <v>64534156</v>
      </c>
      <c r="G31" s="60">
        <v>3027348</v>
      </c>
      <c r="H31" s="60">
        <v>5415584</v>
      </c>
      <c r="I31" s="60">
        <v>4813560</v>
      </c>
      <c r="J31" s="60">
        <v>13256492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13256492</v>
      </c>
      <c r="X31" s="60">
        <v>15771782</v>
      </c>
      <c r="Y31" s="60">
        <v>-2515290</v>
      </c>
      <c r="Z31" s="140">
        <v>-15.95</v>
      </c>
      <c r="AA31" s="155">
        <v>64534156</v>
      </c>
    </row>
    <row r="32" spans="1:27" ht="13.5">
      <c r="A32" s="135" t="s">
        <v>78</v>
      </c>
      <c r="B32" s="136"/>
      <c r="C32" s="153">
        <f aca="true" t="shared" si="6" ref="C32:Y32">SUM(C33:C37)</f>
        <v>8912258</v>
      </c>
      <c r="D32" s="153">
        <f>SUM(D33:D37)</f>
        <v>0</v>
      </c>
      <c r="E32" s="154">
        <f t="shared" si="6"/>
        <v>9194557</v>
      </c>
      <c r="F32" s="100">
        <f t="shared" si="6"/>
        <v>9194557</v>
      </c>
      <c r="G32" s="100">
        <f t="shared" si="6"/>
        <v>30485</v>
      </c>
      <c r="H32" s="100">
        <f t="shared" si="6"/>
        <v>105702</v>
      </c>
      <c r="I32" s="100">
        <f t="shared" si="6"/>
        <v>209308</v>
      </c>
      <c r="J32" s="100">
        <f t="shared" si="6"/>
        <v>345495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345495</v>
      </c>
      <c r="X32" s="100">
        <f t="shared" si="6"/>
        <v>1377227</v>
      </c>
      <c r="Y32" s="100">
        <f t="shared" si="6"/>
        <v>-1031732</v>
      </c>
      <c r="Z32" s="137">
        <f>+IF(X32&lt;&gt;0,+(Y32/X32)*100,0)</f>
        <v>-74.91372155788407</v>
      </c>
      <c r="AA32" s="153">
        <f>SUM(AA33:AA37)</f>
        <v>9194557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>
        <v>1548597</v>
      </c>
      <c r="D34" s="155"/>
      <c r="E34" s="156">
        <v>3671553</v>
      </c>
      <c r="F34" s="60">
        <v>3671553</v>
      </c>
      <c r="G34" s="60">
        <v>21502</v>
      </c>
      <c r="H34" s="60">
        <v>77652</v>
      </c>
      <c r="I34" s="60">
        <v>198726</v>
      </c>
      <c r="J34" s="60">
        <v>297880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297880</v>
      </c>
      <c r="X34" s="60">
        <v>777493</v>
      </c>
      <c r="Y34" s="60">
        <v>-479613</v>
      </c>
      <c r="Z34" s="140">
        <v>-61.69</v>
      </c>
      <c r="AA34" s="155">
        <v>3671553</v>
      </c>
    </row>
    <row r="35" spans="1:27" ht="13.5">
      <c r="A35" s="138" t="s">
        <v>81</v>
      </c>
      <c r="B35" s="136"/>
      <c r="C35" s="155">
        <v>7363661</v>
      </c>
      <c r="D35" s="155"/>
      <c r="E35" s="156">
        <v>5523004</v>
      </c>
      <c r="F35" s="60">
        <v>5523004</v>
      </c>
      <c r="G35" s="60">
        <v>8983</v>
      </c>
      <c r="H35" s="60">
        <v>28050</v>
      </c>
      <c r="I35" s="60">
        <v>10582</v>
      </c>
      <c r="J35" s="60">
        <v>47615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47615</v>
      </c>
      <c r="X35" s="60">
        <v>599734</v>
      </c>
      <c r="Y35" s="60">
        <v>-552119</v>
      </c>
      <c r="Z35" s="140">
        <v>-92.06</v>
      </c>
      <c r="AA35" s="155">
        <v>5523004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63746592</v>
      </c>
      <c r="D38" s="153">
        <f>SUM(D39:D41)</f>
        <v>0</v>
      </c>
      <c r="E38" s="154">
        <f t="shared" si="7"/>
        <v>68920996</v>
      </c>
      <c r="F38" s="100">
        <f t="shared" si="7"/>
        <v>68920996</v>
      </c>
      <c r="G38" s="100">
        <f t="shared" si="7"/>
        <v>3482722</v>
      </c>
      <c r="H38" s="100">
        <f t="shared" si="7"/>
        <v>8114940</v>
      </c>
      <c r="I38" s="100">
        <f t="shared" si="7"/>
        <v>6077918</v>
      </c>
      <c r="J38" s="100">
        <f t="shared" si="7"/>
        <v>17675580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17675580</v>
      </c>
      <c r="X38" s="100">
        <f t="shared" si="7"/>
        <v>21596401</v>
      </c>
      <c r="Y38" s="100">
        <f t="shared" si="7"/>
        <v>-3920821</v>
      </c>
      <c r="Z38" s="137">
        <f>+IF(X38&lt;&gt;0,+(Y38/X38)*100,0)</f>
        <v>-18.154974062576446</v>
      </c>
      <c r="AA38" s="153">
        <f>SUM(AA39:AA41)</f>
        <v>68920996</v>
      </c>
    </row>
    <row r="39" spans="1:27" ht="13.5">
      <c r="A39" s="138" t="s">
        <v>85</v>
      </c>
      <c r="B39" s="136"/>
      <c r="C39" s="155">
        <v>54808745</v>
      </c>
      <c r="D39" s="155"/>
      <c r="E39" s="156">
        <v>53825063</v>
      </c>
      <c r="F39" s="60">
        <v>53825063</v>
      </c>
      <c r="G39" s="60">
        <v>2432490</v>
      </c>
      <c r="H39" s="60">
        <v>7349918</v>
      </c>
      <c r="I39" s="60">
        <v>4922940</v>
      </c>
      <c r="J39" s="60">
        <v>14705348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14705348</v>
      </c>
      <c r="X39" s="60">
        <v>17254113</v>
      </c>
      <c r="Y39" s="60">
        <v>-2548765</v>
      </c>
      <c r="Z39" s="140">
        <v>-14.77</v>
      </c>
      <c r="AA39" s="155">
        <v>53825063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8937847</v>
      </c>
      <c r="D41" s="155"/>
      <c r="E41" s="156">
        <v>15095933</v>
      </c>
      <c r="F41" s="60">
        <v>15095933</v>
      </c>
      <c r="G41" s="60">
        <v>1050232</v>
      </c>
      <c r="H41" s="60">
        <v>765022</v>
      </c>
      <c r="I41" s="60">
        <v>1154978</v>
      </c>
      <c r="J41" s="60">
        <v>2970232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2970232</v>
      </c>
      <c r="X41" s="60">
        <v>4342288</v>
      </c>
      <c r="Y41" s="60">
        <v>-1372056</v>
      </c>
      <c r="Z41" s="140">
        <v>-31.6</v>
      </c>
      <c r="AA41" s="155">
        <v>15095933</v>
      </c>
    </row>
    <row r="42" spans="1:27" ht="13.5">
      <c r="A42" s="135" t="s">
        <v>88</v>
      </c>
      <c r="B42" s="142"/>
      <c r="C42" s="153">
        <f aca="true" t="shared" si="8" ref="C42:Y42">SUM(C43:C46)</f>
        <v>455297539</v>
      </c>
      <c r="D42" s="153">
        <f>SUM(D43:D46)</f>
        <v>0</v>
      </c>
      <c r="E42" s="154">
        <f t="shared" si="8"/>
        <v>508359554</v>
      </c>
      <c r="F42" s="100">
        <f t="shared" si="8"/>
        <v>508359554</v>
      </c>
      <c r="G42" s="100">
        <f t="shared" si="8"/>
        <v>28797291</v>
      </c>
      <c r="H42" s="100">
        <f t="shared" si="8"/>
        <v>40633541</v>
      </c>
      <c r="I42" s="100">
        <f t="shared" si="8"/>
        <v>37872048</v>
      </c>
      <c r="J42" s="100">
        <f t="shared" si="8"/>
        <v>107302880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107302880</v>
      </c>
      <c r="X42" s="100">
        <f t="shared" si="8"/>
        <v>119612845</v>
      </c>
      <c r="Y42" s="100">
        <f t="shared" si="8"/>
        <v>-12309965</v>
      </c>
      <c r="Z42" s="137">
        <f>+IF(X42&lt;&gt;0,+(Y42/X42)*100,0)</f>
        <v>-10.291507571782947</v>
      </c>
      <c r="AA42" s="153">
        <f>SUM(AA43:AA46)</f>
        <v>508359554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412549309</v>
      </c>
      <c r="D44" s="155"/>
      <c r="E44" s="156">
        <v>432079070</v>
      </c>
      <c r="F44" s="60">
        <v>432079070</v>
      </c>
      <c r="G44" s="60">
        <v>25276022</v>
      </c>
      <c r="H44" s="60">
        <v>36228121</v>
      </c>
      <c r="I44" s="60">
        <v>33425547</v>
      </c>
      <c r="J44" s="60">
        <v>94929690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94929690</v>
      </c>
      <c r="X44" s="60">
        <v>98831087</v>
      </c>
      <c r="Y44" s="60">
        <v>-3901397</v>
      </c>
      <c r="Z44" s="140">
        <v>-3.95</v>
      </c>
      <c r="AA44" s="155">
        <v>432079070</v>
      </c>
    </row>
    <row r="45" spans="1:27" ht="13.5">
      <c r="A45" s="138" t="s">
        <v>91</v>
      </c>
      <c r="B45" s="136"/>
      <c r="C45" s="157">
        <v>42748230</v>
      </c>
      <c r="D45" s="157"/>
      <c r="E45" s="158">
        <v>76280484</v>
      </c>
      <c r="F45" s="159">
        <v>76280484</v>
      </c>
      <c r="G45" s="159">
        <v>3521269</v>
      </c>
      <c r="H45" s="159">
        <v>4405420</v>
      </c>
      <c r="I45" s="159">
        <v>4446501</v>
      </c>
      <c r="J45" s="159">
        <v>12373190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12373190</v>
      </c>
      <c r="X45" s="159">
        <v>20781758</v>
      </c>
      <c r="Y45" s="159">
        <v>-8408568</v>
      </c>
      <c r="Z45" s="141">
        <v>-40.46</v>
      </c>
      <c r="AA45" s="157">
        <v>76280484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825302</v>
      </c>
      <c r="D47" s="153"/>
      <c r="E47" s="154">
        <v>1297597</v>
      </c>
      <c r="F47" s="100">
        <v>1297597</v>
      </c>
      <c r="G47" s="100">
        <v>6150</v>
      </c>
      <c r="H47" s="100">
        <v>67666</v>
      </c>
      <c r="I47" s="100">
        <v>74169</v>
      </c>
      <c r="J47" s="100">
        <v>147985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147985</v>
      </c>
      <c r="X47" s="100">
        <v>359394</v>
      </c>
      <c r="Y47" s="100">
        <v>-211409</v>
      </c>
      <c r="Z47" s="137">
        <v>-58.82</v>
      </c>
      <c r="AA47" s="153">
        <v>1297597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662338334</v>
      </c>
      <c r="D48" s="168">
        <f>+D28+D32+D38+D42+D47</f>
        <v>0</v>
      </c>
      <c r="E48" s="169">
        <f t="shared" si="9"/>
        <v>726386669</v>
      </c>
      <c r="F48" s="73">
        <f t="shared" si="9"/>
        <v>726386669</v>
      </c>
      <c r="G48" s="73">
        <f t="shared" si="9"/>
        <v>39812398</v>
      </c>
      <c r="H48" s="73">
        <f t="shared" si="9"/>
        <v>60564857</v>
      </c>
      <c r="I48" s="73">
        <f t="shared" si="9"/>
        <v>55868225</v>
      </c>
      <c r="J48" s="73">
        <f t="shared" si="9"/>
        <v>156245480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156245480</v>
      </c>
      <c r="X48" s="73">
        <f t="shared" si="9"/>
        <v>176366133</v>
      </c>
      <c r="Y48" s="73">
        <f t="shared" si="9"/>
        <v>-20120653</v>
      </c>
      <c r="Z48" s="170">
        <f>+IF(X48&lt;&gt;0,+(Y48/X48)*100,0)</f>
        <v>-11.408456180189651</v>
      </c>
      <c r="AA48" s="168">
        <f>+AA28+AA32+AA38+AA42+AA47</f>
        <v>726386669</v>
      </c>
    </row>
    <row r="49" spans="1:27" ht="13.5">
      <c r="A49" s="148" t="s">
        <v>49</v>
      </c>
      <c r="B49" s="149"/>
      <c r="C49" s="171">
        <f aca="true" t="shared" si="10" ref="C49:Y49">+C25-C48</f>
        <v>358168741</v>
      </c>
      <c r="D49" s="171">
        <f>+D25-D48</f>
        <v>0</v>
      </c>
      <c r="E49" s="172">
        <f t="shared" si="10"/>
        <v>321378855</v>
      </c>
      <c r="F49" s="173">
        <f t="shared" si="10"/>
        <v>321378855</v>
      </c>
      <c r="G49" s="173">
        <f t="shared" si="10"/>
        <v>120092049</v>
      </c>
      <c r="H49" s="173">
        <f t="shared" si="10"/>
        <v>23506573</v>
      </c>
      <c r="I49" s="173">
        <f t="shared" si="10"/>
        <v>8914986</v>
      </c>
      <c r="J49" s="173">
        <f t="shared" si="10"/>
        <v>152513608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152513608</v>
      </c>
      <c r="X49" s="173">
        <f>IF(F25=F48,0,X25-X48)</f>
        <v>95413410</v>
      </c>
      <c r="Y49" s="173">
        <f t="shared" si="10"/>
        <v>57100198</v>
      </c>
      <c r="Z49" s="174">
        <f>+IF(X49&lt;&gt;0,+(Y49/X49)*100,0)</f>
        <v>59.8450448422292</v>
      </c>
      <c r="AA49" s="171">
        <f>+AA25-AA48</f>
        <v>321378855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221006589</v>
      </c>
      <c r="D8" s="155">
        <v>0</v>
      </c>
      <c r="E8" s="156">
        <v>273458501</v>
      </c>
      <c r="F8" s="60">
        <v>273458501</v>
      </c>
      <c r="G8" s="60">
        <v>18791019</v>
      </c>
      <c r="H8" s="60">
        <v>19188315</v>
      </c>
      <c r="I8" s="60">
        <v>19469985</v>
      </c>
      <c r="J8" s="60">
        <v>57449319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57449319</v>
      </c>
      <c r="X8" s="60">
        <v>58563648</v>
      </c>
      <c r="Y8" s="60">
        <v>-1114329</v>
      </c>
      <c r="Z8" s="140">
        <v>-1.9</v>
      </c>
      <c r="AA8" s="155">
        <v>273458501</v>
      </c>
    </row>
    <row r="9" spans="1:27" ht="13.5">
      <c r="A9" s="183" t="s">
        <v>105</v>
      </c>
      <c r="B9" s="182"/>
      <c r="C9" s="155">
        <v>93777019</v>
      </c>
      <c r="D9" s="155">
        <v>0</v>
      </c>
      <c r="E9" s="156">
        <v>105092463</v>
      </c>
      <c r="F9" s="60">
        <v>105092463</v>
      </c>
      <c r="G9" s="60">
        <v>8095673</v>
      </c>
      <c r="H9" s="60">
        <v>8624824</v>
      </c>
      <c r="I9" s="60">
        <v>10203675</v>
      </c>
      <c r="J9" s="60">
        <v>26924172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26924172</v>
      </c>
      <c r="X9" s="60">
        <v>25208264</v>
      </c>
      <c r="Y9" s="60">
        <v>1715908</v>
      </c>
      <c r="Z9" s="140">
        <v>6.81</v>
      </c>
      <c r="AA9" s="155">
        <v>105092463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1726310</v>
      </c>
      <c r="D12" s="155">
        <v>0</v>
      </c>
      <c r="E12" s="156">
        <v>2486520</v>
      </c>
      <c r="F12" s="60">
        <v>2486520</v>
      </c>
      <c r="G12" s="60">
        <v>119440</v>
      </c>
      <c r="H12" s="60">
        <v>766053</v>
      </c>
      <c r="I12" s="60">
        <v>137200</v>
      </c>
      <c r="J12" s="60">
        <v>1022693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1022693</v>
      </c>
      <c r="X12" s="60">
        <v>476170</v>
      </c>
      <c r="Y12" s="60">
        <v>546523</v>
      </c>
      <c r="Z12" s="140">
        <v>114.77</v>
      </c>
      <c r="AA12" s="155">
        <v>2486520</v>
      </c>
    </row>
    <row r="13" spans="1:27" ht="13.5">
      <c r="A13" s="181" t="s">
        <v>109</v>
      </c>
      <c r="B13" s="185"/>
      <c r="C13" s="155">
        <v>10597167</v>
      </c>
      <c r="D13" s="155">
        <v>0</v>
      </c>
      <c r="E13" s="156">
        <v>4857467</v>
      </c>
      <c r="F13" s="60">
        <v>4857467</v>
      </c>
      <c r="G13" s="60">
        <v>612627</v>
      </c>
      <c r="H13" s="60">
        <v>968755</v>
      </c>
      <c r="I13" s="60">
        <v>749799</v>
      </c>
      <c r="J13" s="60">
        <v>2331181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2331181</v>
      </c>
      <c r="X13" s="60">
        <v>1171889</v>
      </c>
      <c r="Y13" s="60">
        <v>1159292</v>
      </c>
      <c r="Z13" s="140">
        <v>98.93</v>
      </c>
      <c r="AA13" s="155">
        <v>4857467</v>
      </c>
    </row>
    <row r="14" spans="1:27" ht="13.5">
      <c r="A14" s="181" t="s">
        <v>110</v>
      </c>
      <c r="B14" s="185"/>
      <c r="C14" s="155">
        <v>21969415</v>
      </c>
      <c r="D14" s="155">
        <v>0</v>
      </c>
      <c r="E14" s="156">
        <v>3425321</v>
      </c>
      <c r="F14" s="60">
        <v>3425321</v>
      </c>
      <c r="G14" s="60">
        <v>201746</v>
      </c>
      <c r="H14" s="60">
        <v>219996</v>
      </c>
      <c r="I14" s="60">
        <v>224680</v>
      </c>
      <c r="J14" s="60">
        <v>646422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646422</v>
      </c>
      <c r="X14" s="60">
        <v>661524</v>
      </c>
      <c r="Y14" s="60">
        <v>-15102</v>
      </c>
      <c r="Z14" s="140">
        <v>-2.28</v>
      </c>
      <c r="AA14" s="155">
        <v>3425321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664603586</v>
      </c>
      <c r="D19" s="155">
        <v>0</v>
      </c>
      <c r="E19" s="156">
        <v>340768872</v>
      </c>
      <c r="F19" s="60">
        <v>340768872</v>
      </c>
      <c r="G19" s="60">
        <v>129400008</v>
      </c>
      <c r="H19" s="60">
        <v>589156</v>
      </c>
      <c r="I19" s="60">
        <v>1499316</v>
      </c>
      <c r="J19" s="60">
        <v>131488480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131488480</v>
      </c>
      <c r="X19" s="60">
        <v>86881467</v>
      </c>
      <c r="Y19" s="60">
        <v>44607013</v>
      </c>
      <c r="Z19" s="140">
        <v>51.34</v>
      </c>
      <c r="AA19" s="155">
        <v>340768872</v>
      </c>
    </row>
    <row r="20" spans="1:27" ht="13.5">
      <c r="A20" s="181" t="s">
        <v>35</v>
      </c>
      <c r="B20" s="185"/>
      <c r="C20" s="155">
        <v>6826989</v>
      </c>
      <c r="D20" s="155">
        <v>0</v>
      </c>
      <c r="E20" s="156">
        <v>10100252</v>
      </c>
      <c r="F20" s="54">
        <v>10100252</v>
      </c>
      <c r="G20" s="54">
        <v>377914</v>
      </c>
      <c r="H20" s="54">
        <v>394216</v>
      </c>
      <c r="I20" s="54">
        <v>312748</v>
      </c>
      <c r="J20" s="54">
        <v>1084878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1084878</v>
      </c>
      <c r="X20" s="54">
        <v>1266708</v>
      </c>
      <c r="Y20" s="54">
        <v>-181830</v>
      </c>
      <c r="Z20" s="184">
        <v>-14.35</v>
      </c>
      <c r="AA20" s="130">
        <v>10100252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1020507075</v>
      </c>
      <c r="D22" s="188">
        <f>SUM(D5:D21)</f>
        <v>0</v>
      </c>
      <c r="E22" s="189">
        <f t="shared" si="0"/>
        <v>740189396</v>
      </c>
      <c r="F22" s="190">
        <f t="shared" si="0"/>
        <v>740189396</v>
      </c>
      <c r="G22" s="190">
        <f t="shared" si="0"/>
        <v>157598427</v>
      </c>
      <c r="H22" s="190">
        <f t="shared" si="0"/>
        <v>30751315</v>
      </c>
      <c r="I22" s="190">
        <f t="shared" si="0"/>
        <v>32597403</v>
      </c>
      <c r="J22" s="190">
        <f t="shared" si="0"/>
        <v>220947145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220947145</v>
      </c>
      <c r="X22" s="190">
        <f t="shared" si="0"/>
        <v>174229670</v>
      </c>
      <c r="Y22" s="190">
        <f t="shared" si="0"/>
        <v>46717475</v>
      </c>
      <c r="Z22" s="191">
        <f>+IF(X22&lt;&gt;0,+(Y22/X22)*100,0)</f>
        <v>26.81373097934468</v>
      </c>
      <c r="AA22" s="188">
        <f>SUM(AA5:AA21)</f>
        <v>740189396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242287020</v>
      </c>
      <c r="D25" s="155">
        <v>0</v>
      </c>
      <c r="E25" s="156">
        <v>254616286</v>
      </c>
      <c r="F25" s="60">
        <v>254616286</v>
      </c>
      <c r="G25" s="60">
        <v>20572050</v>
      </c>
      <c r="H25" s="60">
        <v>21092281</v>
      </c>
      <c r="I25" s="60">
        <v>20603465</v>
      </c>
      <c r="J25" s="60">
        <v>62267796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62267796</v>
      </c>
      <c r="X25" s="60">
        <v>78009665</v>
      </c>
      <c r="Y25" s="60">
        <v>-15741869</v>
      </c>
      <c r="Z25" s="140">
        <v>-20.18</v>
      </c>
      <c r="AA25" s="155">
        <v>254616286</v>
      </c>
    </row>
    <row r="26" spans="1:27" ht="13.5">
      <c r="A26" s="183" t="s">
        <v>38</v>
      </c>
      <c r="B26" s="182"/>
      <c r="C26" s="155">
        <v>7784081</v>
      </c>
      <c r="D26" s="155">
        <v>0</v>
      </c>
      <c r="E26" s="156">
        <v>10467264</v>
      </c>
      <c r="F26" s="60">
        <v>10467264</v>
      </c>
      <c r="G26" s="60">
        <v>638819</v>
      </c>
      <c r="H26" s="60">
        <v>644145</v>
      </c>
      <c r="I26" s="60">
        <v>660490</v>
      </c>
      <c r="J26" s="60">
        <v>1943454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1943454</v>
      </c>
      <c r="X26" s="60">
        <v>2601130</v>
      </c>
      <c r="Y26" s="60">
        <v>-657676</v>
      </c>
      <c r="Z26" s="140">
        <v>-25.28</v>
      </c>
      <c r="AA26" s="155">
        <v>10467264</v>
      </c>
    </row>
    <row r="27" spans="1:27" ht="13.5">
      <c r="A27" s="183" t="s">
        <v>118</v>
      </c>
      <c r="B27" s="182"/>
      <c r="C27" s="155">
        <v>4664956</v>
      </c>
      <c r="D27" s="155">
        <v>0</v>
      </c>
      <c r="E27" s="156">
        <v>21119155</v>
      </c>
      <c r="F27" s="60">
        <v>21119155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5279787</v>
      </c>
      <c r="Y27" s="60">
        <v>-5279787</v>
      </c>
      <c r="Z27" s="140">
        <v>-100</v>
      </c>
      <c r="AA27" s="155">
        <v>21119155</v>
      </c>
    </row>
    <row r="28" spans="1:27" ht="13.5">
      <c r="A28" s="183" t="s">
        <v>39</v>
      </c>
      <c r="B28" s="182"/>
      <c r="C28" s="155">
        <v>67428260</v>
      </c>
      <c r="D28" s="155">
        <v>0</v>
      </c>
      <c r="E28" s="156">
        <v>64202725</v>
      </c>
      <c r="F28" s="60">
        <v>64202725</v>
      </c>
      <c r="G28" s="60">
        <v>5347117</v>
      </c>
      <c r="H28" s="60">
        <v>5347417</v>
      </c>
      <c r="I28" s="60">
        <v>12215</v>
      </c>
      <c r="J28" s="60">
        <v>10706749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10706749</v>
      </c>
      <c r="X28" s="60">
        <v>16050684</v>
      </c>
      <c r="Y28" s="60">
        <v>-5343935</v>
      </c>
      <c r="Z28" s="140">
        <v>-33.29</v>
      </c>
      <c r="AA28" s="155">
        <v>64202725</v>
      </c>
    </row>
    <row r="29" spans="1:27" ht="13.5">
      <c r="A29" s="183" t="s">
        <v>40</v>
      </c>
      <c r="B29" s="182"/>
      <c r="C29" s="155">
        <v>15983120</v>
      </c>
      <c r="D29" s="155">
        <v>0</v>
      </c>
      <c r="E29" s="156">
        <v>18951859</v>
      </c>
      <c r="F29" s="60">
        <v>18951859</v>
      </c>
      <c r="G29" s="60">
        <v>52110</v>
      </c>
      <c r="H29" s="60">
        <v>288571</v>
      </c>
      <c r="I29" s="60">
        <v>3051351</v>
      </c>
      <c r="J29" s="60">
        <v>3392032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3392032</v>
      </c>
      <c r="X29" s="60">
        <v>5158405</v>
      </c>
      <c r="Y29" s="60">
        <v>-1766373</v>
      </c>
      <c r="Z29" s="140">
        <v>-34.24</v>
      </c>
      <c r="AA29" s="155">
        <v>18951859</v>
      </c>
    </row>
    <row r="30" spans="1:27" ht="13.5">
      <c r="A30" s="183" t="s">
        <v>119</v>
      </c>
      <c r="B30" s="182"/>
      <c r="C30" s="155">
        <v>52126622</v>
      </c>
      <c r="D30" s="155">
        <v>0</v>
      </c>
      <c r="E30" s="156">
        <v>49500000</v>
      </c>
      <c r="F30" s="60">
        <v>49500000</v>
      </c>
      <c r="G30" s="60">
        <v>0</v>
      </c>
      <c r="H30" s="60">
        <v>8561056</v>
      </c>
      <c r="I30" s="60">
        <v>5666837</v>
      </c>
      <c r="J30" s="60">
        <v>14227893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14227893</v>
      </c>
      <c r="X30" s="60">
        <v>10491211</v>
      </c>
      <c r="Y30" s="60">
        <v>3736682</v>
      </c>
      <c r="Z30" s="140">
        <v>35.62</v>
      </c>
      <c r="AA30" s="155">
        <v>49500000</v>
      </c>
    </row>
    <row r="31" spans="1:27" ht="13.5">
      <c r="A31" s="183" t="s">
        <v>120</v>
      </c>
      <c r="B31" s="182"/>
      <c r="C31" s="155">
        <v>4613307</v>
      </c>
      <c r="D31" s="155">
        <v>0</v>
      </c>
      <c r="E31" s="156">
        <v>8184000</v>
      </c>
      <c r="F31" s="60">
        <v>8184000</v>
      </c>
      <c r="G31" s="60">
        <v>0</v>
      </c>
      <c r="H31" s="60">
        <v>-1227</v>
      </c>
      <c r="I31" s="60">
        <v>484796</v>
      </c>
      <c r="J31" s="60">
        <v>483569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483569</v>
      </c>
      <c r="X31" s="60">
        <v>2046000</v>
      </c>
      <c r="Y31" s="60">
        <v>-1562431</v>
      </c>
      <c r="Z31" s="140">
        <v>-76.37</v>
      </c>
      <c r="AA31" s="155">
        <v>8184000</v>
      </c>
    </row>
    <row r="32" spans="1:27" ht="13.5">
      <c r="A32" s="183" t="s">
        <v>121</v>
      </c>
      <c r="B32" s="182"/>
      <c r="C32" s="155">
        <v>19579398</v>
      </c>
      <c r="D32" s="155">
        <v>0</v>
      </c>
      <c r="E32" s="156">
        <v>24719635</v>
      </c>
      <c r="F32" s="60">
        <v>24719635</v>
      </c>
      <c r="G32" s="60">
        <v>832005</v>
      </c>
      <c r="H32" s="60">
        <v>1507483</v>
      </c>
      <c r="I32" s="60">
        <v>1150107</v>
      </c>
      <c r="J32" s="60">
        <v>3489595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3489595</v>
      </c>
      <c r="X32" s="60">
        <v>4772838</v>
      </c>
      <c r="Y32" s="60">
        <v>-1283243</v>
      </c>
      <c r="Z32" s="140">
        <v>-26.89</v>
      </c>
      <c r="AA32" s="155">
        <v>24719635</v>
      </c>
    </row>
    <row r="33" spans="1:27" ht="13.5">
      <c r="A33" s="183" t="s">
        <v>42</v>
      </c>
      <c r="B33" s="182"/>
      <c r="C33" s="155">
        <v>118990550</v>
      </c>
      <c r="D33" s="155">
        <v>0</v>
      </c>
      <c r="E33" s="156">
        <v>107959118</v>
      </c>
      <c r="F33" s="60">
        <v>107959118</v>
      </c>
      <c r="G33" s="60">
        <v>4665845</v>
      </c>
      <c r="H33" s="60">
        <v>10547583</v>
      </c>
      <c r="I33" s="60">
        <v>7687986</v>
      </c>
      <c r="J33" s="60">
        <v>22901414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22901414</v>
      </c>
      <c r="X33" s="60">
        <v>26901536</v>
      </c>
      <c r="Y33" s="60">
        <v>-4000122</v>
      </c>
      <c r="Z33" s="140">
        <v>-14.87</v>
      </c>
      <c r="AA33" s="155">
        <v>107959118</v>
      </c>
    </row>
    <row r="34" spans="1:27" ht="13.5">
      <c r="A34" s="183" t="s">
        <v>43</v>
      </c>
      <c r="B34" s="182"/>
      <c r="C34" s="155">
        <v>128849952</v>
      </c>
      <c r="D34" s="155">
        <v>0</v>
      </c>
      <c r="E34" s="156">
        <v>166666627</v>
      </c>
      <c r="F34" s="60">
        <v>166666627</v>
      </c>
      <c r="G34" s="60">
        <v>7704452</v>
      </c>
      <c r="H34" s="60">
        <v>12577548</v>
      </c>
      <c r="I34" s="60">
        <v>16550978</v>
      </c>
      <c r="J34" s="60">
        <v>36832978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36832978</v>
      </c>
      <c r="X34" s="60">
        <v>43114380</v>
      </c>
      <c r="Y34" s="60">
        <v>-6281402</v>
      </c>
      <c r="Z34" s="140">
        <v>-14.57</v>
      </c>
      <c r="AA34" s="155">
        <v>166666627</v>
      </c>
    </row>
    <row r="35" spans="1:27" ht="13.5">
      <c r="A35" s="181" t="s">
        <v>122</v>
      </c>
      <c r="B35" s="185"/>
      <c r="C35" s="155">
        <v>31068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662338334</v>
      </c>
      <c r="D36" s="188">
        <f>SUM(D25:D35)</f>
        <v>0</v>
      </c>
      <c r="E36" s="189">
        <f t="shared" si="1"/>
        <v>726386669</v>
      </c>
      <c r="F36" s="190">
        <f t="shared" si="1"/>
        <v>726386669</v>
      </c>
      <c r="G36" s="190">
        <f t="shared" si="1"/>
        <v>39812398</v>
      </c>
      <c r="H36" s="190">
        <f t="shared" si="1"/>
        <v>60564857</v>
      </c>
      <c r="I36" s="190">
        <f t="shared" si="1"/>
        <v>55868225</v>
      </c>
      <c r="J36" s="190">
        <f t="shared" si="1"/>
        <v>156245480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156245480</v>
      </c>
      <c r="X36" s="190">
        <f t="shared" si="1"/>
        <v>194425636</v>
      </c>
      <c r="Y36" s="190">
        <f t="shared" si="1"/>
        <v>-38180156</v>
      </c>
      <c r="Z36" s="191">
        <f>+IF(X36&lt;&gt;0,+(Y36/X36)*100,0)</f>
        <v>-19.63740830967373</v>
      </c>
      <c r="AA36" s="188">
        <f>SUM(AA25:AA35)</f>
        <v>726386669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358168741</v>
      </c>
      <c r="D38" s="199">
        <f>+D22-D36</f>
        <v>0</v>
      </c>
      <c r="E38" s="200">
        <f t="shared" si="2"/>
        <v>13802727</v>
      </c>
      <c r="F38" s="106">
        <f t="shared" si="2"/>
        <v>13802727</v>
      </c>
      <c r="G38" s="106">
        <f t="shared" si="2"/>
        <v>117786029</v>
      </c>
      <c r="H38" s="106">
        <f t="shared" si="2"/>
        <v>-29813542</v>
      </c>
      <c r="I38" s="106">
        <f t="shared" si="2"/>
        <v>-23270822</v>
      </c>
      <c r="J38" s="106">
        <f t="shared" si="2"/>
        <v>64701665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64701665</v>
      </c>
      <c r="X38" s="106">
        <f>IF(F22=F36,0,X22-X36)</f>
        <v>-20195966</v>
      </c>
      <c r="Y38" s="106">
        <f t="shared" si="2"/>
        <v>84897631</v>
      </c>
      <c r="Z38" s="201">
        <f>+IF(X38&lt;&gt;0,+(Y38/X38)*100,0)</f>
        <v>-420.3692509682379</v>
      </c>
      <c r="AA38" s="199">
        <f>+AA22-AA36</f>
        <v>13802727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307576128</v>
      </c>
      <c r="F39" s="60">
        <v>307576128</v>
      </c>
      <c r="G39" s="60">
        <v>2306020</v>
      </c>
      <c r="H39" s="60">
        <v>53320115</v>
      </c>
      <c r="I39" s="60">
        <v>32185808</v>
      </c>
      <c r="J39" s="60">
        <v>87811943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87811943</v>
      </c>
      <c r="X39" s="60">
        <v>78244032</v>
      </c>
      <c r="Y39" s="60">
        <v>9567911</v>
      </c>
      <c r="Z39" s="140">
        <v>12.23</v>
      </c>
      <c r="AA39" s="155">
        <v>307576128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358168741</v>
      </c>
      <c r="D42" s="206">
        <f>SUM(D38:D41)</f>
        <v>0</v>
      </c>
      <c r="E42" s="207">
        <f t="shared" si="3"/>
        <v>321378855</v>
      </c>
      <c r="F42" s="88">
        <f t="shared" si="3"/>
        <v>321378855</v>
      </c>
      <c r="G42" s="88">
        <f t="shared" si="3"/>
        <v>120092049</v>
      </c>
      <c r="H42" s="88">
        <f t="shared" si="3"/>
        <v>23506573</v>
      </c>
      <c r="I42" s="88">
        <f t="shared" si="3"/>
        <v>8914986</v>
      </c>
      <c r="J42" s="88">
        <f t="shared" si="3"/>
        <v>152513608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152513608</v>
      </c>
      <c r="X42" s="88">
        <f t="shared" si="3"/>
        <v>58048066</v>
      </c>
      <c r="Y42" s="88">
        <f t="shared" si="3"/>
        <v>94465542</v>
      </c>
      <c r="Z42" s="208">
        <f>+IF(X42&lt;&gt;0,+(Y42/X42)*100,0)</f>
        <v>162.7367602565777</v>
      </c>
      <c r="AA42" s="206">
        <f>SUM(AA38:AA41)</f>
        <v>321378855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358168741</v>
      </c>
      <c r="D44" s="210">
        <f>+D42-D43</f>
        <v>0</v>
      </c>
      <c r="E44" s="211">
        <f t="shared" si="4"/>
        <v>321378855</v>
      </c>
      <c r="F44" s="77">
        <f t="shared" si="4"/>
        <v>321378855</v>
      </c>
      <c r="G44" s="77">
        <f t="shared" si="4"/>
        <v>120092049</v>
      </c>
      <c r="H44" s="77">
        <f t="shared" si="4"/>
        <v>23506573</v>
      </c>
      <c r="I44" s="77">
        <f t="shared" si="4"/>
        <v>8914986</v>
      </c>
      <c r="J44" s="77">
        <f t="shared" si="4"/>
        <v>152513608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152513608</v>
      </c>
      <c r="X44" s="77">
        <f t="shared" si="4"/>
        <v>58048066</v>
      </c>
      <c r="Y44" s="77">
        <f t="shared" si="4"/>
        <v>94465542</v>
      </c>
      <c r="Z44" s="212">
        <f>+IF(X44&lt;&gt;0,+(Y44/X44)*100,0)</f>
        <v>162.7367602565777</v>
      </c>
      <c r="AA44" s="210">
        <f>+AA42-AA43</f>
        <v>321378855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358168741</v>
      </c>
      <c r="D46" s="206">
        <f>SUM(D44:D45)</f>
        <v>0</v>
      </c>
      <c r="E46" s="207">
        <f t="shared" si="5"/>
        <v>321378855</v>
      </c>
      <c r="F46" s="88">
        <f t="shared" si="5"/>
        <v>321378855</v>
      </c>
      <c r="G46" s="88">
        <f t="shared" si="5"/>
        <v>120092049</v>
      </c>
      <c r="H46" s="88">
        <f t="shared" si="5"/>
        <v>23506573</v>
      </c>
      <c r="I46" s="88">
        <f t="shared" si="5"/>
        <v>8914986</v>
      </c>
      <c r="J46" s="88">
        <f t="shared" si="5"/>
        <v>152513608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152513608</v>
      </c>
      <c r="X46" s="88">
        <f t="shared" si="5"/>
        <v>58048066</v>
      </c>
      <c r="Y46" s="88">
        <f t="shared" si="5"/>
        <v>94465542</v>
      </c>
      <c r="Z46" s="208">
        <f>+IF(X46&lt;&gt;0,+(Y46/X46)*100,0)</f>
        <v>162.7367602565777</v>
      </c>
      <c r="AA46" s="206">
        <f>SUM(AA44:AA45)</f>
        <v>321378855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358168741</v>
      </c>
      <c r="D48" s="217">
        <f>SUM(D46:D47)</f>
        <v>0</v>
      </c>
      <c r="E48" s="218">
        <f t="shared" si="6"/>
        <v>321378855</v>
      </c>
      <c r="F48" s="219">
        <f t="shared" si="6"/>
        <v>321378855</v>
      </c>
      <c r="G48" s="219">
        <f t="shared" si="6"/>
        <v>120092049</v>
      </c>
      <c r="H48" s="220">
        <f t="shared" si="6"/>
        <v>23506573</v>
      </c>
      <c r="I48" s="220">
        <f t="shared" si="6"/>
        <v>8914986</v>
      </c>
      <c r="J48" s="220">
        <f t="shared" si="6"/>
        <v>152513608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152513608</v>
      </c>
      <c r="X48" s="220">
        <f t="shared" si="6"/>
        <v>58048066</v>
      </c>
      <c r="Y48" s="220">
        <f t="shared" si="6"/>
        <v>94465542</v>
      </c>
      <c r="Z48" s="221">
        <f>+IF(X48&lt;&gt;0,+(Y48/X48)*100,0)</f>
        <v>162.7367602565777</v>
      </c>
      <c r="AA48" s="222">
        <f>SUM(AA46:AA47)</f>
        <v>321378855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3939414</v>
      </c>
      <c r="D5" s="153">
        <f>SUM(D6:D8)</f>
        <v>0</v>
      </c>
      <c r="E5" s="154">
        <f t="shared" si="0"/>
        <v>24990000</v>
      </c>
      <c r="F5" s="100">
        <f t="shared" si="0"/>
        <v>24990000</v>
      </c>
      <c r="G5" s="100">
        <f t="shared" si="0"/>
        <v>419865</v>
      </c>
      <c r="H5" s="100">
        <f t="shared" si="0"/>
        <v>0</v>
      </c>
      <c r="I5" s="100">
        <f t="shared" si="0"/>
        <v>14719</v>
      </c>
      <c r="J5" s="100">
        <f t="shared" si="0"/>
        <v>434584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434584</v>
      </c>
      <c r="X5" s="100">
        <f t="shared" si="0"/>
        <v>6247500</v>
      </c>
      <c r="Y5" s="100">
        <f t="shared" si="0"/>
        <v>-5812916</v>
      </c>
      <c r="Z5" s="137">
        <f>+IF(X5&lt;&gt;0,+(Y5/X5)*100,0)</f>
        <v>-93.04387354941977</v>
      </c>
      <c r="AA5" s="153">
        <f>SUM(AA6:AA8)</f>
        <v>24990000</v>
      </c>
    </row>
    <row r="6" spans="1:27" ht="13.5">
      <c r="A6" s="138" t="s">
        <v>75</v>
      </c>
      <c r="B6" s="136"/>
      <c r="C6" s="155">
        <v>198775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3740639</v>
      </c>
      <c r="D8" s="155"/>
      <c r="E8" s="156">
        <v>24990000</v>
      </c>
      <c r="F8" s="60">
        <v>24990000</v>
      </c>
      <c r="G8" s="60">
        <v>419865</v>
      </c>
      <c r="H8" s="60"/>
      <c r="I8" s="60">
        <v>14719</v>
      </c>
      <c r="J8" s="60">
        <v>434584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434584</v>
      </c>
      <c r="X8" s="60">
        <v>6247500</v>
      </c>
      <c r="Y8" s="60">
        <v>-5812916</v>
      </c>
      <c r="Z8" s="140">
        <v>-93.04</v>
      </c>
      <c r="AA8" s="62">
        <v>24990000</v>
      </c>
    </row>
    <row r="9" spans="1:27" ht="13.5">
      <c r="A9" s="135" t="s">
        <v>78</v>
      </c>
      <c r="B9" s="136"/>
      <c r="C9" s="153">
        <f aca="true" t="shared" si="1" ref="C9:Y9">SUM(C10:C14)</f>
        <v>3555318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655473</v>
      </c>
      <c r="I9" s="100">
        <f t="shared" si="1"/>
        <v>937934</v>
      </c>
      <c r="J9" s="100">
        <f t="shared" si="1"/>
        <v>1593407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1593407</v>
      </c>
      <c r="X9" s="100">
        <f t="shared" si="1"/>
        <v>0</v>
      </c>
      <c r="Y9" s="100">
        <f t="shared" si="1"/>
        <v>1593407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3555318</v>
      </c>
      <c r="D12" s="155"/>
      <c r="E12" s="156"/>
      <c r="F12" s="60"/>
      <c r="G12" s="60"/>
      <c r="H12" s="60">
        <v>655473</v>
      </c>
      <c r="I12" s="60">
        <v>937934</v>
      </c>
      <c r="J12" s="60">
        <v>1593407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1593407</v>
      </c>
      <c r="X12" s="60"/>
      <c r="Y12" s="60">
        <v>1593407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284200721</v>
      </c>
      <c r="D15" s="153">
        <f>SUM(D16:D18)</f>
        <v>0</v>
      </c>
      <c r="E15" s="154">
        <f t="shared" si="2"/>
        <v>400000</v>
      </c>
      <c r="F15" s="100">
        <f t="shared" si="2"/>
        <v>400000</v>
      </c>
      <c r="G15" s="100">
        <f t="shared" si="2"/>
        <v>25210</v>
      </c>
      <c r="H15" s="100">
        <f t="shared" si="2"/>
        <v>0</v>
      </c>
      <c r="I15" s="100">
        <f t="shared" si="2"/>
        <v>2325</v>
      </c>
      <c r="J15" s="100">
        <f t="shared" si="2"/>
        <v>27535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27535</v>
      </c>
      <c r="X15" s="100">
        <f t="shared" si="2"/>
        <v>400000</v>
      </c>
      <c r="Y15" s="100">
        <f t="shared" si="2"/>
        <v>-372465</v>
      </c>
      <c r="Z15" s="137">
        <f>+IF(X15&lt;&gt;0,+(Y15/X15)*100,0)</f>
        <v>-93.11625</v>
      </c>
      <c r="AA15" s="102">
        <f>SUM(AA16:AA18)</f>
        <v>400000</v>
      </c>
    </row>
    <row r="16" spans="1:27" ht="13.5">
      <c r="A16" s="138" t="s">
        <v>85</v>
      </c>
      <c r="B16" s="136"/>
      <c r="C16" s="155">
        <v>284200721</v>
      </c>
      <c r="D16" s="155"/>
      <c r="E16" s="156">
        <v>400000</v>
      </c>
      <c r="F16" s="60">
        <v>400000</v>
      </c>
      <c r="G16" s="60">
        <v>25210</v>
      </c>
      <c r="H16" s="60"/>
      <c r="I16" s="60">
        <v>2325</v>
      </c>
      <c r="J16" s="60">
        <v>27535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27535</v>
      </c>
      <c r="X16" s="60">
        <v>400000</v>
      </c>
      <c r="Y16" s="60">
        <v>-372465</v>
      </c>
      <c r="Z16" s="140">
        <v>-93.12</v>
      </c>
      <c r="AA16" s="62">
        <v>400000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19648549</v>
      </c>
      <c r="D19" s="153">
        <f>SUM(D20:D23)</f>
        <v>0</v>
      </c>
      <c r="E19" s="154">
        <f t="shared" si="3"/>
        <v>311576128</v>
      </c>
      <c r="F19" s="100">
        <f t="shared" si="3"/>
        <v>311576128</v>
      </c>
      <c r="G19" s="100">
        <f t="shared" si="3"/>
        <v>3198873</v>
      </c>
      <c r="H19" s="100">
        <f t="shared" si="3"/>
        <v>40569131</v>
      </c>
      <c r="I19" s="100">
        <f t="shared" si="3"/>
        <v>27189481</v>
      </c>
      <c r="J19" s="100">
        <f t="shared" si="3"/>
        <v>70957485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70957485</v>
      </c>
      <c r="X19" s="100">
        <f t="shared" si="3"/>
        <v>77894031</v>
      </c>
      <c r="Y19" s="100">
        <f t="shared" si="3"/>
        <v>-6936546</v>
      </c>
      <c r="Z19" s="137">
        <f>+IF(X19&lt;&gt;0,+(Y19/X19)*100,0)</f>
        <v>-8.905105963767621</v>
      </c>
      <c r="AA19" s="102">
        <f>SUM(AA20:AA23)</f>
        <v>311576128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11952204</v>
      </c>
      <c r="D21" s="155"/>
      <c r="E21" s="156">
        <v>266944431</v>
      </c>
      <c r="F21" s="60">
        <v>266944431</v>
      </c>
      <c r="G21" s="60">
        <v>2645632</v>
      </c>
      <c r="H21" s="60">
        <v>33636173</v>
      </c>
      <c r="I21" s="60">
        <v>26305691</v>
      </c>
      <c r="J21" s="60">
        <v>62587496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62587496</v>
      </c>
      <c r="X21" s="60">
        <v>66736107</v>
      </c>
      <c r="Y21" s="60">
        <v>-4148611</v>
      </c>
      <c r="Z21" s="140">
        <v>-6.22</v>
      </c>
      <c r="AA21" s="62">
        <v>266944431</v>
      </c>
    </row>
    <row r="22" spans="1:27" ht="13.5">
      <c r="A22" s="138" t="s">
        <v>91</v>
      </c>
      <c r="B22" s="136"/>
      <c r="C22" s="157">
        <v>7696345</v>
      </c>
      <c r="D22" s="157"/>
      <c r="E22" s="158">
        <v>44631697</v>
      </c>
      <c r="F22" s="159">
        <v>44631697</v>
      </c>
      <c r="G22" s="159">
        <v>553241</v>
      </c>
      <c r="H22" s="159">
        <v>6932958</v>
      </c>
      <c r="I22" s="159">
        <v>883790</v>
      </c>
      <c r="J22" s="159">
        <v>8369989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8369989</v>
      </c>
      <c r="X22" s="159">
        <v>11157924</v>
      </c>
      <c r="Y22" s="159">
        <v>-2787935</v>
      </c>
      <c r="Z22" s="141">
        <v>-24.99</v>
      </c>
      <c r="AA22" s="225">
        <v>44631697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311344002</v>
      </c>
      <c r="D25" s="217">
        <f>+D5+D9+D15+D19+D24</f>
        <v>0</v>
      </c>
      <c r="E25" s="230">
        <f t="shared" si="4"/>
        <v>336966128</v>
      </c>
      <c r="F25" s="219">
        <f t="shared" si="4"/>
        <v>336966128</v>
      </c>
      <c r="G25" s="219">
        <f t="shared" si="4"/>
        <v>3643948</v>
      </c>
      <c r="H25" s="219">
        <f t="shared" si="4"/>
        <v>41224604</v>
      </c>
      <c r="I25" s="219">
        <f t="shared" si="4"/>
        <v>28144459</v>
      </c>
      <c r="J25" s="219">
        <f t="shared" si="4"/>
        <v>73013011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73013011</v>
      </c>
      <c r="X25" s="219">
        <f t="shared" si="4"/>
        <v>84541531</v>
      </c>
      <c r="Y25" s="219">
        <f t="shared" si="4"/>
        <v>-11528520</v>
      </c>
      <c r="Z25" s="231">
        <f>+IF(X25&lt;&gt;0,+(Y25/X25)*100,0)</f>
        <v>-13.63651670798344</v>
      </c>
      <c r="AA25" s="232">
        <f>+AA5+AA9+AA15+AA19+AA24</f>
        <v>336966128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28306515</v>
      </c>
      <c r="D28" s="155"/>
      <c r="E28" s="156">
        <v>303516128</v>
      </c>
      <c r="F28" s="60">
        <v>303516128</v>
      </c>
      <c r="G28" s="60">
        <v>553241</v>
      </c>
      <c r="H28" s="60">
        <v>41224604</v>
      </c>
      <c r="I28" s="60">
        <v>27189481</v>
      </c>
      <c r="J28" s="60">
        <v>68967326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68967326</v>
      </c>
      <c r="X28" s="60"/>
      <c r="Y28" s="60">
        <v>68967326</v>
      </c>
      <c r="Z28" s="140"/>
      <c r="AA28" s="155">
        <v>303516128</v>
      </c>
    </row>
    <row r="29" spans="1:27" ht="13.5">
      <c r="A29" s="234" t="s">
        <v>134</v>
      </c>
      <c r="B29" s="136"/>
      <c r="C29" s="155">
        <v>248182635</v>
      </c>
      <c r="D29" s="155"/>
      <c r="E29" s="156">
        <v>4060000</v>
      </c>
      <c r="F29" s="60">
        <v>4060000</v>
      </c>
      <c r="G29" s="60">
        <v>1407994</v>
      </c>
      <c r="H29" s="60"/>
      <c r="I29" s="60">
        <v>937934</v>
      </c>
      <c r="J29" s="60">
        <v>2345928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2345928</v>
      </c>
      <c r="X29" s="60"/>
      <c r="Y29" s="60">
        <v>2345928</v>
      </c>
      <c r="Z29" s="140"/>
      <c r="AA29" s="62">
        <v>4060000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42380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276531530</v>
      </c>
      <c r="D32" s="210">
        <f>SUM(D28:D31)</f>
        <v>0</v>
      </c>
      <c r="E32" s="211">
        <f t="shared" si="5"/>
        <v>307576128</v>
      </c>
      <c r="F32" s="77">
        <f t="shared" si="5"/>
        <v>307576128</v>
      </c>
      <c r="G32" s="77">
        <f t="shared" si="5"/>
        <v>1961235</v>
      </c>
      <c r="H32" s="77">
        <f t="shared" si="5"/>
        <v>41224604</v>
      </c>
      <c r="I32" s="77">
        <f t="shared" si="5"/>
        <v>28127415</v>
      </c>
      <c r="J32" s="77">
        <f t="shared" si="5"/>
        <v>71313254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71313254</v>
      </c>
      <c r="X32" s="77">
        <f t="shared" si="5"/>
        <v>0</v>
      </c>
      <c r="Y32" s="77">
        <f t="shared" si="5"/>
        <v>71313254</v>
      </c>
      <c r="Z32" s="212">
        <f>+IF(X32&lt;&gt;0,+(Y32/X32)*100,0)</f>
        <v>0</v>
      </c>
      <c r="AA32" s="79">
        <f>SUM(AA28:AA31)</f>
        <v>307576128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27455887</v>
      </c>
      <c r="D34" s="155"/>
      <c r="E34" s="156">
        <v>20000000</v>
      </c>
      <c r="F34" s="60">
        <v>20000000</v>
      </c>
      <c r="G34" s="60">
        <v>22250</v>
      </c>
      <c r="H34" s="60"/>
      <c r="I34" s="60"/>
      <c r="J34" s="60">
        <v>22250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22250</v>
      </c>
      <c r="X34" s="60"/>
      <c r="Y34" s="60">
        <v>22250</v>
      </c>
      <c r="Z34" s="140"/>
      <c r="AA34" s="62">
        <v>20000000</v>
      </c>
    </row>
    <row r="35" spans="1:27" ht="13.5">
      <c r="A35" s="237" t="s">
        <v>53</v>
      </c>
      <c r="B35" s="136"/>
      <c r="C35" s="155">
        <v>7356585</v>
      </c>
      <c r="D35" s="155"/>
      <c r="E35" s="156">
        <v>9390000</v>
      </c>
      <c r="F35" s="60">
        <v>9390000</v>
      </c>
      <c r="G35" s="60">
        <v>1660463</v>
      </c>
      <c r="H35" s="60"/>
      <c r="I35" s="60">
        <v>17044</v>
      </c>
      <c r="J35" s="60">
        <v>1677507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1677507</v>
      </c>
      <c r="X35" s="60"/>
      <c r="Y35" s="60">
        <v>1677507</v>
      </c>
      <c r="Z35" s="140"/>
      <c r="AA35" s="62">
        <v>9390000</v>
      </c>
    </row>
    <row r="36" spans="1:27" ht="13.5">
      <c r="A36" s="238" t="s">
        <v>139</v>
      </c>
      <c r="B36" s="149"/>
      <c r="C36" s="222">
        <f aca="true" t="shared" si="6" ref="C36:Y36">SUM(C32:C35)</f>
        <v>311344002</v>
      </c>
      <c r="D36" s="222">
        <f>SUM(D32:D35)</f>
        <v>0</v>
      </c>
      <c r="E36" s="218">
        <f t="shared" si="6"/>
        <v>336966128</v>
      </c>
      <c r="F36" s="220">
        <f t="shared" si="6"/>
        <v>336966128</v>
      </c>
      <c r="G36" s="220">
        <f t="shared" si="6"/>
        <v>3643948</v>
      </c>
      <c r="H36" s="220">
        <f t="shared" si="6"/>
        <v>41224604</v>
      </c>
      <c r="I36" s="220">
        <f t="shared" si="6"/>
        <v>28144459</v>
      </c>
      <c r="J36" s="220">
        <f t="shared" si="6"/>
        <v>73013011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73013011</v>
      </c>
      <c r="X36" s="220">
        <f t="shared" si="6"/>
        <v>0</v>
      </c>
      <c r="Y36" s="220">
        <f t="shared" si="6"/>
        <v>73013011</v>
      </c>
      <c r="Z36" s="221">
        <f>+IF(X36&lt;&gt;0,+(Y36/X36)*100,0)</f>
        <v>0</v>
      </c>
      <c r="AA36" s="239">
        <f>SUM(AA32:AA35)</f>
        <v>336966128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160671371</v>
      </c>
      <c r="D6" s="155"/>
      <c r="E6" s="59">
        <v>96675909</v>
      </c>
      <c r="F6" s="60">
        <v>96675909</v>
      </c>
      <c r="G6" s="60">
        <v>206604274</v>
      </c>
      <c r="H6" s="60">
        <v>77582562</v>
      </c>
      <c r="I6" s="60">
        <v>54969355</v>
      </c>
      <c r="J6" s="60">
        <v>54969355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54969355</v>
      </c>
      <c r="X6" s="60">
        <v>24168977</v>
      </c>
      <c r="Y6" s="60">
        <v>30800378</v>
      </c>
      <c r="Z6" s="140">
        <v>127.44</v>
      </c>
      <c r="AA6" s="62">
        <v>96675909</v>
      </c>
    </row>
    <row r="7" spans="1:27" ht="13.5">
      <c r="A7" s="249" t="s">
        <v>144</v>
      </c>
      <c r="B7" s="182"/>
      <c r="C7" s="155"/>
      <c r="D7" s="155"/>
      <c r="E7" s="59">
        <v>9077472</v>
      </c>
      <c r="F7" s="60">
        <v>9077472</v>
      </c>
      <c r="G7" s="60">
        <v>180523585</v>
      </c>
      <c r="H7" s="60">
        <v>224868048</v>
      </c>
      <c r="I7" s="60">
        <v>193000592</v>
      </c>
      <c r="J7" s="60">
        <v>193000592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193000592</v>
      </c>
      <c r="X7" s="60">
        <v>2269368</v>
      </c>
      <c r="Y7" s="60">
        <v>190731224</v>
      </c>
      <c r="Z7" s="140">
        <v>8404.6</v>
      </c>
      <c r="AA7" s="62">
        <v>9077472</v>
      </c>
    </row>
    <row r="8" spans="1:27" ht="13.5">
      <c r="A8" s="249" t="s">
        <v>145</v>
      </c>
      <c r="B8" s="182"/>
      <c r="C8" s="155">
        <v>142197122</v>
      </c>
      <c r="D8" s="155"/>
      <c r="E8" s="59">
        <v>66130366</v>
      </c>
      <c r="F8" s="60">
        <v>66130366</v>
      </c>
      <c r="G8" s="60">
        <v>123811921</v>
      </c>
      <c r="H8" s="60">
        <v>268892747</v>
      </c>
      <c r="I8" s="60">
        <v>272347766</v>
      </c>
      <c r="J8" s="60">
        <v>272347766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272347766</v>
      </c>
      <c r="X8" s="60">
        <v>16532592</v>
      </c>
      <c r="Y8" s="60">
        <v>255815174</v>
      </c>
      <c r="Z8" s="140">
        <v>1547.34</v>
      </c>
      <c r="AA8" s="62">
        <v>66130366</v>
      </c>
    </row>
    <row r="9" spans="1:27" ht="13.5">
      <c r="A9" s="249" t="s">
        <v>146</v>
      </c>
      <c r="B9" s="182"/>
      <c r="C9" s="155">
        <v>15020053</v>
      </c>
      <c r="D9" s="155"/>
      <c r="E9" s="59">
        <v>29116836</v>
      </c>
      <c r="F9" s="60">
        <v>29116836</v>
      </c>
      <c r="G9" s="60">
        <v>28390036</v>
      </c>
      <c r="H9" s="60">
        <v>8676348</v>
      </c>
      <c r="I9" s="60">
        <v>8819879</v>
      </c>
      <c r="J9" s="60">
        <v>8819879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8819879</v>
      </c>
      <c r="X9" s="60">
        <v>7279209</v>
      </c>
      <c r="Y9" s="60">
        <v>1540670</v>
      </c>
      <c r="Z9" s="140">
        <v>21.17</v>
      </c>
      <c r="AA9" s="62">
        <v>29116836</v>
      </c>
    </row>
    <row r="10" spans="1:27" ht="13.5">
      <c r="A10" s="249" t="s">
        <v>147</v>
      </c>
      <c r="B10" s="182"/>
      <c r="C10" s="155">
        <v>89492</v>
      </c>
      <c r="D10" s="155"/>
      <c r="E10" s="59">
        <v>60485</v>
      </c>
      <c r="F10" s="60">
        <v>60485</v>
      </c>
      <c r="G10" s="159">
        <v>32042</v>
      </c>
      <c r="H10" s="159">
        <v>32042</v>
      </c>
      <c r="I10" s="159">
        <v>32042</v>
      </c>
      <c r="J10" s="60">
        <v>32042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32042</v>
      </c>
      <c r="X10" s="60">
        <v>15121</v>
      </c>
      <c r="Y10" s="159">
        <v>16921</v>
      </c>
      <c r="Z10" s="141">
        <v>111.9</v>
      </c>
      <c r="AA10" s="225">
        <v>60485</v>
      </c>
    </row>
    <row r="11" spans="1:27" ht="13.5">
      <c r="A11" s="249" t="s">
        <v>148</v>
      </c>
      <c r="B11" s="182"/>
      <c r="C11" s="155">
        <v>8069416</v>
      </c>
      <c r="D11" s="155"/>
      <c r="E11" s="59">
        <v>8621840</v>
      </c>
      <c r="F11" s="60">
        <v>8621840</v>
      </c>
      <c r="G11" s="60">
        <v>8623265</v>
      </c>
      <c r="H11" s="60">
        <v>8359197</v>
      </c>
      <c r="I11" s="60">
        <v>8310622</v>
      </c>
      <c r="J11" s="60">
        <v>8310622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8310622</v>
      </c>
      <c r="X11" s="60">
        <v>2155460</v>
      </c>
      <c r="Y11" s="60">
        <v>6155162</v>
      </c>
      <c r="Z11" s="140">
        <v>285.56</v>
      </c>
      <c r="AA11" s="62">
        <v>8621840</v>
      </c>
    </row>
    <row r="12" spans="1:27" ht="13.5">
      <c r="A12" s="250" t="s">
        <v>56</v>
      </c>
      <c r="B12" s="251"/>
      <c r="C12" s="168">
        <f aca="true" t="shared" si="0" ref="C12:Y12">SUM(C6:C11)</f>
        <v>326047454</v>
      </c>
      <c r="D12" s="168">
        <f>SUM(D6:D11)</f>
        <v>0</v>
      </c>
      <c r="E12" s="72">
        <f t="shared" si="0"/>
        <v>209682908</v>
      </c>
      <c r="F12" s="73">
        <f t="shared" si="0"/>
        <v>209682908</v>
      </c>
      <c r="G12" s="73">
        <f t="shared" si="0"/>
        <v>547985123</v>
      </c>
      <c r="H12" s="73">
        <f t="shared" si="0"/>
        <v>588410944</v>
      </c>
      <c r="I12" s="73">
        <f t="shared" si="0"/>
        <v>537480256</v>
      </c>
      <c r="J12" s="73">
        <f t="shared" si="0"/>
        <v>537480256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537480256</v>
      </c>
      <c r="X12" s="73">
        <f t="shared" si="0"/>
        <v>52420727</v>
      </c>
      <c r="Y12" s="73">
        <f t="shared" si="0"/>
        <v>485059529</v>
      </c>
      <c r="Z12" s="170">
        <f>+IF(X12&lt;&gt;0,+(Y12/X12)*100,0)</f>
        <v>925.3201104975137</v>
      </c>
      <c r="AA12" s="74">
        <f>SUM(AA6:AA11)</f>
        <v>209682908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7404</v>
      </c>
      <c r="D15" s="155"/>
      <c r="E15" s="59">
        <v>129598</v>
      </c>
      <c r="F15" s="60">
        <v>129598</v>
      </c>
      <c r="G15" s="60">
        <v>533607</v>
      </c>
      <c r="H15" s="60">
        <v>53287</v>
      </c>
      <c r="I15" s="60">
        <v>52620</v>
      </c>
      <c r="J15" s="60">
        <v>52620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52620</v>
      </c>
      <c r="X15" s="60">
        <v>32400</v>
      </c>
      <c r="Y15" s="60">
        <v>20220</v>
      </c>
      <c r="Z15" s="140">
        <v>62.41</v>
      </c>
      <c r="AA15" s="62">
        <v>129598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25000000</v>
      </c>
      <c r="D17" s="155"/>
      <c r="E17" s="59">
        <v>22500000</v>
      </c>
      <c r="F17" s="60">
        <v>22500000</v>
      </c>
      <c r="G17" s="60">
        <v>25000000</v>
      </c>
      <c r="H17" s="60">
        <v>25000000</v>
      </c>
      <c r="I17" s="60">
        <v>25000000</v>
      </c>
      <c r="J17" s="60">
        <v>25000000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25000000</v>
      </c>
      <c r="X17" s="60">
        <v>5625000</v>
      </c>
      <c r="Y17" s="60">
        <v>19375000</v>
      </c>
      <c r="Z17" s="140">
        <v>344.44</v>
      </c>
      <c r="AA17" s="62">
        <v>22500000</v>
      </c>
    </row>
    <row r="18" spans="1:27" ht="13.5">
      <c r="A18" s="249" t="s">
        <v>153</v>
      </c>
      <c r="B18" s="182"/>
      <c r="C18" s="155">
        <v>100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2272633784</v>
      </c>
      <c r="D19" s="155"/>
      <c r="E19" s="59">
        <v>2480458565</v>
      </c>
      <c r="F19" s="60">
        <v>2480458565</v>
      </c>
      <c r="G19" s="60">
        <v>2001727599</v>
      </c>
      <c r="H19" s="60">
        <v>2001727599</v>
      </c>
      <c r="I19" s="60">
        <v>2261931346</v>
      </c>
      <c r="J19" s="60">
        <v>2261931346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2261931346</v>
      </c>
      <c r="X19" s="60">
        <v>620114641</v>
      </c>
      <c r="Y19" s="60">
        <v>1641816705</v>
      </c>
      <c r="Z19" s="140">
        <v>264.76</v>
      </c>
      <c r="AA19" s="62">
        <v>2480458565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9599571</v>
      </c>
      <c r="D22" s="155"/>
      <c r="E22" s="59">
        <v>11912875</v>
      </c>
      <c r="F22" s="60">
        <v>11912875</v>
      </c>
      <c r="G22" s="60">
        <v>10585423</v>
      </c>
      <c r="H22" s="60">
        <v>9599572</v>
      </c>
      <c r="I22" s="60">
        <v>9599572</v>
      </c>
      <c r="J22" s="60">
        <v>9599572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9599572</v>
      </c>
      <c r="X22" s="60">
        <v>2978219</v>
      </c>
      <c r="Y22" s="60">
        <v>6621353</v>
      </c>
      <c r="Z22" s="140">
        <v>222.33</v>
      </c>
      <c r="AA22" s="62">
        <v>11912875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2307240859</v>
      </c>
      <c r="D24" s="168">
        <f>SUM(D15:D23)</f>
        <v>0</v>
      </c>
      <c r="E24" s="76">
        <f t="shared" si="1"/>
        <v>2515001038</v>
      </c>
      <c r="F24" s="77">
        <f t="shared" si="1"/>
        <v>2515001038</v>
      </c>
      <c r="G24" s="77">
        <f t="shared" si="1"/>
        <v>2037846629</v>
      </c>
      <c r="H24" s="77">
        <f t="shared" si="1"/>
        <v>2036380458</v>
      </c>
      <c r="I24" s="77">
        <f t="shared" si="1"/>
        <v>2296583538</v>
      </c>
      <c r="J24" s="77">
        <f t="shared" si="1"/>
        <v>2296583538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2296583538</v>
      </c>
      <c r="X24" s="77">
        <f t="shared" si="1"/>
        <v>628750260</v>
      </c>
      <c r="Y24" s="77">
        <f t="shared" si="1"/>
        <v>1667833278</v>
      </c>
      <c r="Z24" s="212">
        <f>+IF(X24&lt;&gt;0,+(Y24/X24)*100,0)</f>
        <v>265.2616442655626</v>
      </c>
      <c r="AA24" s="79">
        <f>SUM(AA15:AA23)</f>
        <v>2515001038</v>
      </c>
    </row>
    <row r="25" spans="1:27" ht="13.5">
      <c r="A25" s="250" t="s">
        <v>159</v>
      </c>
      <c r="B25" s="251"/>
      <c r="C25" s="168">
        <f aca="true" t="shared" si="2" ref="C25:Y25">+C12+C24</f>
        <v>2633288313</v>
      </c>
      <c r="D25" s="168">
        <f>+D12+D24</f>
        <v>0</v>
      </c>
      <c r="E25" s="72">
        <f t="shared" si="2"/>
        <v>2724683946</v>
      </c>
      <c r="F25" s="73">
        <f t="shared" si="2"/>
        <v>2724683946</v>
      </c>
      <c r="G25" s="73">
        <f t="shared" si="2"/>
        <v>2585831752</v>
      </c>
      <c r="H25" s="73">
        <f t="shared" si="2"/>
        <v>2624791402</v>
      </c>
      <c r="I25" s="73">
        <f t="shared" si="2"/>
        <v>2834063794</v>
      </c>
      <c r="J25" s="73">
        <f t="shared" si="2"/>
        <v>2834063794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2834063794</v>
      </c>
      <c r="X25" s="73">
        <f t="shared" si="2"/>
        <v>681170987</v>
      </c>
      <c r="Y25" s="73">
        <f t="shared" si="2"/>
        <v>2152892807</v>
      </c>
      <c r="Z25" s="170">
        <f>+IF(X25&lt;&gt;0,+(Y25/X25)*100,0)</f>
        <v>316.05761961203433</v>
      </c>
      <c r="AA25" s="74">
        <f>+AA12+AA24</f>
        <v>2724683946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3343474</v>
      </c>
      <c r="D29" s="155"/>
      <c r="E29" s="59"/>
      <c r="F29" s="60"/>
      <c r="G29" s="60">
        <v>6702536</v>
      </c>
      <c r="H29" s="60">
        <v>1341566</v>
      </c>
      <c r="I29" s="60">
        <v>4061058</v>
      </c>
      <c r="J29" s="60">
        <v>4061058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4061058</v>
      </c>
      <c r="X29" s="60"/>
      <c r="Y29" s="60">
        <v>4061058</v>
      </c>
      <c r="Z29" s="140"/>
      <c r="AA29" s="62"/>
    </row>
    <row r="30" spans="1:27" ht="13.5">
      <c r="A30" s="249" t="s">
        <v>52</v>
      </c>
      <c r="B30" s="182"/>
      <c r="C30" s="155">
        <v>21689788</v>
      </c>
      <c r="D30" s="155"/>
      <c r="E30" s="59">
        <v>18740711</v>
      </c>
      <c r="F30" s="60">
        <v>18740711</v>
      </c>
      <c r="G30" s="60">
        <v>16909779</v>
      </c>
      <c r="H30" s="60">
        <v>21630385</v>
      </c>
      <c r="I30" s="60">
        <v>21630385</v>
      </c>
      <c r="J30" s="60">
        <v>21630385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21630385</v>
      </c>
      <c r="X30" s="60">
        <v>4685178</v>
      </c>
      <c r="Y30" s="60">
        <v>16945207</v>
      </c>
      <c r="Z30" s="140">
        <v>361.68</v>
      </c>
      <c r="AA30" s="62">
        <v>18740711</v>
      </c>
    </row>
    <row r="31" spans="1:27" ht="13.5">
      <c r="A31" s="249" t="s">
        <v>163</v>
      </c>
      <c r="B31" s="182"/>
      <c r="C31" s="155">
        <v>19724662</v>
      </c>
      <c r="D31" s="155"/>
      <c r="E31" s="59">
        <v>19580348</v>
      </c>
      <c r="F31" s="60">
        <v>19580348</v>
      </c>
      <c r="G31" s="60">
        <v>19756121</v>
      </c>
      <c r="H31" s="60">
        <v>19775734</v>
      </c>
      <c r="I31" s="60">
        <v>19809289</v>
      </c>
      <c r="J31" s="60">
        <v>19809289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19809289</v>
      </c>
      <c r="X31" s="60">
        <v>4895087</v>
      </c>
      <c r="Y31" s="60">
        <v>14914202</v>
      </c>
      <c r="Z31" s="140">
        <v>304.68</v>
      </c>
      <c r="AA31" s="62">
        <v>19580348</v>
      </c>
    </row>
    <row r="32" spans="1:27" ht="13.5">
      <c r="A32" s="249" t="s">
        <v>164</v>
      </c>
      <c r="B32" s="182"/>
      <c r="C32" s="155">
        <v>204712413</v>
      </c>
      <c r="D32" s="155"/>
      <c r="E32" s="59">
        <v>169437179</v>
      </c>
      <c r="F32" s="60">
        <v>169437179</v>
      </c>
      <c r="G32" s="60">
        <v>96746962</v>
      </c>
      <c r="H32" s="60">
        <v>199323576</v>
      </c>
      <c r="I32" s="60">
        <v>410140360</v>
      </c>
      <c r="J32" s="60">
        <v>410140360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410140360</v>
      </c>
      <c r="X32" s="60">
        <v>42359295</v>
      </c>
      <c r="Y32" s="60">
        <v>367781065</v>
      </c>
      <c r="Z32" s="140">
        <v>868.24</v>
      </c>
      <c r="AA32" s="62">
        <v>169437179</v>
      </c>
    </row>
    <row r="33" spans="1:27" ht="13.5">
      <c r="A33" s="249" t="s">
        <v>165</v>
      </c>
      <c r="B33" s="182"/>
      <c r="C33" s="155">
        <v>1476376</v>
      </c>
      <c r="D33" s="155"/>
      <c r="E33" s="59">
        <v>1944973</v>
      </c>
      <c r="F33" s="60">
        <v>1944973</v>
      </c>
      <c r="G33" s="60">
        <v>1785888</v>
      </c>
      <c r="H33" s="60">
        <v>1476375</v>
      </c>
      <c r="I33" s="60">
        <v>1476375</v>
      </c>
      <c r="J33" s="60">
        <v>1476375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1476375</v>
      </c>
      <c r="X33" s="60">
        <v>486243</v>
      </c>
      <c r="Y33" s="60">
        <v>990132</v>
      </c>
      <c r="Z33" s="140">
        <v>203.63</v>
      </c>
      <c r="AA33" s="62">
        <v>1944973</v>
      </c>
    </row>
    <row r="34" spans="1:27" ht="13.5">
      <c r="A34" s="250" t="s">
        <v>58</v>
      </c>
      <c r="B34" s="251"/>
      <c r="C34" s="168">
        <f aca="true" t="shared" si="3" ref="C34:Y34">SUM(C29:C33)</f>
        <v>250946713</v>
      </c>
      <c r="D34" s="168">
        <f>SUM(D29:D33)</f>
        <v>0</v>
      </c>
      <c r="E34" s="72">
        <f t="shared" si="3"/>
        <v>209703211</v>
      </c>
      <c r="F34" s="73">
        <f t="shared" si="3"/>
        <v>209703211</v>
      </c>
      <c r="G34" s="73">
        <f t="shared" si="3"/>
        <v>141901286</v>
      </c>
      <c r="H34" s="73">
        <f t="shared" si="3"/>
        <v>243547636</v>
      </c>
      <c r="I34" s="73">
        <f t="shared" si="3"/>
        <v>457117467</v>
      </c>
      <c r="J34" s="73">
        <f t="shared" si="3"/>
        <v>457117467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457117467</v>
      </c>
      <c r="X34" s="73">
        <f t="shared" si="3"/>
        <v>52425803</v>
      </c>
      <c r="Y34" s="73">
        <f t="shared" si="3"/>
        <v>404691664</v>
      </c>
      <c r="Z34" s="170">
        <f>+IF(X34&lt;&gt;0,+(Y34/X34)*100,0)</f>
        <v>771.9322181865292</v>
      </c>
      <c r="AA34" s="74">
        <f>SUM(AA29:AA33)</f>
        <v>209703211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188964047</v>
      </c>
      <c r="D37" s="155"/>
      <c r="E37" s="59">
        <v>150077000</v>
      </c>
      <c r="F37" s="60">
        <v>150077000</v>
      </c>
      <c r="G37" s="60">
        <v>182686423</v>
      </c>
      <c r="H37" s="60">
        <v>164256283</v>
      </c>
      <c r="I37" s="60">
        <v>159958844</v>
      </c>
      <c r="J37" s="60">
        <v>159958844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159958844</v>
      </c>
      <c r="X37" s="60">
        <v>37519250</v>
      </c>
      <c r="Y37" s="60">
        <v>122439594</v>
      </c>
      <c r="Z37" s="140">
        <v>326.34</v>
      </c>
      <c r="AA37" s="62">
        <v>150077000</v>
      </c>
    </row>
    <row r="38" spans="1:27" ht="13.5">
      <c r="A38" s="249" t="s">
        <v>165</v>
      </c>
      <c r="B38" s="182"/>
      <c r="C38" s="155">
        <v>11076109</v>
      </c>
      <c r="D38" s="155"/>
      <c r="E38" s="59">
        <v>29742307</v>
      </c>
      <c r="F38" s="60">
        <v>29742307</v>
      </c>
      <c r="G38" s="60">
        <v>29816389</v>
      </c>
      <c r="H38" s="60">
        <v>34675896</v>
      </c>
      <c r="I38" s="60">
        <v>34675896</v>
      </c>
      <c r="J38" s="60">
        <v>34675896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34675896</v>
      </c>
      <c r="X38" s="60">
        <v>7435577</v>
      </c>
      <c r="Y38" s="60">
        <v>27240319</v>
      </c>
      <c r="Z38" s="140">
        <v>366.35</v>
      </c>
      <c r="AA38" s="62">
        <v>29742307</v>
      </c>
    </row>
    <row r="39" spans="1:27" ht="13.5">
      <c r="A39" s="250" t="s">
        <v>59</v>
      </c>
      <c r="B39" s="253"/>
      <c r="C39" s="168">
        <f aca="true" t="shared" si="4" ref="C39:Y39">SUM(C37:C38)</f>
        <v>200040156</v>
      </c>
      <c r="D39" s="168">
        <f>SUM(D37:D38)</f>
        <v>0</v>
      </c>
      <c r="E39" s="76">
        <f t="shared" si="4"/>
        <v>179819307</v>
      </c>
      <c r="F39" s="77">
        <f t="shared" si="4"/>
        <v>179819307</v>
      </c>
      <c r="G39" s="77">
        <f t="shared" si="4"/>
        <v>212502812</v>
      </c>
      <c r="H39" s="77">
        <f t="shared" si="4"/>
        <v>198932179</v>
      </c>
      <c r="I39" s="77">
        <f t="shared" si="4"/>
        <v>194634740</v>
      </c>
      <c r="J39" s="77">
        <f t="shared" si="4"/>
        <v>194634740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194634740</v>
      </c>
      <c r="X39" s="77">
        <f t="shared" si="4"/>
        <v>44954827</v>
      </c>
      <c r="Y39" s="77">
        <f t="shared" si="4"/>
        <v>149679913</v>
      </c>
      <c r="Z39" s="212">
        <f>+IF(X39&lt;&gt;0,+(Y39/X39)*100,0)</f>
        <v>332.9562651859388</v>
      </c>
      <c r="AA39" s="79">
        <f>SUM(AA37:AA38)</f>
        <v>179819307</v>
      </c>
    </row>
    <row r="40" spans="1:27" ht="13.5">
      <c r="A40" s="250" t="s">
        <v>167</v>
      </c>
      <c r="B40" s="251"/>
      <c r="C40" s="168">
        <f aca="true" t="shared" si="5" ref="C40:Y40">+C34+C39</f>
        <v>450986869</v>
      </c>
      <c r="D40" s="168">
        <f>+D34+D39</f>
        <v>0</v>
      </c>
      <c r="E40" s="72">
        <f t="shared" si="5"/>
        <v>389522518</v>
      </c>
      <c r="F40" s="73">
        <f t="shared" si="5"/>
        <v>389522518</v>
      </c>
      <c r="G40" s="73">
        <f t="shared" si="5"/>
        <v>354404098</v>
      </c>
      <c r="H40" s="73">
        <f t="shared" si="5"/>
        <v>442479815</v>
      </c>
      <c r="I40" s="73">
        <f t="shared" si="5"/>
        <v>651752207</v>
      </c>
      <c r="J40" s="73">
        <f t="shared" si="5"/>
        <v>651752207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651752207</v>
      </c>
      <c r="X40" s="73">
        <f t="shared" si="5"/>
        <v>97380630</v>
      </c>
      <c r="Y40" s="73">
        <f t="shared" si="5"/>
        <v>554371577</v>
      </c>
      <c r="Z40" s="170">
        <f>+IF(X40&lt;&gt;0,+(Y40/X40)*100,0)</f>
        <v>569.2832106343941</v>
      </c>
      <c r="AA40" s="74">
        <f>+AA34+AA39</f>
        <v>389522518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2182301444</v>
      </c>
      <c r="D42" s="257">
        <f>+D25-D40</f>
        <v>0</v>
      </c>
      <c r="E42" s="258">
        <f t="shared" si="6"/>
        <v>2335161428</v>
      </c>
      <c r="F42" s="259">
        <f t="shared" si="6"/>
        <v>2335161428</v>
      </c>
      <c r="G42" s="259">
        <f t="shared" si="6"/>
        <v>2231427654</v>
      </c>
      <c r="H42" s="259">
        <f t="shared" si="6"/>
        <v>2182311587</v>
      </c>
      <c r="I42" s="259">
        <f t="shared" si="6"/>
        <v>2182311587</v>
      </c>
      <c r="J42" s="259">
        <f t="shared" si="6"/>
        <v>2182311587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2182311587</v>
      </c>
      <c r="X42" s="259">
        <f t="shared" si="6"/>
        <v>583790357</v>
      </c>
      <c r="Y42" s="259">
        <f t="shared" si="6"/>
        <v>1598521230</v>
      </c>
      <c r="Z42" s="260">
        <f>+IF(X42&lt;&gt;0,+(Y42/X42)*100,0)</f>
        <v>273.8176831516249</v>
      </c>
      <c r="AA42" s="261">
        <f>+AA25-AA40</f>
        <v>2335161428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2182301444</v>
      </c>
      <c r="D45" s="155"/>
      <c r="E45" s="59">
        <v>2335161428</v>
      </c>
      <c r="F45" s="60">
        <v>2335161428</v>
      </c>
      <c r="G45" s="60">
        <v>1200141508</v>
      </c>
      <c r="H45" s="60">
        <v>1151025441</v>
      </c>
      <c r="I45" s="60">
        <v>1151025441</v>
      </c>
      <c r="J45" s="60">
        <v>1151025441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1151025441</v>
      </c>
      <c r="X45" s="60">
        <v>583790357</v>
      </c>
      <c r="Y45" s="60">
        <v>567235084</v>
      </c>
      <c r="Z45" s="139">
        <v>97.16</v>
      </c>
      <c r="AA45" s="62">
        <v>2335161428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1031286146</v>
      </c>
      <c r="H46" s="60">
        <v>1031286146</v>
      </c>
      <c r="I46" s="60">
        <v>1031286146</v>
      </c>
      <c r="J46" s="60">
        <v>1031286146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1031286146</v>
      </c>
      <c r="X46" s="60"/>
      <c r="Y46" s="60">
        <v>1031286146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2182301444</v>
      </c>
      <c r="D48" s="217">
        <f>SUM(D45:D47)</f>
        <v>0</v>
      </c>
      <c r="E48" s="264">
        <f t="shared" si="7"/>
        <v>2335161428</v>
      </c>
      <c r="F48" s="219">
        <f t="shared" si="7"/>
        <v>2335161428</v>
      </c>
      <c r="G48" s="219">
        <f t="shared" si="7"/>
        <v>2231427654</v>
      </c>
      <c r="H48" s="219">
        <f t="shared" si="7"/>
        <v>2182311587</v>
      </c>
      <c r="I48" s="219">
        <f t="shared" si="7"/>
        <v>2182311587</v>
      </c>
      <c r="J48" s="219">
        <f t="shared" si="7"/>
        <v>2182311587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2182311587</v>
      </c>
      <c r="X48" s="219">
        <f t="shared" si="7"/>
        <v>583790357</v>
      </c>
      <c r="Y48" s="219">
        <f t="shared" si="7"/>
        <v>1598521230</v>
      </c>
      <c r="Z48" s="265">
        <f>+IF(X48&lt;&gt;0,+(Y48/X48)*100,0)</f>
        <v>273.8176831516249</v>
      </c>
      <c r="AA48" s="232">
        <f>SUM(AA45:AA47)</f>
        <v>2335161428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323356327</v>
      </c>
      <c r="D6" s="155"/>
      <c r="E6" s="59">
        <v>299208396</v>
      </c>
      <c r="F6" s="60">
        <v>299208396</v>
      </c>
      <c r="G6" s="60">
        <v>28292688</v>
      </c>
      <c r="H6" s="60">
        <v>29129969</v>
      </c>
      <c r="I6" s="60">
        <v>24605067</v>
      </c>
      <c r="J6" s="60">
        <v>82027724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82027724</v>
      </c>
      <c r="X6" s="60">
        <v>74097507</v>
      </c>
      <c r="Y6" s="60">
        <v>7930217</v>
      </c>
      <c r="Z6" s="140">
        <v>10.7</v>
      </c>
      <c r="AA6" s="62">
        <v>299208396</v>
      </c>
    </row>
    <row r="7" spans="1:27" ht="13.5">
      <c r="A7" s="249" t="s">
        <v>178</v>
      </c>
      <c r="B7" s="182"/>
      <c r="C7" s="155">
        <v>664584167</v>
      </c>
      <c r="D7" s="155"/>
      <c r="E7" s="59">
        <v>336596001</v>
      </c>
      <c r="F7" s="60">
        <v>336596001</v>
      </c>
      <c r="G7" s="60">
        <v>127744000</v>
      </c>
      <c r="H7" s="60">
        <v>10786000</v>
      </c>
      <c r="I7" s="60"/>
      <c r="J7" s="60">
        <v>138530000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138530000</v>
      </c>
      <c r="X7" s="60">
        <v>112198667</v>
      </c>
      <c r="Y7" s="60">
        <v>26331333</v>
      </c>
      <c r="Z7" s="140">
        <v>23.47</v>
      </c>
      <c r="AA7" s="62">
        <v>336596001</v>
      </c>
    </row>
    <row r="8" spans="1:27" ht="13.5">
      <c r="A8" s="249" t="s">
        <v>179</v>
      </c>
      <c r="B8" s="182"/>
      <c r="C8" s="155"/>
      <c r="D8" s="155"/>
      <c r="E8" s="59">
        <v>311748999</v>
      </c>
      <c r="F8" s="60">
        <v>311748999</v>
      </c>
      <c r="G8" s="60">
        <v>114979351</v>
      </c>
      <c r="H8" s="60"/>
      <c r="I8" s="60">
        <v>12715742</v>
      </c>
      <c r="J8" s="60">
        <v>127695093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127695093</v>
      </c>
      <c r="X8" s="60">
        <v>103916333</v>
      </c>
      <c r="Y8" s="60">
        <v>23778760</v>
      </c>
      <c r="Z8" s="140">
        <v>22.88</v>
      </c>
      <c r="AA8" s="62">
        <v>311748999</v>
      </c>
    </row>
    <row r="9" spans="1:27" ht="13.5">
      <c r="A9" s="249" t="s">
        <v>180</v>
      </c>
      <c r="B9" s="182"/>
      <c r="C9" s="155">
        <v>32566581</v>
      </c>
      <c r="D9" s="155"/>
      <c r="E9" s="59">
        <v>4857467</v>
      </c>
      <c r="F9" s="60">
        <v>4857467</v>
      </c>
      <c r="G9" s="60">
        <v>573489</v>
      </c>
      <c r="H9" s="60">
        <v>685140</v>
      </c>
      <c r="I9" s="60">
        <v>727860</v>
      </c>
      <c r="J9" s="60">
        <v>1986489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1986489</v>
      </c>
      <c r="X9" s="60">
        <v>909906</v>
      </c>
      <c r="Y9" s="60">
        <v>1076583</v>
      </c>
      <c r="Z9" s="140">
        <v>118.32</v>
      </c>
      <c r="AA9" s="62">
        <v>4857467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-597622670</v>
      </c>
      <c r="D12" s="155"/>
      <c r="E12" s="59">
        <v>-514153817</v>
      </c>
      <c r="F12" s="60">
        <v>-514153817</v>
      </c>
      <c r="G12" s="60">
        <v>-32372318</v>
      </c>
      <c r="H12" s="60">
        <v>-54108302</v>
      </c>
      <c r="I12" s="60">
        <v>-49321447</v>
      </c>
      <c r="J12" s="60">
        <v>-135802067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-135802067</v>
      </c>
      <c r="X12" s="60">
        <v>-138988846</v>
      </c>
      <c r="Y12" s="60">
        <v>3186779</v>
      </c>
      <c r="Z12" s="140">
        <v>-2.29</v>
      </c>
      <c r="AA12" s="62">
        <v>-514153817</v>
      </c>
    </row>
    <row r="13" spans="1:27" ht="13.5">
      <c r="A13" s="249" t="s">
        <v>40</v>
      </c>
      <c r="B13" s="182"/>
      <c r="C13" s="155">
        <v>-15983120</v>
      </c>
      <c r="D13" s="155"/>
      <c r="E13" s="59">
        <v>-18951859</v>
      </c>
      <c r="F13" s="60">
        <v>-18951859</v>
      </c>
      <c r="G13" s="60">
        <v>-256844</v>
      </c>
      <c r="H13" s="60">
        <v>-236586</v>
      </c>
      <c r="I13" s="60">
        <v>-3342185</v>
      </c>
      <c r="J13" s="60">
        <v>-3835615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-3835615</v>
      </c>
      <c r="X13" s="60">
        <v>-5158405</v>
      </c>
      <c r="Y13" s="60">
        <v>1322790</v>
      </c>
      <c r="Z13" s="140">
        <v>-25.64</v>
      </c>
      <c r="AA13" s="62">
        <v>-18951859</v>
      </c>
    </row>
    <row r="14" spans="1:27" ht="13.5">
      <c r="A14" s="249" t="s">
        <v>42</v>
      </c>
      <c r="B14" s="182"/>
      <c r="C14" s="155"/>
      <c r="D14" s="155"/>
      <c r="E14" s="59">
        <v>-48991621</v>
      </c>
      <c r="F14" s="60">
        <v>-48991621</v>
      </c>
      <c r="G14" s="60">
        <v>-1678275</v>
      </c>
      <c r="H14" s="60">
        <v>-7025212</v>
      </c>
      <c r="I14" s="60">
        <v>-3549536</v>
      </c>
      <c r="J14" s="60">
        <v>-12253023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-12253023</v>
      </c>
      <c r="X14" s="60">
        <v>-11941419</v>
      </c>
      <c r="Y14" s="60">
        <v>-311604</v>
      </c>
      <c r="Z14" s="140">
        <v>2.61</v>
      </c>
      <c r="AA14" s="62">
        <v>-48991621</v>
      </c>
    </row>
    <row r="15" spans="1:27" ht="13.5">
      <c r="A15" s="250" t="s">
        <v>184</v>
      </c>
      <c r="B15" s="251"/>
      <c r="C15" s="168">
        <f aca="true" t="shared" si="0" ref="C15:Y15">SUM(C6:C14)</f>
        <v>406901285</v>
      </c>
      <c r="D15" s="168">
        <f>SUM(D6:D14)</f>
        <v>0</v>
      </c>
      <c r="E15" s="72">
        <f t="shared" si="0"/>
        <v>370313566</v>
      </c>
      <c r="F15" s="73">
        <f t="shared" si="0"/>
        <v>370313566</v>
      </c>
      <c r="G15" s="73">
        <f t="shared" si="0"/>
        <v>237282091</v>
      </c>
      <c r="H15" s="73">
        <f t="shared" si="0"/>
        <v>-20768991</v>
      </c>
      <c r="I15" s="73">
        <f t="shared" si="0"/>
        <v>-18164499</v>
      </c>
      <c r="J15" s="73">
        <f t="shared" si="0"/>
        <v>198348601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198348601</v>
      </c>
      <c r="X15" s="73">
        <f t="shared" si="0"/>
        <v>135033743</v>
      </c>
      <c r="Y15" s="73">
        <f t="shared" si="0"/>
        <v>63314858</v>
      </c>
      <c r="Z15" s="170">
        <f>+IF(X15&lt;&gt;0,+(Y15/X15)*100,0)</f>
        <v>46.88817520225297</v>
      </c>
      <c r="AA15" s="74">
        <f>SUM(AA6:AA14)</f>
        <v>370313566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-315661426</v>
      </c>
      <c r="D24" s="155"/>
      <c r="E24" s="59">
        <v>-336966128</v>
      </c>
      <c r="F24" s="60">
        <v>-336966128</v>
      </c>
      <c r="G24" s="60">
        <v>-12336385</v>
      </c>
      <c r="H24" s="60">
        <v>-48042813</v>
      </c>
      <c r="I24" s="60">
        <v>-32170844</v>
      </c>
      <c r="J24" s="60">
        <v>-92550042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-92550042</v>
      </c>
      <c r="X24" s="60">
        <v>-70917000</v>
      </c>
      <c r="Y24" s="60">
        <v>-21633042</v>
      </c>
      <c r="Z24" s="140">
        <v>30.5</v>
      </c>
      <c r="AA24" s="62">
        <v>-336966128</v>
      </c>
    </row>
    <row r="25" spans="1:27" ht="13.5">
      <c r="A25" s="250" t="s">
        <v>191</v>
      </c>
      <c r="B25" s="251"/>
      <c r="C25" s="168">
        <f aca="true" t="shared" si="1" ref="C25:Y25">SUM(C19:C24)</f>
        <v>-315661426</v>
      </c>
      <c r="D25" s="168">
        <f>SUM(D19:D24)</f>
        <v>0</v>
      </c>
      <c r="E25" s="72">
        <f t="shared" si="1"/>
        <v>-336966128</v>
      </c>
      <c r="F25" s="73">
        <f t="shared" si="1"/>
        <v>-336966128</v>
      </c>
      <c r="G25" s="73">
        <f t="shared" si="1"/>
        <v>-12336385</v>
      </c>
      <c r="H25" s="73">
        <f t="shared" si="1"/>
        <v>-48042813</v>
      </c>
      <c r="I25" s="73">
        <f t="shared" si="1"/>
        <v>-32170844</v>
      </c>
      <c r="J25" s="73">
        <f t="shared" si="1"/>
        <v>-92550042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-92550042</v>
      </c>
      <c r="X25" s="73">
        <f t="shared" si="1"/>
        <v>-70917000</v>
      </c>
      <c r="Y25" s="73">
        <f t="shared" si="1"/>
        <v>-21633042</v>
      </c>
      <c r="Z25" s="170">
        <f>+IF(X25&lt;&gt;0,+(Y25/X25)*100,0)</f>
        <v>30.50473370277931</v>
      </c>
      <c r="AA25" s="74">
        <f>SUM(AA19:AA24)</f>
        <v>-336966128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20000002</v>
      </c>
      <c r="F30" s="60">
        <v>20000002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3636364</v>
      </c>
      <c r="Y30" s="60">
        <v>-3636364</v>
      </c>
      <c r="Z30" s="140">
        <v>-100</v>
      </c>
      <c r="AA30" s="62">
        <v>20000002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31480</v>
      </c>
      <c r="H31" s="159">
        <v>19812</v>
      </c>
      <c r="I31" s="159">
        <v>84628</v>
      </c>
      <c r="J31" s="159">
        <v>135920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135920</v>
      </c>
      <c r="X31" s="159"/>
      <c r="Y31" s="60">
        <v>135920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-2469151</v>
      </c>
      <c r="D33" s="155"/>
      <c r="E33" s="59">
        <v>-19740712</v>
      </c>
      <c r="F33" s="60">
        <v>-19740712</v>
      </c>
      <c r="G33" s="60">
        <v>-601603</v>
      </c>
      <c r="H33" s="60">
        <v>-506372</v>
      </c>
      <c r="I33" s="60">
        <v>-4086419</v>
      </c>
      <c r="J33" s="60">
        <v>-5194394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-5194394</v>
      </c>
      <c r="X33" s="60">
        <v>-4935178</v>
      </c>
      <c r="Y33" s="60">
        <v>-259216</v>
      </c>
      <c r="Z33" s="140">
        <v>5.25</v>
      </c>
      <c r="AA33" s="62">
        <v>-19740712</v>
      </c>
    </row>
    <row r="34" spans="1:27" ht="13.5">
      <c r="A34" s="250" t="s">
        <v>197</v>
      </c>
      <c r="B34" s="251"/>
      <c r="C34" s="168">
        <f aca="true" t="shared" si="2" ref="C34:Y34">SUM(C29:C33)</f>
        <v>-2469151</v>
      </c>
      <c r="D34" s="168">
        <f>SUM(D29:D33)</f>
        <v>0</v>
      </c>
      <c r="E34" s="72">
        <f t="shared" si="2"/>
        <v>259290</v>
      </c>
      <c r="F34" s="73">
        <f t="shared" si="2"/>
        <v>259290</v>
      </c>
      <c r="G34" s="73">
        <f t="shared" si="2"/>
        <v>-570123</v>
      </c>
      <c r="H34" s="73">
        <f t="shared" si="2"/>
        <v>-486560</v>
      </c>
      <c r="I34" s="73">
        <f t="shared" si="2"/>
        <v>-4001791</v>
      </c>
      <c r="J34" s="73">
        <f t="shared" si="2"/>
        <v>-5058474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-5058474</v>
      </c>
      <c r="X34" s="73">
        <f t="shared" si="2"/>
        <v>-1298814</v>
      </c>
      <c r="Y34" s="73">
        <f t="shared" si="2"/>
        <v>-3759660</v>
      </c>
      <c r="Z34" s="170">
        <f>+IF(X34&lt;&gt;0,+(Y34/X34)*100,0)</f>
        <v>289.4686999062221</v>
      </c>
      <c r="AA34" s="74">
        <f>SUM(AA29:AA33)</f>
        <v>259290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88770708</v>
      </c>
      <c r="D36" s="153">
        <f>+D15+D25+D34</f>
        <v>0</v>
      </c>
      <c r="E36" s="99">
        <f t="shared" si="3"/>
        <v>33606728</v>
      </c>
      <c r="F36" s="100">
        <f t="shared" si="3"/>
        <v>33606728</v>
      </c>
      <c r="G36" s="100">
        <f t="shared" si="3"/>
        <v>224375583</v>
      </c>
      <c r="H36" s="100">
        <f t="shared" si="3"/>
        <v>-69298364</v>
      </c>
      <c r="I36" s="100">
        <f t="shared" si="3"/>
        <v>-54337134</v>
      </c>
      <c r="J36" s="100">
        <f t="shared" si="3"/>
        <v>100740085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100740085</v>
      </c>
      <c r="X36" s="100">
        <f t="shared" si="3"/>
        <v>62817929</v>
      </c>
      <c r="Y36" s="100">
        <f t="shared" si="3"/>
        <v>37922156</v>
      </c>
      <c r="Z36" s="137">
        <f>+IF(X36&lt;&gt;0,+(Y36/X36)*100,0)</f>
        <v>60.36836394272087</v>
      </c>
      <c r="AA36" s="102">
        <f>+AA15+AA25+AA34</f>
        <v>33606728</v>
      </c>
    </row>
    <row r="37" spans="1:27" ht="13.5">
      <c r="A37" s="249" t="s">
        <v>199</v>
      </c>
      <c r="B37" s="182"/>
      <c r="C37" s="153">
        <v>68557188</v>
      </c>
      <c r="D37" s="153"/>
      <c r="E37" s="99">
        <v>72146188</v>
      </c>
      <c r="F37" s="100">
        <v>72146188</v>
      </c>
      <c r="G37" s="100">
        <v>156049741</v>
      </c>
      <c r="H37" s="100">
        <v>380425324</v>
      </c>
      <c r="I37" s="100">
        <v>311126960</v>
      </c>
      <c r="J37" s="100">
        <v>156049741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156049741</v>
      </c>
      <c r="X37" s="100">
        <v>72146188</v>
      </c>
      <c r="Y37" s="100">
        <v>83903553</v>
      </c>
      <c r="Z37" s="137">
        <v>116.3</v>
      </c>
      <c r="AA37" s="102">
        <v>72146188</v>
      </c>
    </row>
    <row r="38" spans="1:27" ht="13.5">
      <c r="A38" s="269" t="s">
        <v>200</v>
      </c>
      <c r="B38" s="256"/>
      <c r="C38" s="257">
        <v>157327896</v>
      </c>
      <c r="D38" s="257"/>
      <c r="E38" s="258">
        <v>105752916</v>
      </c>
      <c r="F38" s="259">
        <v>105752916</v>
      </c>
      <c r="G38" s="259">
        <v>380425324</v>
      </c>
      <c r="H38" s="259">
        <v>311126960</v>
      </c>
      <c r="I38" s="259">
        <v>256789826</v>
      </c>
      <c r="J38" s="259">
        <v>256789826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256789826</v>
      </c>
      <c r="X38" s="259">
        <v>134964117</v>
      </c>
      <c r="Y38" s="259">
        <v>121825709</v>
      </c>
      <c r="Z38" s="260">
        <v>90.27</v>
      </c>
      <c r="AA38" s="261">
        <v>105752916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311344002</v>
      </c>
      <c r="D5" s="200">
        <f t="shared" si="0"/>
        <v>0</v>
      </c>
      <c r="E5" s="106">
        <f t="shared" si="0"/>
        <v>282406386</v>
      </c>
      <c r="F5" s="106">
        <f t="shared" si="0"/>
        <v>282406386</v>
      </c>
      <c r="G5" s="106">
        <f t="shared" si="0"/>
        <v>0</v>
      </c>
      <c r="H5" s="106">
        <f t="shared" si="0"/>
        <v>32624329</v>
      </c>
      <c r="I5" s="106">
        <f t="shared" si="0"/>
        <v>18705905</v>
      </c>
      <c r="J5" s="106">
        <f t="shared" si="0"/>
        <v>51330234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51330234</v>
      </c>
      <c r="X5" s="106">
        <f t="shared" si="0"/>
        <v>70601597</v>
      </c>
      <c r="Y5" s="106">
        <f t="shared" si="0"/>
        <v>-19271363</v>
      </c>
      <c r="Z5" s="201">
        <f>+IF(X5&lt;&gt;0,+(Y5/X5)*100,0)</f>
        <v>-27.2959307138619</v>
      </c>
      <c r="AA5" s="199">
        <f>SUM(AA11:AA18)</f>
        <v>282406386</v>
      </c>
    </row>
    <row r="6" spans="1:27" ht="13.5">
      <c r="A6" s="291" t="s">
        <v>204</v>
      </c>
      <c r="B6" s="142"/>
      <c r="C6" s="62">
        <v>6732663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4023563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241443126</v>
      </c>
      <c r="D8" s="156"/>
      <c r="E8" s="60">
        <v>23278035</v>
      </c>
      <c r="F8" s="60">
        <v>23278035</v>
      </c>
      <c r="G8" s="60"/>
      <c r="H8" s="60">
        <v>32624329</v>
      </c>
      <c r="I8" s="60">
        <v>17750927</v>
      </c>
      <c r="J8" s="60">
        <v>50375256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50375256</v>
      </c>
      <c r="X8" s="60">
        <v>5819509</v>
      </c>
      <c r="Y8" s="60">
        <v>44555747</v>
      </c>
      <c r="Z8" s="140">
        <v>765.63</v>
      </c>
      <c r="AA8" s="155">
        <v>23278035</v>
      </c>
    </row>
    <row r="9" spans="1:27" ht="13.5">
      <c r="A9" s="291" t="s">
        <v>207</v>
      </c>
      <c r="B9" s="142"/>
      <c r="C9" s="62">
        <v>37053469</v>
      </c>
      <c r="D9" s="156"/>
      <c r="E9" s="60">
        <v>229238351</v>
      </c>
      <c r="F9" s="60">
        <v>229238351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57309588</v>
      </c>
      <c r="Y9" s="60">
        <v>-57309588</v>
      </c>
      <c r="Z9" s="140">
        <v>-100</v>
      </c>
      <c r="AA9" s="155">
        <v>229238351</v>
      </c>
    </row>
    <row r="10" spans="1:27" ht="13.5">
      <c r="A10" s="291" t="s">
        <v>208</v>
      </c>
      <c r="B10" s="142"/>
      <c r="C10" s="62">
        <v>3576564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292829385</v>
      </c>
      <c r="D11" s="294">
        <f t="shared" si="1"/>
        <v>0</v>
      </c>
      <c r="E11" s="295">
        <f t="shared" si="1"/>
        <v>252516386</v>
      </c>
      <c r="F11" s="295">
        <f t="shared" si="1"/>
        <v>252516386</v>
      </c>
      <c r="G11" s="295">
        <f t="shared" si="1"/>
        <v>0</v>
      </c>
      <c r="H11" s="295">
        <f t="shared" si="1"/>
        <v>32624329</v>
      </c>
      <c r="I11" s="295">
        <f t="shared" si="1"/>
        <v>17750927</v>
      </c>
      <c r="J11" s="295">
        <f t="shared" si="1"/>
        <v>50375256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50375256</v>
      </c>
      <c r="X11" s="295">
        <f t="shared" si="1"/>
        <v>63129097</v>
      </c>
      <c r="Y11" s="295">
        <f t="shared" si="1"/>
        <v>-12753841</v>
      </c>
      <c r="Z11" s="296">
        <f>+IF(X11&lt;&gt;0,+(Y11/X11)*100,0)</f>
        <v>-20.20279333315983</v>
      </c>
      <c r="AA11" s="297">
        <f>SUM(AA6:AA10)</f>
        <v>252516386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16045466</v>
      </c>
      <c r="D15" s="156"/>
      <c r="E15" s="60">
        <v>29890000</v>
      </c>
      <c r="F15" s="60">
        <v>29890000</v>
      </c>
      <c r="G15" s="60"/>
      <c r="H15" s="60"/>
      <c r="I15" s="60">
        <v>954978</v>
      </c>
      <c r="J15" s="60">
        <v>954978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954978</v>
      </c>
      <c r="X15" s="60">
        <v>7472500</v>
      </c>
      <c r="Y15" s="60">
        <v>-6517522</v>
      </c>
      <c r="Z15" s="140">
        <v>-87.22</v>
      </c>
      <c r="AA15" s="155">
        <v>29890000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2469151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54559742</v>
      </c>
      <c r="F20" s="100">
        <f t="shared" si="2"/>
        <v>54559742</v>
      </c>
      <c r="G20" s="100">
        <f t="shared" si="2"/>
        <v>3643948</v>
      </c>
      <c r="H20" s="100">
        <f t="shared" si="2"/>
        <v>8600275</v>
      </c>
      <c r="I20" s="100">
        <f t="shared" si="2"/>
        <v>9438554</v>
      </c>
      <c r="J20" s="100">
        <f t="shared" si="2"/>
        <v>21682777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21682777</v>
      </c>
      <c r="X20" s="100">
        <f t="shared" si="2"/>
        <v>13639936</v>
      </c>
      <c r="Y20" s="100">
        <f t="shared" si="2"/>
        <v>8042841</v>
      </c>
      <c r="Z20" s="137">
        <f>+IF(X20&lt;&gt;0,+(Y20/X20)*100,0)</f>
        <v>58.96538664111034</v>
      </c>
      <c r="AA20" s="153">
        <f>SUM(AA26:AA33)</f>
        <v>54559742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21353662</v>
      </c>
      <c r="F23" s="60">
        <v>21353662</v>
      </c>
      <c r="G23" s="60">
        <v>1961235</v>
      </c>
      <c r="H23" s="60">
        <v>7944802</v>
      </c>
      <c r="I23" s="60">
        <v>9438554</v>
      </c>
      <c r="J23" s="60">
        <v>19344591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19344591</v>
      </c>
      <c r="X23" s="60">
        <v>5338416</v>
      </c>
      <c r="Y23" s="60">
        <v>14006175</v>
      </c>
      <c r="Z23" s="140">
        <v>262.37</v>
      </c>
      <c r="AA23" s="155">
        <v>21353662</v>
      </c>
    </row>
    <row r="24" spans="1:27" ht="13.5">
      <c r="A24" s="291" t="s">
        <v>207</v>
      </c>
      <c r="B24" s="142"/>
      <c r="C24" s="62"/>
      <c r="D24" s="156"/>
      <c r="E24" s="60">
        <v>32906080</v>
      </c>
      <c r="F24" s="60">
        <v>32906080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8226520</v>
      </c>
      <c r="Y24" s="60">
        <v>-8226520</v>
      </c>
      <c r="Z24" s="140">
        <v>-100</v>
      </c>
      <c r="AA24" s="155">
        <v>32906080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54259742</v>
      </c>
      <c r="F26" s="295">
        <f t="shared" si="3"/>
        <v>54259742</v>
      </c>
      <c r="G26" s="295">
        <f t="shared" si="3"/>
        <v>1961235</v>
      </c>
      <c r="H26" s="295">
        <f t="shared" si="3"/>
        <v>7944802</v>
      </c>
      <c r="I26" s="295">
        <f t="shared" si="3"/>
        <v>9438554</v>
      </c>
      <c r="J26" s="295">
        <f t="shared" si="3"/>
        <v>19344591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19344591</v>
      </c>
      <c r="X26" s="295">
        <f t="shared" si="3"/>
        <v>13564936</v>
      </c>
      <c r="Y26" s="295">
        <f t="shared" si="3"/>
        <v>5779655</v>
      </c>
      <c r="Z26" s="296">
        <f>+IF(X26&lt;&gt;0,+(Y26/X26)*100,0)</f>
        <v>42.607314918404334</v>
      </c>
      <c r="AA26" s="297">
        <f>SUM(AA21:AA25)</f>
        <v>54259742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300000</v>
      </c>
      <c r="F30" s="60">
        <v>300000</v>
      </c>
      <c r="G30" s="60">
        <v>1682713</v>
      </c>
      <c r="H30" s="60">
        <v>655473</v>
      </c>
      <c r="I30" s="60"/>
      <c r="J30" s="60">
        <v>2338186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2338186</v>
      </c>
      <c r="X30" s="60">
        <v>75000</v>
      </c>
      <c r="Y30" s="60">
        <v>2263186</v>
      </c>
      <c r="Z30" s="140">
        <v>3017.58</v>
      </c>
      <c r="AA30" s="155">
        <v>300000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6732663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4023563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241443126</v>
      </c>
      <c r="D38" s="156">
        <f t="shared" si="4"/>
        <v>0</v>
      </c>
      <c r="E38" s="60">
        <f t="shared" si="4"/>
        <v>44631697</v>
      </c>
      <c r="F38" s="60">
        <f t="shared" si="4"/>
        <v>44631697</v>
      </c>
      <c r="G38" s="60">
        <f t="shared" si="4"/>
        <v>1961235</v>
      </c>
      <c r="H38" s="60">
        <f t="shared" si="4"/>
        <v>40569131</v>
      </c>
      <c r="I38" s="60">
        <f t="shared" si="4"/>
        <v>27189481</v>
      </c>
      <c r="J38" s="60">
        <f t="shared" si="4"/>
        <v>69719847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69719847</v>
      </c>
      <c r="X38" s="60">
        <f t="shared" si="4"/>
        <v>11157925</v>
      </c>
      <c r="Y38" s="60">
        <f t="shared" si="4"/>
        <v>58561922</v>
      </c>
      <c r="Z38" s="140">
        <f t="shared" si="5"/>
        <v>524.8459906299782</v>
      </c>
      <c r="AA38" s="155">
        <f>AA8+AA23</f>
        <v>44631697</v>
      </c>
    </row>
    <row r="39" spans="1:27" ht="13.5">
      <c r="A39" s="291" t="s">
        <v>207</v>
      </c>
      <c r="B39" s="142"/>
      <c r="C39" s="62">
        <f t="shared" si="4"/>
        <v>37053469</v>
      </c>
      <c r="D39" s="156">
        <f t="shared" si="4"/>
        <v>0</v>
      </c>
      <c r="E39" s="60">
        <f t="shared" si="4"/>
        <v>262144431</v>
      </c>
      <c r="F39" s="60">
        <f t="shared" si="4"/>
        <v>262144431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65536108</v>
      </c>
      <c r="Y39" s="60">
        <f t="shared" si="4"/>
        <v>-65536108</v>
      </c>
      <c r="Z39" s="140">
        <f t="shared" si="5"/>
        <v>-100</v>
      </c>
      <c r="AA39" s="155">
        <f>AA9+AA24</f>
        <v>262144431</v>
      </c>
    </row>
    <row r="40" spans="1:27" ht="13.5">
      <c r="A40" s="291" t="s">
        <v>208</v>
      </c>
      <c r="B40" s="142"/>
      <c r="C40" s="62">
        <f t="shared" si="4"/>
        <v>3576564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292829385</v>
      </c>
      <c r="D41" s="294">
        <f t="shared" si="6"/>
        <v>0</v>
      </c>
      <c r="E41" s="295">
        <f t="shared" si="6"/>
        <v>306776128</v>
      </c>
      <c r="F41" s="295">
        <f t="shared" si="6"/>
        <v>306776128</v>
      </c>
      <c r="G41" s="295">
        <f t="shared" si="6"/>
        <v>1961235</v>
      </c>
      <c r="H41" s="295">
        <f t="shared" si="6"/>
        <v>40569131</v>
      </c>
      <c r="I41" s="295">
        <f t="shared" si="6"/>
        <v>27189481</v>
      </c>
      <c r="J41" s="295">
        <f t="shared" si="6"/>
        <v>69719847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69719847</v>
      </c>
      <c r="X41" s="295">
        <f t="shared" si="6"/>
        <v>76694033</v>
      </c>
      <c r="Y41" s="295">
        <f t="shared" si="6"/>
        <v>-6974186</v>
      </c>
      <c r="Z41" s="296">
        <f t="shared" si="5"/>
        <v>-9.093518396665878</v>
      </c>
      <c r="AA41" s="297">
        <f>SUM(AA36:AA40)</f>
        <v>306776128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16045466</v>
      </c>
      <c r="D45" s="129">
        <f t="shared" si="7"/>
        <v>0</v>
      </c>
      <c r="E45" s="54">
        <f t="shared" si="7"/>
        <v>30190000</v>
      </c>
      <c r="F45" s="54">
        <f t="shared" si="7"/>
        <v>30190000</v>
      </c>
      <c r="G45" s="54">
        <f t="shared" si="7"/>
        <v>1682713</v>
      </c>
      <c r="H45" s="54">
        <f t="shared" si="7"/>
        <v>655473</v>
      </c>
      <c r="I45" s="54">
        <f t="shared" si="7"/>
        <v>954978</v>
      </c>
      <c r="J45" s="54">
        <f t="shared" si="7"/>
        <v>3293164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3293164</v>
      </c>
      <c r="X45" s="54">
        <f t="shared" si="7"/>
        <v>7547500</v>
      </c>
      <c r="Y45" s="54">
        <f t="shared" si="7"/>
        <v>-4254336</v>
      </c>
      <c r="Z45" s="184">
        <f t="shared" si="5"/>
        <v>-56.36748592249089</v>
      </c>
      <c r="AA45" s="130">
        <f t="shared" si="8"/>
        <v>30190000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2469151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311344002</v>
      </c>
      <c r="D49" s="218">
        <f t="shared" si="9"/>
        <v>0</v>
      </c>
      <c r="E49" s="220">
        <f t="shared" si="9"/>
        <v>336966128</v>
      </c>
      <c r="F49" s="220">
        <f t="shared" si="9"/>
        <v>336966128</v>
      </c>
      <c r="G49" s="220">
        <f t="shared" si="9"/>
        <v>3643948</v>
      </c>
      <c r="H49" s="220">
        <f t="shared" si="9"/>
        <v>41224604</v>
      </c>
      <c r="I49" s="220">
        <f t="shared" si="9"/>
        <v>28144459</v>
      </c>
      <c r="J49" s="220">
        <f t="shared" si="9"/>
        <v>73013011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73013011</v>
      </c>
      <c r="X49" s="220">
        <f t="shared" si="9"/>
        <v>84241533</v>
      </c>
      <c r="Y49" s="220">
        <f t="shared" si="9"/>
        <v>-11228522</v>
      </c>
      <c r="Z49" s="221">
        <f t="shared" si="5"/>
        <v>-13.328962092843206</v>
      </c>
      <c r="AA49" s="222">
        <f>SUM(AA41:AA48)</f>
        <v>336966128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48704000</v>
      </c>
      <c r="F51" s="54">
        <f t="shared" si="10"/>
        <v>48704000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12176000</v>
      </c>
      <c r="Y51" s="54">
        <f t="shared" si="10"/>
        <v>-12176000</v>
      </c>
      <c r="Z51" s="184">
        <f>+IF(X51&lt;&gt;0,+(Y51/X51)*100,0)</f>
        <v>-100</v>
      </c>
      <c r="AA51" s="130">
        <f>SUM(AA57:AA61)</f>
        <v>48704000</v>
      </c>
    </row>
    <row r="52" spans="1:27" ht="13.5">
      <c r="A52" s="310" t="s">
        <v>204</v>
      </c>
      <c r="B52" s="142"/>
      <c r="C52" s="62"/>
      <c r="D52" s="156"/>
      <c r="E52" s="60">
        <v>4961000</v>
      </c>
      <c r="F52" s="60">
        <v>4961000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1240250</v>
      </c>
      <c r="Y52" s="60">
        <v>-1240250</v>
      </c>
      <c r="Z52" s="140">
        <v>-100</v>
      </c>
      <c r="AA52" s="155">
        <v>4961000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6492000</v>
      </c>
      <c r="F54" s="60">
        <v>6492000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1623000</v>
      </c>
      <c r="Y54" s="60">
        <v>-1623000</v>
      </c>
      <c r="Z54" s="140">
        <v>-100</v>
      </c>
      <c r="AA54" s="155">
        <v>6492000</v>
      </c>
    </row>
    <row r="55" spans="1:27" ht="13.5">
      <c r="A55" s="310" t="s">
        <v>207</v>
      </c>
      <c r="B55" s="142"/>
      <c r="C55" s="62"/>
      <c r="D55" s="156"/>
      <c r="E55" s="60">
        <v>18134000</v>
      </c>
      <c r="F55" s="60">
        <v>18134000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4533500</v>
      </c>
      <c r="Y55" s="60">
        <v>-4533500</v>
      </c>
      <c r="Z55" s="140">
        <v>-100</v>
      </c>
      <c r="AA55" s="155">
        <v>18134000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29587000</v>
      </c>
      <c r="F57" s="295">
        <f t="shared" si="11"/>
        <v>29587000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7396750</v>
      </c>
      <c r="Y57" s="295">
        <f t="shared" si="11"/>
        <v>-7396750</v>
      </c>
      <c r="Z57" s="296">
        <f>+IF(X57&lt;&gt;0,+(Y57/X57)*100,0)</f>
        <v>-100</v>
      </c>
      <c r="AA57" s="297">
        <f>SUM(AA52:AA56)</f>
        <v>29587000</v>
      </c>
    </row>
    <row r="58" spans="1:27" ht="13.5">
      <c r="A58" s="311" t="s">
        <v>210</v>
      </c>
      <c r="B58" s="136"/>
      <c r="C58" s="62"/>
      <c r="D58" s="156"/>
      <c r="E58" s="60">
        <v>420000</v>
      </c>
      <c r="F58" s="60">
        <v>420000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105000</v>
      </c>
      <c r="Y58" s="60">
        <v>-105000</v>
      </c>
      <c r="Z58" s="140">
        <v>-100</v>
      </c>
      <c r="AA58" s="155">
        <v>420000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18697000</v>
      </c>
      <c r="F61" s="60">
        <v>18697000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4674250</v>
      </c>
      <c r="Y61" s="60">
        <v>-4674250</v>
      </c>
      <c r="Z61" s="140">
        <v>-100</v>
      </c>
      <c r="AA61" s="155">
        <v>18697000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48704835</v>
      </c>
      <c r="F68" s="60"/>
      <c r="G68" s="60">
        <v>942143</v>
      </c>
      <c r="H68" s="60">
        <v>963664</v>
      </c>
      <c r="I68" s="60">
        <v>1889813</v>
      </c>
      <c r="J68" s="60">
        <v>3795620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3795620</v>
      </c>
      <c r="X68" s="60"/>
      <c r="Y68" s="60">
        <v>3795620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48704835</v>
      </c>
      <c r="F69" s="220">
        <f t="shared" si="12"/>
        <v>0</v>
      </c>
      <c r="G69" s="220">
        <f t="shared" si="12"/>
        <v>942143</v>
      </c>
      <c r="H69" s="220">
        <f t="shared" si="12"/>
        <v>963664</v>
      </c>
      <c r="I69" s="220">
        <f t="shared" si="12"/>
        <v>1889813</v>
      </c>
      <c r="J69" s="220">
        <f t="shared" si="12"/>
        <v>3795620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3795620</v>
      </c>
      <c r="X69" s="220">
        <f t="shared" si="12"/>
        <v>0</v>
      </c>
      <c r="Y69" s="220">
        <f t="shared" si="12"/>
        <v>3795620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292829385</v>
      </c>
      <c r="D5" s="357">
        <f t="shared" si="0"/>
        <v>0</v>
      </c>
      <c r="E5" s="356">
        <f t="shared" si="0"/>
        <v>252516386</v>
      </c>
      <c r="F5" s="358">
        <f t="shared" si="0"/>
        <v>252516386</v>
      </c>
      <c r="G5" s="358">
        <f t="shared" si="0"/>
        <v>0</v>
      </c>
      <c r="H5" s="356">
        <f t="shared" si="0"/>
        <v>32624329</v>
      </c>
      <c r="I5" s="356">
        <f t="shared" si="0"/>
        <v>17750927</v>
      </c>
      <c r="J5" s="358">
        <f t="shared" si="0"/>
        <v>50375256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50375256</v>
      </c>
      <c r="X5" s="356">
        <f t="shared" si="0"/>
        <v>63129097</v>
      </c>
      <c r="Y5" s="358">
        <f t="shared" si="0"/>
        <v>-12753841</v>
      </c>
      <c r="Z5" s="359">
        <f>+IF(X5&lt;&gt;0,+(Y5/X5)*100,0)</f>
        <v>-20.20279333315983</v>
      </c>
      <c r="AA5" s="360">
        <f>+AA6+AA8+AA11+AA13+AA15</f>
        <v>252516386</v>
      </c>
    </row>
    <row r="6" spans="1:27" ht="13.5">
      <c r="A6" s="361" t="s">
        <v>204</v>
      </c>
      <c r="B6" s="142"/>
      <c r="C6" s="60">
        <f>+C7</f>
        <v>6732663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6732663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4023563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4023563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241443126</v>
      </c>
      <c r="D11" s="363">
        <f aca="true" t="shared" si="3" ref="D11:AA11">+D12</f>
        <v>0</v>
      </c>
      <c r="E11" s="362">
        <f t="shared" si="3"/>
        <v>23278035</v>
      </c>
      <c r="F11" s="364">
        <f t="shared" si="3"/>
        <v>23278035</v>
      </c>
      <c r="G11" s="364">
        <f t="shared" si="3"/>
        <v>0</v>
      </c>
      <c r="H11" s="362">
        <f t="shared" si="3"/>
        <v>32624329</v>
      </c>
      <c r="I11" s="362">
        <f t="shared" si="3"/>
        <v>17750927</v>
      </c>
      <c r="J11" s="364">
        <f t="shared" si="3"/>
        <v>50375256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50375256</v>
      </c>
      <c r="X11" s="362">
        <f t="shared" si="3"/>
        <v>5819509</v>
      </c>
      <c r="Y11" s="364">
        <f t="shared" si="3"/>
        <v>44555747</v>
      </c>
      <c r="Z11" s="365">
        <f>+IF(X11&lt;&gt;0,+(Y11/X11)*100,0)</f>
        <v>765.6272548079228</v>
      </c>
      <c r="AA11" s="366">
        <f t="shared" si="3"/>
        <v>23278035</v>
      </c>
    </row>
    <row r="12" spans="1:27" ht="13.5">
      <c r="A12" s="291" t="s">
        <v>231</v>
      </c>
      <c r="B12" s="136"/>
      <c r="C12" s="60">
        <v>241443126</v>
      </c>
      <c r="D12" s="340"/>
      <c r="E12" s="60">
        <v>23278035</v>
      </c>
      <c r="F12" s="59">
        <v>23278035</v>
      </c>
      <c r="G12" s="59"/>
      <c r="H12" s="60">
        <v>32624329</v>
      </c>
      <c r="I12" s="60">
        <v>17750927</v>
      </c>
      <c r="J12" s="59">
        <v>50375256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50375256</v>
      </c>
      <c r="X12" s="60">
        <v>5819509</v>
      </c>
      <c r="Y12" s="59">
        <v>44555747</v>
      </c>
      <c r="Z12" s="61">
        <v>765.63</v>
      </c>
      <c r="AA12" s="62">
        <v>23278035</v>
      </c>
    </row>
    <row r="13" spans="1:27" ht="13.5">
      <c r="A13" s="361" t="s">
        <v>207</v>
      </c>
      <c r="B13" s="136"/>
      <c r="C13" s="275">
        <f>+C14</f>
        <v>37053469</v>
      </c>
      <c r="D13" s="341">
        <f aca="true" t="shared" si="4" ref="D13:AA13">+D14</f>
        <v>0</v>
      </c>
      <c r="E13" s="275">
        <f t="shared" si="4"/>
        <v>229238351</v>
      </c>
      <c r="F13" s="342">
        <f t="shared" si="4"/>
        <v>229238351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57309588</v>
      </c>
      <c r="Y13" s="342">
        <f t="shared" si="4"/>
        <v>-57309588</v>
      </c>
      <c r="Z13" s="335">
        <f>+IF(X13&lt;&gt;0,+(Y13/X13)*100,0)</f>
        <v>-100</v>
      </c>
      <c r="AA13" s="273">
        <f t="shared" si="4"/>
        <v>229238351</v>
      </c>
    </row>
    <row r="14" spans="1:27" ht="13.5">
      <c r="A14" s="291" t="s">
        <v>232</v>
      </c>
      <c r="B14" s="136"/>
      <c r="C14" s="60">
        <v>37053469</v>
      </c>
      <c r="D14" s="340"/>
      <c r="E14" s="60">
        <v>229238351</v>
      </c>
      <c r="F14" s="59">
        <v>229238351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57309588</v>
      </c>
      <c r="Y14" s="59">
        <v>-57309588</v>
      </c>
      <c r="Z14" s="61">
        <v>-100</v>
      </c>
      <c r="AA14" s="62">
        <v>229238351</v>
      </c>
    </row>
    <row r="15" spans="1:27" ht="13.5">
      <c r="A15" s="361" t="s">
        <v>208</v>
      </c>
      <c r="B15" s="136"/>
      <c r="C15" s="60">
        <f aca="true" t="shared" si="5" ref="C15:Y15">SUM(C16:C20)</f>
        <v>3576564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3576564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16045466</v>
      </c>
      <c r="D40" s="344">
        <f t="shared" si="9"/>
        <v>0</v>
      </c>
      <c r="E40" s="343">
        <f t="shared" si="9"/>
        <v>29890000</v>
      </c>
      <c r="F40" s="345">
        <f t="shared" si="9"/>
        <v>29890000</v>
      </c>
      <c r="G40" s="345">
        <f t="shared" si="9"/>
        <v>0</v>
      </c>
      <c r="H40" s="343">
        <f t="shared" si="9"/>
        <v>0</v>
      </c>
      <c r="I40" s="343">
        <f t="shared" si="9"/>
        <v>954978</v>
      </c>
      <c r="J40" s="345">
        <f t="shared" si="9"/>
        <v>954978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954978</v>
      </c>
      <c r="X40" s="343">
        <f t="shared" si="9"/>
        <v>7472500</v>
      </c>
      <c r="Y40" s="345">
        <f t="shared" si="9"/>
        <v>-6517522</v>
      </c>
      <c r="Z40" s="336">
        <f>+IF(X40&lt;&gt;0,+(Y40/X40)*100,0)</f>
        <v>-87.22010036801606</v>
      </c>
      <c r="AA40" s="350">
        <f>SUM(AA41:AA49)</f>
        <v>29890000</v>
      </c>
    </row>
    <row r="41" spans="1:27" ht="13.5">
      <c r="A41" s="361" t="s">
        <v>247</v>
      </c>
      <c r="B41" s="142"/>
      <c r="C41" s="362">
        <v>11351707</v>
      </c>
      <c r="D41" s="363"/>
      <c r="E41" s="362">
        <v>4800000</v>
      </c>
      <c r="F41" s="364">
        <v>4800000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1200000</v>
      </c>
      <c r="Y41" s="364">
        <v>-1200000</v>
      </c>
      <c r="Z41" s="365">
        <v>-100</v>
      </c>
      <c r="AA41" s="366">
        <v>4800000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>
        <v>2325</v>
      </c>
      <c r="J43" s="370">
        <v>2325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2325</v>
      </c>
      <c r="X43" s="305"/>
      <c r="Y43" s="370">
        <v>2325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3450000</v>
      </c>
      <c r="F44" s="53">
        <v>3450000</v>
      </c>
      <c r="G44" s="53"/>
      <c r="H44" s="54"/>
      <c r="I44" s="54">
        <v>14719</v>
      </c>
      <c r="J44" s="53">
        <v>14719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14719</v>
      </c>
      <c r="X44" s="54">
        <v>862500</v>
      </c>
      <c r="Y44" s="53">
        <v>-847781</v>
      </c>
      <c r="Z44" s="94">
        <v>-98.29</v>
      </c>
      <c r="AA44" s="95">
        <v>3450000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3860567</v>
      </c>
      <c r="D48" s="368"/>
      <c r="E48" s="54">
        <v>21240000</v>
      </c>
      <c r="F48" s="53">
        <v>21240000</v>
      </c>
      <c r="G48" s="53"/>
      <c r="H48" s="54"/>
      <c r="I48" s="54">
        <v>937934</v>
      </c>
      <c r="J48" s="53">
        <v>937934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937934</v>
      </c>
      <c r="X48" s="54">
        <v>5310000</v>
      </c>
      <c r="Y48" s="53">
        <v>-4372066</v>
      </c>
      <c r="Z48" s="94">
        <v>-82.34</v>
      </c>
      <c r="AA48" s="95">
        <v>21240000</v>
      </c>
    </row>
    <row r="49" spans="1:27" ht="13.5">
      <c r="A49" s="361" t="s">
        <v>93</v>
      </c>
      <c r="B49" s="136"/>
      <c r="C49" s="54">
        <v>833192</v>
      </c>
      <c r="D49" s="368"/>
      <c r="E49" s="54">
        <v>400000</v>
      </c>
      <c r="F49" s="53">
        <v>400000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</v>
      </c>
      <c r="Y49" s="53">
        <v>-100000</v>
      </c>
      <c r="Z49" s="94">
        <v>-100</v>
      </c>
      <c r="AA49" s="95">
        <v>400000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2469151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2469151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311344002</v>
      </c>
      <c r="D60" s="346">
        <f t="shared" si="14"/>
        <v>0</v>
      </c>
      <c r="E60" s="219">
        <f t="shared" si="14"/>
        <v>282406386</v>
      </c>
      <c r="F60" s="264">
        <f t="shared" si="14"/>
        <v>282406386</v>
      </c>
      <c r="G60" s="264">
        <f t="shared" si="14"/>
        <v>0</v>
      </c>
      <c r="H60" s="219">
        <f t="shared" si="14"/>
        <v>32624329</v>
      </c>
      <c r="I60" s="219">
        <f t="shared" si="14"/>
        <v>18705905</v>
      </c>
      <c r="J60" s="264">
        <f t="shared" si="14"/>
        <v>51330234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51330234</v>
      </c>
      <c r="X60" s="219">
        <f t="shared" si="14"/>
        <v>70601597</v>
      </c>
      <c r="Y60" s="264">
        <f t="shared" si="14"/>
        <v>-19271363</v>
      </c>
      <c r="Z60" s="337">
        <f>+IF(X60&lt;&gt;0,+(Y60/X60)*100,0)</f>
        <v>-27.2959307138619</v>
      </c>
      <c r="AA60" s="232">
        <f>+AA57+AA54+AA51+AA40+AA37+AA34+AA22+AA5</f>
        <v>282406386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54259742</v>
      </c>
      <c r="F5" s="358">
        <f t="shared" si="0"/>
        <v>54259742</v>
      </c>
      <c r="G5" s="358">
        <f t="shared" si="0"/>
        <v>1961235</v>
      </c>
      <c r="H5" s="356">
        <f t="shared" si="0"/>
        <v>7944802</v>
      </c>
      <c r="I5" s="356">
        <f t="shared" si="0"/>
        <v>9438554</v>
      </c>
      <c r="J5" s="358">
        <f t="shared" si="0"/>
        <v>19344591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19344591</v>
      </c>
      <c r="X5" s="356">
        <f t="shared" si="0"/>
        <v>13564936</v>
      </c>
      <c r="Y5" s="358">
        <f t="shared" si="0"/>
        <v>5779655</v>
      </c>
      <c r="Z5" s="359">
        <f>+IF(X5&lt;&gt;0,+(Y5/X5)*100,0)</f>
        <v>42.607314918404334</v>
      </c>
      <c r="AA5" s="360">
        <f>+AA6+AA8+AA11+AA13+AA15</f>
        <v>54259742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21353662</v>
      </c>
      <c r="F11" s="364">
        <f t="shared" si="3"/>
        <v>21353662</v>
      </c>
      <c r="G11" s="364">
        <f t="shared" si="3"/>
        <v>1961235</v>
      </c>
      <c r="H11" s="362">
        <f t="shared" si="3"/>
        <v>7944802</v>
      </c>
      <c r="I11" s="362">
        <f t="shared" si="3"/>
        <v>9438554</v>
      </c>
      <c r="J11" s="364">
        <f t="shared" si="3"/>
        <v>19344591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19344591</v>
      </c>
      <c r="X11" s="362">
        <f t="shared" si="3"/>
        <v>5338416</v>
      </c>
      <c r="Y11" s="364">
        <f t="shared" si="3"/>
        <v>14006175</v>
      </c>
      <c r="Z11" s="365">
        <f>+IF(X11&lt;&gt;0,+(Y11/X11)*100,0)</f>
        <v>262.3657466934012</v>
      </c>
      <c r="AA11" s="366">
        <f t="shared" si="3"/>
        <v>21353662</v>
      </c>
    </row>
    <row r="12" spans="1:27" ht="13.5">
      <c r="A12" s="291" t="s">
        <v>231</v>
      </c>
      <c r="B12" s="136"/>
      <c r="C12" s="60"/>
      <c r="D12" s="340"/>
      <c r="E12" s="60">
        <v>21353662</v>
      </c>
      <c r="F12" s="59">
        <v>21353662</v>
      </c>
      <c r="G12" s="59">
        <v>1961235</v>
      </c>
      <c r="H12" s="60">
        <v>7944802</v>
      </c>
      <c r="I12" s="60">
        <v>9438554</v>
      </c>
      <c r="J12" s="59">
        <v>19344591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19344591</v>
      </c>
      <c r="X12" s="60">
        <v>5338416</v>
      </c>
      <c r="Y12" s="59">
        <v>14006175</v>
      </c>
      <c r="Z12" s="61">
        <v>262.37</v>
      </c>
      <c r="AA12" s="62">
        <v>21353662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32906080</v>
      </c>
      <c r="F13" s="342">
        <f t="shared" si="4"/>
        <v>32906080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8226520</v>
      </c>
      <c r="Y13" s="342">
        <f t="shared" si="4"/>
        <v>-8226520</v>
      </c>
      <c r="Z13" s="335">
        <f>+IF(X13&lt;&gt;0,+(Y13/X13)*100,0)</f>
        <v>-100</v>
      </c>
      <c r="AA13" s="273">
        <f t="shared" si="4"/>
        <v>32906080</v>
      </c>
    </row>
    <row r="14" spans="1:27" ht="13.5">
      <c r="A14" s="291" t="s">
        <v>232</v>
      </c>
      <c r="B14" s="136"/>
      <c r="C14" s="60"/>
      <c r="D14" s="340"/>
      <c r="E14" s="60">
        <v>32906080</v>
      </c>
      <c r="F14" s="59">
        <v>32906080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8226520</v>
      </c>
      <c r="Y14" s="59">
        <v>-8226520</v>
      </c>
      <c r="Z14" s="61">
        <v>-100</v>
      </c>
      <c r="AA14" s="62">
        <v>32906080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300000</v>
      </c>
      <c r="F40" s="345">
        <f t="shared" si="9"/>
        <v>300000</v>
      </c>
      <c r="G40" s="345">
        <f t="shared" si="9"/>
        <v>1682713</v>
      </c>
      <c r="H40" s="343">
        <f t="shared" si="9"/>
        <v>655473</v>
      </c>
      <c r="I40" s="343">
        <f t="shared" si="9"/>
        <v>0</v>
      </c>
      <c r="J40" s="345">
        <f t="shared" si="9"/>
        <v>2338186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2338186</v>
      </c>
      <c r="X40" s="343">
        <f t="shared" si="9"/>
        <v>75000</v>
      </c>
      <c r="Y40" s="345">
        <f t="shared" si="9"/>
        <v>2263186</v>
      </c>
      <c r="Z40" s="336">
        <f>+IF(X40&lt;&gt;0,+(Y40/X40)*100,0)</f>
        <v>3017.5813333333335</v>
      </c>
      <c r="AA40" s="350">
        <f>SUM(AA41:AA49)</f>
        <v>300000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1237638</v>
      </c>
      <c r="H41" s="362"/>
      <c r="I41" s="362"/>
      <c r="J41" s="364">
        <v>1237638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1237638</v>
      </c>
      <c r="X41" s="362"/>
      <c r="Y41" s="364">
        <v>1237638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422825</v>
      </c>
      <c r="H44" s="54"/>
      <c r="I44" s="54"/>
      <c r="J44" s="53">
        <v>422825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422825</v>
      </c>
      <c r="X44" s="54"/>
      <c r="Y44" s="53">
        <v>422825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22250</v>
      </c>
      <c r="H48" s="54">
        <v>655473</v>
      </c>
      <c r="I48" s="54"/>
      <c r="J48" s="53">
        <v>677723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677723</v>
      </c>
      <c r="X48" s="54"/>
      <c r="Y48" s="53">
        <v>677723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300000</v>
      </c>
      <c r="F49" s="53">
        <v>300000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75000</v>
      </c>
      <c r="Y49" s="53">
        <v>-75000</v>
      </c>
      <c r="Z49" s="94">
        <v>-100</v>
      </c>
      <c r="AA49" s="95">
        <v>300000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54559742</v>
      </c>
      <c r="F60" s="264">
        <f t="shared" si="14"/>
        <v>54559742</v>
      </c>
      <c r="G60" s="264">
        <f t="shared" si="14"/>
        <v>3643948</v>
      </c>
      <c r="H60" s="219">
        <f t="shared" si="14"/>
        <v>8600275</v>
      </c>
      <c r="I60" s="219">
        <f t="shared" si="14"/>
        <v>9438554</v>
      </c>
      <c r="J60" s="264">
        <f t="shared" si="14"/>
        <v>21682777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21682777</v>
      </c>
      <c r="X60" s="219">
        <f t="shared" si="14"/>
        <v>13639936</v>
      </c>
      <c r="Y60" s="264">
        <f t="shared" si="14"/>
        <v>8042841</v>
      </c>
      <c r="Z60" s="337">
        <f>+IF(X60&lt;&gt;0,+(Y60/X60)*100,0)</f>
        <v>58.96538664111034</v>
      </c>
      <c r="AA60" s="232">
        <f>+AA57+AA54+AA51+AA40+AA37+AA34+AA22+AA5</f>
        <v>54559742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2014-11-17T09:13:30Z</dcterms:created>
  <dcterms:modified xsi:type="dcterms:W3CDTF">2014-11-17T09:13:40Z</dcterms:modified>
  <cp:category/>
  <cp:version/>
  <cp:contentType/>
  <cp:contentStatus/>
</cp:coreProperties>
</file>