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<sst xmlns="http://schemas.openxmlformats.org/spreadsheetml/2006/main" count="855" uniqueCount="302">
  <si>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 West: Bojanala Platinum(DC37) - Table C1 Schedule Quarterly Budget Statement Summary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</si>
  <si>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</si>
  <si>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</si>
  <si>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</si>
  <si>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</si>
  <si>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</si>
  <si>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</si>
  <si>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</si>
  <si>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</si>
  <si>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</si>
  <si>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</si>
  <si>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</si>
  <si>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</si>
  <si>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</si>
  <si>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</si>
  <si>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</si>
  <si>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</si>
  <si>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</si>
  <si>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</si>
  <si>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</si>
  <si>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</si>
  <si>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</si>
  <si>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</si>
  <si>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</si>
  <si>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</si>
  <si>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</si>
  <si>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</si>
  <si>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</si>
  <si>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</si>
  <si>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</si>
  <si>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</si>
  <si>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</si>
  <si>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</si>
  <si>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</si>
  <si>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</si>
  <si>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</si>
  <si>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</si>
  <si>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</si>
  <si>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</si>
  <si>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</si>
  <si>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</si>
  <si>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</si>
  <si>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</si>
  <si>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</si>
  <si>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</si>
  <si>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</si>
  <si>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</si>
  <si>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</si>
  <si>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</si>
  <si>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</si>
  <si>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</si>
  <si>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</si>
  <si>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</si>
  <si>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</si>
  <si>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</si>
  <si>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</si>
  <si>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</si>
  <si>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</si>
  <si>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</si>
  <si>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</si>
  <si>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</si>
  <si>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</si>
  <si>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</si>
  <si>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</si>
  <si>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</si>
  <si>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</si>
  <si>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</si>
  <si>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</si>
  <si>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</si>
  <si>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</si>
  <si>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Bojanala Platinum(DC37) - Table C2 Quarterly Budget Statement - Financial Performance (standard classification) for 1st Quarter ended 30 September 2014 (Figures Finalised as at 2014/10/30)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</si>
  <si>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</si>
  <si>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</si>
  <si>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</si>
  <si>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</si>
  <si>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</si>
  <si>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</si>
  <si>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</si>
  <si>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</si>
  <si>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</si>
  <si>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</si>
  <si>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</si>
  <si>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</si>
  <si>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</si>
  <si>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</si>
  <si>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</si>
  <si>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</si>
  <si>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</si>
  <si>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</si>
  <si>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</si>
  <si>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</si>
  <si>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</si>
  <si>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</si>
  <si>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</si>
  <si>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</si>
  <si>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</si>
  <si>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</si>
  <si>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</si>
  <si>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</si>
  <si>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</si>
  <si>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Bojanala Platinum(DC37) - Table C4 Quarterly Budget Statement - Financial Performance (revenue and expenditure) for 1st Quarter ended 30 September 2014 (Figures Finalised as at 2014/10/30)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</si>
  <si>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</si>
  <si>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</si>
  <si>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</si>
  <si>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</si>
  <si>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</si>
  <si>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</si>
  <si>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</si>
  <si>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</si>
  <si>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</si>
  <si>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</si>
  <si>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</si>
  <si>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</si>
  <si>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</si>
  <si>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</si>
  <si>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</si>
  <si>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</si>
  <si>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</si>
  <si>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</si>
  <si>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</si>
  <si>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</si>
  <si>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</si>
  <si>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</si>
  <si>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</si>
  <si>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</si>
  <si>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</si>
  <si>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</si>
  <si>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</si>
  <si>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</si>
  <si>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 West: Bojanala Platinum(DC37) - Table C5 Quarterly Budget Statement - Capital Expenditure by Standard Classification and Funding for 1st Quarter ended 30 September 2014 (Figures Finalised as at 2014/10/30)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</si>
  <si>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</si>
  <si>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</si>
  <si>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</si>
  <si>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</si>
  <si>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</si>
  <si>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</si>
  <si>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</si>
  <si>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</si>
  <si>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</si>
  <si>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</si>
  <si>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 West: Bojanala Platinum(DC37) - Table C6 Quarterly Budget Statement - Financial Position for 1st Quarter ended 30 September 2014 (Figures Finalised as at 2014/10/30)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</si>
  <si>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</si>
  <si>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</si>
  <si>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</si>
  <si>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</si>
  <si>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</si>
  <si>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</si>
  <si>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</si>
  <si>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</si>
  <si>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</si>
  <si>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</si>
  <si>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</si>
  <si>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</si>
  <si>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</si>
  <si>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</si>
  <si>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</si>
  <si>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</si>
  <si>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</si>
  <si>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</si>
  <si>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</si>
  <si>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</si>
  <si>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</si>
  <si>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</si>
  <si>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</si>
  <si>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</si>
  <si>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</si>
  <si>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</si>
  <si>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</si>
  <si>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</si>
  <si>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</si>
  <si>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</si>
  <si>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</si>
  <si>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</si>
  <si>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</si>
  <si>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Bojanala Platinum(DC37) - Table C7 Quarterly Budget Statement - Cash Flows for 1st Quarter ended 30 September 2014 (Figures Finalised as at 2014/10/30)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</si>
  <si>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</si>
  <si>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</si>
  <si>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</si>
  <si>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</si>
  <si>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</si>
  <si>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</si>
  <si>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</si>
  <si>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</si>
  <si>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</si>
  <si>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</si>
  <si>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</si>
  <si>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</si>
  <si>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</si>
  <si>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</si>
  <si>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</si>
  <si>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</si>
  <si>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</si>
  <si>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</si>
  <si>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</si>
  <si>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</si>
  <si>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</si>
  <si>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</si>
  <si>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</si>
  <si>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</si>
  <si>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</si>
  <si>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</si>
  <si>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Bojanala Platinum(DC37) - Table C9 Quarterly Budget Statement - Capital Expenditure by Asset Clas for 1st Quarter ended 30 September 2014 (Figures Finalised as at 2014/10/30)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</si>
  <si>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</si>
  <si>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</si>
  <si>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</si>
  <si>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</si>
  <si>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</si>
  <si>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</si>
  <si>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</si>
  <si>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</si>
  <si>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</si>
  <si>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</si>
  <si>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</si>
  <si>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</si>
  <si>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</si>
  <si>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</si>
  <si>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</si>
  <si>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</si>
  <si>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</si>
  <si>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</si>
  <si>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</si>
  <si>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</si>
  <si>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</si>
  <si>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</si>
  <si>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</si>
  <si>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</si>
  <si>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 West: Bojanala Platinum(DC37) - Table SC13a Quarterly Budget Statement - Capital Expenditure on New Assets by Asset Class for 1st Quarter ended 30 September 2014 (Figures Finalised as at 2014/10/30)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</si>
  <si>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</si>
  <si>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</si>
  <si>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</si>
  <si>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</si>
  <si>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</si>
  <si>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</si>
  <si>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</si>
  <si>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</si>
  <si>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</si>
  <si>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</si>
  <si>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</si>
  <si>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</si>
  <si>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</si>
  <si>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</si>
  <si>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</si>
  <si>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</si>
  <si>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</si>
  <si>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</si>
  <si>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</si>
  <si>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</si>
  <si>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</si>
  <si>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</si>
  <si>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</si>
  <si>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</si>
  <si>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</si>
  <si>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</si>
  <si>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</si>
  <si>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</si>
  <si>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</si>
  <si>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</si>
  <si>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</si>
  <si>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</si>
  <si>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</si>
  <si>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</si>
  <si>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</si>
  <si>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 West: Bojanala Platinum(DC37) - Table SC13B Quarterly Budget Statement - Capital Expenditure on Renewal of existing assets by Asset Class for 1st Quarter ended 30 September 2014 (Figures Finalised as at 2014/10/30)</t>
  </si>
  <si>
    <t>Capital Expenditure on Renewal of Existing Assets by Asset Class/Sub-class</t>
  </si>
  <si>
    <t>Total Capital Expenditure on Renewal of Existing Assets</t>
  </si>
  <si>
    <t>North West: Bojanala Platinum(DC37) - Table SC13C Quarterly Budget Statement - Repairs and Maintenance Expenditure by Asset Class for 1st Quarter ended 30 September 2014 (Figures Finalised as at 2014/10/30)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</si>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</sst>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0</v>
      </c>
      <c r="C7" s="19">
        <v>0</v>
      </c>
      <c r="D7" s="59">
        <v>1142000</v>
      </c>
      <c r="E7" s="60">
        <v>1142000</v>
      </c>
      <c r="F7" s="60">
        <v>0</v>
      </c>
      <c r="G7" s="60">
        <v>75778</v>
      </c>
      <c r="H7" s="60">
        <v>0</v>
      </c>
      <c r="I7" s="60">
        <v>75778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75778</v>
      </c>
      <c r="W7" s="60">
        <v>158902</v>
      </c>
      <c r="X7" s="60">
        <v>-83124</v>
      </c>
      <c r="Y7" s="61">
        <v>-52.31</v>
      </c>
      <c r="Z7" s="62">
        <v>1142000</v>
      </c>
    </row>
    <row r="8" spans="1:26" ht="13.5">
      <c r="A8" s="58" t="s">
        <v>34</v>
      </c>
      <c r="B8" s="19">
        <v>0</v>
      </c>
      <c r="C8" s="19">
        <v>0</v>
      </c>
      <c r="D8" s="59">
        <v>271061000</v>
      </c>
      <c r="E8" s="60">
        <v>271061000</v>
      </c>
      <c r="F8" s="60">
        <v>0</v>
      </c>
      <c r="G8" s="60">
        <v>3177000</v>
      </c>
      <c r="H8" s="60">
        <v>0</v>
      </c>
      <c r="I8" s="60">
        <v>3177000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3177000</v>
      </c>
      <c r="W8" s="60">
        <v>113624350</v>
      </c>
      <c r="X8" s="60">
        <v>-110447350</v>
      </c>
      <c r="Y8" s="61">
        <v>-97.2</v>
      </c>
      <c r="Z8" s="62">
        <v>271061000</v>
      </c>
    </row>
    <row r="9" spans="1:26" ht="13.5">
      <c r="A9" s="58" t="s">
        <v>35</v>
      </c>
      <c r="B9" s="19">
        <v>0</v>
      </c>
      <c r="C9" s="19">
        <v>0</v>
      </c>
      <c r="D9" s="59">
        <v>147000</v>
      </c>
      <c r="E9" s="60">
        <v>147000</v>
      </c>
      <c r="F9" s="60">
        <v>0</v>
      </c>
      <c r="G9" s="60">
        <v>1357174</v>
      </c>
      <c r="H9" s="60">
        <v>0</v>
      </c>
      <c r="I9" s="60">
        <v>1357174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1357174</v>
      </c>
      <c r="W9" s="60">
        <v>20600</v>
      </c>
      <c r="X9" s="60">
        <v>1336574</v>
      </c>
      <c r="Y9" s="61">
        <v>6488.22</v>
      </c>
      <c r="Z9" s="62">
        <v>147000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272350000</v>
      </c>
      <c r="E10" s="66">
        <f t="shared" si="0"/>
        <v>272350000</v>
      </c>
      <c r="F10" s="66">
        <f t="shared" si="0"/>
        <v>0</v>
      </c>
      <c r="G10" s="66">
        <f t="shared" si="0"/>
        <v>4609952</v>
      </c>
      <c r="H10" s="66">
        <f t="shared" si="0"/>
        <v>0</v>
      </c>
      <c r="I10" s="66">
        <f t="shared" si="0"/>
        <v>4609952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4609952</v>
      </c>
      <c r="W10" s="66">
        <f t="shared" si="0"/>
        <v>113803852</v>
      </c>
      <c r="X10" s="66">
        <f t="shared" si="0"/>
        <v>-109193900</v>
      </c>
      <c r="Y10" s="67">
        <f>+IF(W10&lt;&gt;0,(X10/W10)*100,0)</f>
        <v>-95.94921268570066</v>
      </c>
      <c r="Z10" s="68">
        <f t="shared" si="0"/>
        <v>272350000</v>
      </c>
    </row>
    <row r="11" spans="1:26" ht="13.5">
      <c r="A11" s="58" t="s">
        <v>37</v>
      </c>
      <c r="B11" s="19">
        <v>0</v>
      </c>
      <c r="C11" s="19">
        <v>0</v>
      </c>
      <c r="D11" s="59">
        <v>129309000</v>
      </c>
      <c r="E11" s="60">
        <v>129309000</v>
      </c>
      <c r="F11" s="60">
        <v>0</v>
      </c>
      <c r="G11" s="60">
        <v>11058742</v>
      </c>
      <c r="H11" s="60">
        <v>0</v>
      </c>
      <c r="I11" s="60">
        <v>11058742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11058742</v>
      </c>
      <c r="W11" s="60">
        <v>30839715</v>
      </c>
      <c r="X11" s="60">
        <v>-19780973</v>
      </c>
      <c r="Y11" s="61">
        <v>-64.14</v>
      </c>
      <c r="Z11" s="62">
        <v>129309000</v>
      </c>
    </row>
    <row r="12" spans="1:26" ht="13.5">
      <c r="A12" s="58" t="s">
        <v>38</v>
      </c>
      <c r="B12" s="19">
        <v>0</v>
      </c>
      <c r="C12" s="19">
        <v>0</v>
      </c>
      <c r="D12" s="59">
        <v>13231000</v>
      </c>
      <c r="E12" s="60">
        <v>13231000</v>
      </c>
      <c r="F12" s="60">
        <v>0</v>
      </c>
      <c r="G12" s="60">
        <v>1109879</v>
      </c>
      <c r="H12" s="60">
        <v>0</v>
      </c>
      <c r="I12" s="60">
        <v>1109879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1109879</v>
      </c>
      <c r="W12" s="60">
        <v>3315233</v>
      </c>
      <c r="X12" s="60">
        <v>-2205354</v>
      </c>
      <c r="Y12" s="61">
        <v>-66.52</v>
      </c>
      <c r="Z12" s="62">
        <v>13231000</v>
      </c>
    </row>
    <row r="13" spans="1:26" ht="13.5">
      <c r="A13" s="58" t="s">
        <v>278</v>
      </c>
      <c r="B13" s="19">
        <v>0</v>
      </c>
      <c r="C13" s="19">
        <v>0</v>
      </c>
      <c r="D13" s="59">
        <v>7501000</v>
      </c>
      <c r="E13" s="60">
        <v>7501000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1875249</v>
      </c>
      <c r="X13" s="60">
        <v>-1875249</v>
      </c>
      <c r="Y13" s="61">
        <v>-100</v>
      </c>
      <c r="Z13" s="62">
        <v>7501000</v>
      </c>
    </row>
    <row r="14" spans="1:26" ht="13.5">
      <c r="A14" s="58" t="s">
        <v>40</v>
      </c>
      <c r="B14" s="19">
        <v>0</v>
      </c>
      <c r="C14" s="19">
        <v>0</v>
      </c>
      <c r="D14" s="59">
        <v>3847000</v>
      </c>
      <c r="E14" s="60">
        <v>3847000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961749</v>
      </c>
      <c r="X14" s="60">
        <v>-961749</v>
      </c>
      <c r="Y14" s="61">
        <v>-100</v>
      </c>
      <c r="Z14" s="62">
        <v>3847000</v>
      </c>
    </row>
    <row r="15" spans="1:26" ht="13.5">
      <c r="A15" s="58" t="s">
        <v>41</v>
      </c>
      <c r="B15" s="19">
        <v>0</v>
      </c>
      <c r="C15" s="19">
        <v>0</v>
      </c>
      <c r="D15" s="59">
        <v>1402000</v>
      </c>
      <c r="E15" s="60">
        <v>1402000</v>
      </c>
      <c r="F15" s="60">
        <v>0</v>
      </c>
      <c r="G15" s="60">
        <v>319390</v>
      </c>
      <c r="H15" s="60">
        <v>0</v>
      </c>
      <c r="I15" s="60">
        <v>319390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319390</v>
      </c>
      <c r="W15" s="60">
        <v>420479</v>
      </c>
      <c r="X15" s="60">
        <v>-101089</v>
      </c>
      <c r="Y15" s="61">
        <v>-24.04</v>
      </c>
      <c r="Z15" s="62">
        <v>1402000</v>
      </c>
    </row>
    <row r="16" spans="1:26" ht="13.5">
      <c r="A16" s="69" t="s">
        <v>42</v>
      </c>
      <c r="B16" s="19">
        <v>0</v>
      </c>
      <c r="C16" s="19">
        <v>0</v>
      </c>
      <c r="D16" s="59">
        <v>2000000</v>
      </c>
      <c r="E16" s="60">
        <v>2000000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2000000</v>
      </c>
    </row>
    <row r="17" spans="1:26" ht="13.5">
      <c r="A17" s="58" t="s">
        <v>43</v>
      </c>
      <c r="B17" s="19">
        <v>0</v>
      </c>
      <c r="C17" s="19">
        <v>0</v>
      </c>
      <c r="D17" s="59">
        <v>121618000</v>
      </c>
      <c r="E17" s="60">
        <v>121618000</v>
      </c>
      <c r="F17" s="60">
        <v>0</v>
      </c>
      <c r="G17" s="60">
        <v>10089079</v>
      </c>
      <c r="H17" s="60">
        <v>0</v>
      </c>
      <c r="I17" s="60">
        <v>10089079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10089079</v>
      </c>
      <c r="W17" s="60">
        <v>19494910</v>
      </c>
      <c r="X17" s="60">
        <v>-9405831</v>
      </c>
      <c r="Y17" s="61">
        <v>-48.25</v>
      </c>
      <c r="Z17" s="62">
        <v>121618000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278908000</v>
      </c>
      <c r="E18" s="73">
        <f t="shared" si="1"/>
        <v>278908000</v>
      </c>
      <c r="F18" s="73">
        <f t="shared" si="1"/>
        <v>0</v>
      </c>
      <c r="G18" s="73">
        <f t="shared" si="1"/>
        <v>22577090</v>
      </c>
      <c r="H18" s="73">
        <f t="shared" si="1"/>
        <v>0</v>
      </c>
      <c r="I18" s="73">
        <f t="shared" si="1"/>
        <v>22577090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22577090</v>
      </c>
      <c r="W18" s="73">
        <f t="shared" si="1"/>
        <v>56907335</v>
      </c>
      <c r="X18" s="73">
        <f t="shared" si="1"/>
        <v>-34330245</v>
      </c>
      <c r="Y18" s="67">
        <f>+IF(W18&lt;&gt;0,(X18/W18)*100,0)</f>
        <v>-60.326573015587535</v>
      </c>
      <c r="Z18" s="74">
        <f t="shared" si="1"/>
        <v>278908000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-6558000</v>
      </c>
      <c r="E19" s="77">
        <f t="shared" si="2"/>
        <v>-6558000</v>
      </c>
      <c r="F19" s="77">
        <f t="shared" si="2"/>
        <v>0</v>
      </c>
      <c r="G19" s="77">
        <f t="shared" si="2"/>
        <v>-17967138</v>
      </c>
      <c r="H19" s="77">
        <f t="shared" si="2"/>
        <v>0</v>
      </c>
      <c r="I19" s="77">
        <f t="shared" si="2"/>
        <v>-17967138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-17967138</v>
      </c>
      <c r="W19" s="77">
        <f>IF(E10=E18,0,W10-W18)</f>
        <v>56896517</v>
      </c>
      <c r="X19" s="77">
        <f t="shared" si="2"/>
        <v>-74863655</v>
      </c>
      <c r="Y19" s="78">
        <f>+IF(W19&lt;&gt;0,(X19/W19)*100,0)</f>
        <v>-131.578625454349</v>
      </c>
      <c r="Z19" s="79">
        <f t="shared" si="2"/>
        <v>-6558000</v>
      </c>
    </row>
    <row r="20" spans="1:26" ht="13.5">
      <c r="A20" s="58" t="s">
        <v>46</v>
      </c>
      <c r="B20" s="19">
        <v>0</v>
      </c>
      <c r="C20" s="19">
        <v>0</v>
      </c>
      <c r="D20" s="59">
        <v>1250000</v>
      </c>
      <c r="E20" s="60">
        <v>1250000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1250000</v>
      </c>
      <c r="X20" s="60">
        <v>-1250000</v>
      </c>
      <c r="Y20" s="61">
        <v>-100</v>
      </c>
      <c r="Z20" s="62">
        <v>1250000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-5308000</v>
      </c>
      <c r="E22" s="88">
        <f t="shared" si="3"/>
        <v>-5308000</v>
      </c>
      <c r="F22" s="88">
        <f t="shared" si="3"/>
        <v>0</v>
      </c>
      <c r="G22" s="88">
        <f t="shared" si="3"/>
        <v>-17967138</v>
      </c>
      <c r="H22" s="88">
        <f t="shared" si="3"/>
        <v>0</v>
      </c>
      <c r="I22" s="88">
        <f t="shared" si="3"/>
        <v>-17967138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-17967138</v>
      </c>
      <c r="W22" s="88">
        <f t="shared" si="3"/>
        <v>58146517</v>
      </c>
      <c r="X22" s="88">
        <f t="shared" si="3"/>
        <v>-76113655</v>
      </c>
      <c r="Y22" s="89">
        <f>+IF(W22&lt;&gt;0,(X22/W22)*100,0)</f>
        <v>-130.89976653287763</v>
      </c>
      <c r="Z22" s="90">
        <f t="shared" si="3"/>
        <v>-5308000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-5308000</v>
      </c>
      <c r="E24" s="77">
        <f t="shared" si="4"/>
        <v>-5308000</v>
      </c>
      <c r="F24" s="77">
        <f t="shared" si="4"/>
        <v>0</v>
      </c>
      <c r="G24" s="77">
        <f t="shared" si="4"/>
        <v>-17967138</v>
      </c>
      <c r="H24" s="77">
        <f t="shared" si="4"/>
        <v>0</v>
      </c>
      <c r="I24" s="77">
        <f t="shared" si="4"/>
        <v>-17967138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-17967138</v>
      </c>
      <c r="W24" s="77">
        <f t="shared" si="4"/>
        <v>58146517</v>
      </c>
      <c r="X24" s="77">
        <f t="shared" si="4"/>
        <v>-76113655</v>
      </c>
      <c r="Y24" s="78">
        <f>+IF(W24&lt;&gt;0,(X24/W24)*100,0)</f>
        <v>-130.89976653287763</v>
      </c>
      <c r="Z24" s="79">
        <f t="shared" si="4"/>
        <v>-5308000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36250000</v>
      </c>
      <c r="E27" s="100">
        <v>36250000</v>
      </c>
      <c r="F27" s="100">
        <v>203365</v>
      </c>
      <c r="G27" s="100">
        <v>164181</v>
      </c>
      <c r="H27" s="100">
        <v>11056</v>
      </c>
      <c r="I27" s="100">
        <v>378602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378602</v>
      </c>
      <c r="W27" s="100">
        <v>35532000</v>
      </c>
      <c r="X27" s="100">
        <v>-35153398</v>
      </c>
      <c r="Y27" s="101">
        <v>-98.93</v>
      </c>
      <c r="Z27" s="102">
        <v>36250000</v>
      </c>
    </row>
    <row r="28" spans="1:26" ht="13.5">
      <c r="A28" s="103" t="s">
        <v>46</v>
      </c>
      <c r="B28" s="19">
        <v>0</v>
      </c>
      <c r="C28" s="19">
        <v>0</v>
      </c>
      <c r="D28" s="59">
        <v>1250000</v>
      </c>
      <c r="E28" s="60">
        <v>1250000</v>
      </c>
      <c r="F28" s="60">
        <v>203365</v>
      </c>
      <c r="G28" s="60">
        <v>164181</v>
      </c>
      <c r="H28" s="60">
        <v>11056</v>
      </c>
      <c r="I28" s="60">
        <v>378602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378602</v>
      </c>
      <c r="W28" s="60">
        <v>0</v>
      </c>
      <c r="X28" s="60">
        <v>378602</v>
      </c>
      <c r="Y28" s="61">
        <v>0</v>
      </c>
      <c r="Z28" s="62">
        <v>1250000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35000000</v>
      </c>
      <c r="E30" s="60">
        <v>35000000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35000000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36250000</v>
      </c>
      <c r="E32" s="100">
        <f t="shared" si="5"/>
        <v>36250000</v>
      </c>
      <c r="F32" s="100">
        <f t="shared" si="5"/>
        <v>203365</v>
      </c>
      <c r="G32" s="100">
        <f t="shared" si="5"/>
        <v>164181</v>
      </c>
      <c r="H32" s="100">
        <f t="shared" si="5"/>
        <v>11056</v>
      </c>
      <c r="I32" s="100">
        <f t="shared" si="5"/>
        <v>378602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378602</v>
      </c>
      <c r="W32" s="100">
        <f t="shared" si="5"/>
        <v>0</v>
      </c>
      <c r="X32" s="100">
        <f t="shared" si="5"/>
        <v>378602</v>
      </c>
      <c r="Y32" s="101">
        <f>+IF(W32&lt;&gt;0,(X32/W32)*100,0)</f>
        <v>0</v>
      </c>
      <c r="Z32" s="102">
        <f t="shared" si="5"/>
        <v>36250000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109008000</v>
      </c>
      <c r="E35" s="60">
        <v>109008000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27252000</v>
      </c>
      <c r="X35" s="60">
        <v>-27252000</v>
      </c>
      <c r="Y35" s="61">
        <v>-100</v>
      </c>
      <c r="Z35" s="62">
        <v>109008000</v>
      </c>
    </row>
    <row r="36" spans="1:26" ht="13.5">
      <c r="A36" s="58" t="s">
        <v>57</v>
      </c>
      <c r="B36" s="19">
        <v>0</v>
      </c>
      <c r="C36" s="19">
        <v>0</v>
      </c>
      <c r="D36" s="59">
        <v>29976000</v>
      </c>
      <c r="E36" s="60">
        <v>29976000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7494000</v>
      </c>
      <c r="X36" s="60">
        <v>-7494000</v>
      </c>
      <c r="Y36" s="61">
        <v>-100</v>
      </c>
      <c r="Z36" s="62">
        <v>29976000</v>
      </c>
    </row>
    <row r="37" spans="1:26" ht="13.5">
      <c r="A37" s="58" t="s">
        <v>58</v>
      </c>
      <c r="B37" s="19">
        <v>0</v>
      </c>
      <c r="C37" s="19">
        <v>0</v>
      </c>
      <c r="D37" s="59">
        <v>1147000</v>
      </c>
      <c r="E37" s="60">
        <v>1147000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286750</v>
      </c>
      <c r="X37" s="60">
        <v>-286750</v>
      </c>
      <c r="Y37" s="61">
        <v>-100</v>
      </c>
      <c r="Z37" s="62">
        <v>1147000</v>
      </c>
    </row>
    <row r="38" spans="1:26" ht="13.5">
      <c r="A38" s="58" t="s">
        <v>59</v>
      </c>
      <c r="B38" s="19">
        <v>0</v>
      </c>
      <c r="C38" s="19">
        <v>0</v>
      </c>
      <c r="D38" s="59">
        <v>35000000</v>
      </c>
      <c r="E38" s="60">
        <v>35000000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8750000</v>
      </c>
      <c r="X38" s="60">
        <v>-8750000</v>
      </c>
      <c r="Y38" s="61">
        <v>-100</v>
      </c>
      <c r="Z38" s="62">
        <v>35000000</v>
      </c>
    </row>
    <row r="39" spans="1:26" ht="13.5">
      <c r="A39" s="58" t="s">
        <v>60</v>
      </c>
      <c r="B39" s="19">
        <v>0</v>
      </c>
      <c r="C39" s="19">
        <v>0</v>
      </c>
      <c r="D39" s="59">
        <v>102837000</v>
      </c>
      <c r="E39" s="60">
        <v>102837000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25709250</v>
      </c>
      <c r="X39" s="60">
        <v>-25709250</v>
      </c>
      <c r="Y39" s="61">
        <v>-100</v>
      </c>
      <c r="Z39" s="62">
        <v>102837000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3646000</v>
      </c>
      <c r="E42" s="60">
        <v>3646000</v>
      </c>
      <c r="F42" s="60">
        <v>70861951</v>
      </c>
      <c r="G42" s="60">
        <v>-17967138</v>
      </c>
      <c r="H42" s="60">
        <v>-23197242</v>
      </c>
      <c r="I42" s="60">
        <v>29697571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29697571</v>
      </c>
      <c r="W42" s="60">
        <v>3646000</v>
      </c>
      <c r="X42" s="60">
        <v>26051571</v>
      </c>
      <c r="Y42" s="61">
        <v>714.52</v>
      </c>
      <c r="Z42" s="62">
        <v>3646000</v>
      </c>
    </row>
    <row r="43" spans="1:26" ht="13.5">
      <c r="A43" s="58" t="s">
        <v>63</v>
      </c>
      <c r="B43" s="19">
        <v>0</v>
      </c>
      <c r="C43" s="19">
        <v>0</v>
      </c>
      <c r="D43" s="59">
        <v>-36250000</v>
      </c>
      <c r="E43" s="60">
        <v>-36250000</v>
      </c>
      <c r="F43" s="60">
        <v>-203365</v>
      </c>
      <c r="G43" s="60">
        <v>-164181</v>
      </c>
      <c r="H43" s="60">
        <v>-11056</v>
      </c>
      <c r="I43" s="60">
        <v>-378602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-378602</v>
      </c>
      <c r="W43" s="60">
        <v>-36250000</v>
      </c>
      <c r="X43" s="60">
        <v>35871398</v>
      </c>
      <c r="Y43" s="61">
        <v>-98.96</v>
      </c>
      <c r="Z43" s="62">
        <v>-36250000</v>
      </c>
    </row>
    <row r="44" spans="1:26" ht="13.5">
      <c r="A44" s="58" t="s">
        <v>64</v>
      </c>
      <c r="B44" s="19">
        <v>0</v>
      </c>
      <c r="C44" s="19">
        <v>0</v>
      </c>
      <c r="D44" s="59">
        <v>33547000</v>
      </c>
      <c r="E44" s="60">
        <v>33547000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33547000</v>
      </c>
      <c r="X44" s="60">
        <v>-33547000</v>
      </c>
      <c r="Y44" s="61">
        <v>-100</v>
      </c>
      <c r="Z44" s="62">
        <v>33547000</v>
      </c>
    </row>
    <row r="45" spans="1:26" ht="13.5">
      <c r="A45" s="70" t="s">
        <v>65</v>
      </c>
      <c r="B45" s="22">
        <v>0</v>
      </c>
      <c r="C45" s="22">
        <v>0</v>
      </c>
      <c r="D45" s="99">
        <v>1566000</v>
      </c>
      <c r="E45" s="100">
        <v>1566000</v>
      </c>
      <c r="F45" s="100">
        <v>84678489</v>
      </c>
      <c r="G45" s="100">
        <v>66547170</v>
      </c>
      <c r="H45" s="100">
        <v>43338872</v>
      </c>
      <c r="I45" s="100">
        <v>43338872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43338872</v>
      </c>
      <c r="W45" s="100">
        <v>1566000</v>
      </c>
      <c r="X45" s="100">
        <v>41772872</v>
      </c>
      <c r="Y45" s="101">
        <v>2667.49</v>
      </c>
      <c r="Z45" s="102">
        <v>1566000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273600000</v>
      </c>
      <c r="F5" s="100">
        <f t="shared" si="0"/>
        <v>273600000</v>
      </c>
      <c r="G5" s="100">
        <f t="shared" si="0"/>
        <v>0</v>
      </c>
      <c r="H5" s="100">
        <f t="shared" si="0"/>
        <v>4609952</v>
      </c>
      <c r="I5" s="100">
        <f t="shared" si="0"/>
        <v>0</v>
      </c>
      <c r="J5" s="100">
        <f t="shared" si="0"/>
        <v>4609952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4609952</v>
      </c>
      <c r="X5" s="100">
        <f t="shared" si="0"/>
        <v>113842729</v>
      </c>
      <c r="Y5" s="100">
        <f t="shared" si="0"/>
        <v>-109232777</v>
      </c>
      <c r="Z5" s="137">
        <f>+IF(X5&lt;&gt;0,+(Y5/X5)*100,0)</f>
        <v>-95.95059601918011</v>
      </c>
      <c r="AA5" s="153">
        <f>SUM(AA6:AA8)</f>
        <v>273600000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/>
      <c r="D7" s="157"/>
      <c r="E7" s="158">
        <v>273600000</v>
      </c>
      <c r="F7" s="159">
        <v>273600000</v>
      </c>
      <c r="G7" s="159"/>
      <c r="H7" s="159">
        <v>4609952</v>
      </c>
      <c r="I7" s="159"/>
      <c r="J7" s="159">
        <v>4609952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4609952</v>
      </c>
      <c r="X7" s="159">
        <v>113842729</v>
      </c>
      <c r="Y7" s="159">
        <v>-109232777</v>
      </c>
      <c r="Z7" s="141">
        <v>-95.95</v>
      </c>
      <c r="AA7" s="157">
        <v>273600000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273600000</v>
      </c>
      <c r="F25" s="73">
        <f t="shared" si="4"/>
        <v>273600000</v>
      </c>
      <c r="G25" s="73">
        <f t="shared" si="4"/>
        <v>0</v>
      </c>
      <c r="H25" s="73">
        <f t="shared" si="4"/>
        <v>4609952</v>
      </c>
      <c r="I25" s="73">
        <f t="shared" si="4"/>
        <v>0</v>
      </c>
      <c r="J25" s="73">
        <f t="shared" si="4"/>
        <v>4609952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4609952</v>
      </c>
      <c r="X25" s="73">
        <f t="shared" si="4"/>
        <v>113842729</v>
      </c>
      <c r="Y25" s="73">
        <f t="shared" si="4"/>
        <v>-109232777</v>
      </c>
      <c r="Z25" s="170">
        <f>+IF(X25&lt;&gt;0,+(Y25/X25)*100,0)</f>
        <v>-95.95059601918011</v>
      </c>
      <c r="AA25" s="168">
        <f>+AA5+AA9+AA15+AA19+AA24</f>
        <v>273600000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278908000</v>
      </c>
      <c r="F28" s="100">
        <f t="shared" si="5"/>
        <v>278908000</v>
      </c>
      <c r="G28" s="100">
        <f t="shared" si="5"/>
        <v>0</v>
      </c>
      <c r="H28" s="100">
        <f t="shared" si="5"/>
        <v>12036288</v>
      </c>
      <c r="I28" s="100">
        <f t="shared" si="5"/>
        <v>0</v>
      </c>
      <c r="J28" s="100">
        <f t="shared" si="5"/>
        <v>12036288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12036288</v>
      </c>
      <c r="X28" s="100">
        <f t="shared" si="5"/>
        <v>31490633</v>
      </c>
      <c r="Y28" s="100">
        <f t="shared" si="5"/>
        <v>-19454345</v>
      </c>
      <c r="Z28" s="137">
        <f>+IF(X28&lt;&gt;0,+(Y28/X28)*100,0)</f>
        <v>-61.778196075004274</v>
      </c>
      <c r="AA28" s="153">
        <f>SUM(AA29:AA31)</f>
        <v>278908000</v>
      </c>
    </row>
    <row r="29" spans="1:27" ht="13.5">
      <c r="A29" s="138" t="s">
        <v>75</v>
      </c>
      <c r="B29" s="136"/>
      <c r="C29" s="155"/>
      <c r="D29" s="155"/>
      <c r="E29" s="156"/>
      <c r="F29" s="60"/>
      <c r="G29" s="60"/>
      <c r="H29" s="60">
        <v>6552773</v>
      </c>
      <c r="I29" s="60"/>
      <c r="J29" s="60">
        <v>6552773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6552773</v>
      </c>
      <c r="X29" s="60">
        <v>16423000</v>
      </c>
      <c r="Y29" s="60">
        <v>-9870227</v>
      </c>
      <c r="Z29" s="140">
        <v>-60.1</v>
      </c>
      <c r="AA29" s="155"/>
    </row>
    <row r="30" spans="1:27" ht="13.5">
      <c r="A30" s="138" t="s">
        <v>76</v>
      </c>
      <c r="B30" s="136"/>
      <c r="C30" s="157"/>
      <c r="D30" s="157"/>
      <c r="E30" s="158">
        <v>278908000</v>
      </c>
      <c r="F30" s="159">
        <v>278908000</v>
      </c>
      <c r="G30" s="159"/>
      <c r="H30" s="159">
        <v>1454733</v>
      </c>
      <c r="I30" s="159"/>
      <c r="J30" s="159">
        <v>1454733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1454733</v>
      </c>
      <c r="X30" s="159">
        <v>5132833</v>
      </c>
      <c r="Y30" s="159">
        <v>-3678100</v>
      </c>
      <c r="Z30" s="141">
        <v>-71.66</v>
      </c>
      <c r="AA30" s="157">
        <v>278908000</v>
      </c>
    </row>
    <row r="31" spans="1:27" ht="13.5">
      <c r="A31" s="138" t="s">
        <v>77</v>
      </c>
      <c r="B31" s="136"/>
      <c r="C31" s="155"/>
      <c r="D31" s="155"/>
      <c r="E31" s="156"/>
      <c r="F31" s="60"/>
      <c r="G31" s="60"/>
      <c r="H31" s="60">
        <v>4028782</v>
      </c>
      <c r="I31" s="60"/>
      <c r="J31" s="60">
        <v>4028782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4028782</v>
      </c>
      <c r="X31" s="60">
        <v>9934800</v>
      </c>
      <c r="Y31" s="60">
        <v>-5906018</v>
      </c>
      <c r="Z31" s="140">
        <v>-59.45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0</v>
      </c>
      <c r="H32" s="100">
        <f t="shared" si="6"/>
        <v>7686881</v>
      </c>
      <c r="I32" s="100">
        <f t="shared" si="6"/>
        <v>0</v>
      </c>
      <c r="J32" s="100">
        <f t="shared" si="6"/>
        <v>7686881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7686881</v>
      </c>
      <c r="X32" s="100">
        <f t="shared" si="6"/>
        <v>33269076</v>
      </c>
      <c r="Y32" s="100">
        <f t="shared" si="6"/>
        <v>-25582195</v>
      </c>
      <c r="Z32" s="137">
        <f>+IF(X32&lt;&gt;0,+(Y32/X32)*100,0)</f>
        <v>-76.89481667600266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>
        <v>1267876</v>
      </c>
      <c r="I33" s="60"/>
      <c r="J33" s="60">
        <v>1267876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1267876</v>
      </c>
      <c r="X33" s="60">
        <v>10545916</v>
      </c>
      <c r="Y33" s="60">
        <v>-9278040</v>
      </c>
      <c r="Z33" s="140">
        <v>-87.98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>
        <v>3770857</v>
      </c>
      <c r="I35" s="60"/>
      <c r="J35" s="60">
        <v>3770857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3770857</v>
      </c>
      <c r="X35" s="60">
        <v>14965250</v>
      </c>
      <c r="Y35" s="60">
        <v>-11194393</v>
      </c>
      <c r="Z35" s="140">
        <v>-74.8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>
        <v>2648148</v>
      </c>
      <c r="I37" s="159"/>
      <c r="J37" s="159">
        <v>2648148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2648148</v>
      </c>
      <c r="X37" s="159">
        <v>7757910</v>
      </c>
      <c r="Y37" s="159">
        <v>-5109762</v>
      </c>
      <c r="Z37" s="141">
        <v>-65.87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0</v>
      </c>
      <c r="H38" s="100">
        <f t="shared" si="7"/>
        <v>2853921</v>
      </c>
      <c r="I38" s="100">
        <f t="shared" si="7"/>
        <v>0</v>
      </c>
      <c r="J38" s="100">
        <f t="shared" si="7"/>
        <v>2853921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2853921</v>
      </c>
      <c r="X38" s="100">
        <f t="shared" si="7"/>
        <v>2571610</v>
      </c>
      <c r="Y38" s="100">
        <f t="shared" si="7"/>
        <v>282311</v>
      </c>
      <c r="Z38" s="137">
        <f>+IF(X38&lt;&gt;0,+(Y38/X38)*100,0)</f>
        <v>10.977986553170972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>
        <v>1336325</v>
      </c>
      <c r="I39" s="60"/>
      <c r="J39" s="60">
        <v>1336325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1336325</v>
      </c>
      <c r="X39" s="60">
        <v>2571610</v>
      </c>
      <c r="Y39" s="60">
        <v>-1235285</v>
      </c>
      <c r="Z39" s="140">
        <v>-48.04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>
        <v>1517596</v>
      </c>
      <c r="I41" s="60"/>
      <c r="J41" s="60">
        <v>1517596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1517596</v>
      </c>
      <c r="X41" s="60"/>
      <c r="Y41" s="60">
        <v>1517596</v>
      </c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278908000</v>
      </c>
      <c r="F48" s="73">
        <f t="shared" si="9"/>
        <v>278908000</v>
      </c>
      <c r="G48" s="73">
        <f t="shared" si="9"/>
        <v>0</v>
      </c>
      <c r="H48" s="73">
        <f t="shared" si="9"/>
        <v>22577090</v>
      </c>
      <c r="I48" s="73">
        <f t="shared" si="9"/>
        <v>0</v>
      </c>
      <c r="J48" s="73">
        <f t="shared" si="9"/>
        <v>22577090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22577090</v>
      </c>
      <c r="X48" s="73">
        <f t="shared" si="9"/>
        <v>67331319</v>
      </c>
      <c r="Y48" s="73">
        <f t="shared" si="9"/>
        <v>-44754229</v>
      </c>
      <c r="Z48" s="170">
        <f>+IF(X48&lt;&gt;0,+(Y48/X48)*100,0)</f>
        <v>-66.46866519873166</v>
      </c>
      <c r="AA48" s="168">
        <f>+AA28+AA32+AA38+AA42+AA47</f>
        <v>278908000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-5308000</v>
      </c>
      <c r="F49" s="173">
        <f t="shared" si="10"/>
        <v>-5308000</v>
      </c>
      <c r="G49" s="173">
        <f t="shared" si="10"/>
        <v>0</v>
      </c>
      <c r="H49" s="173">
        <f t="shared" si="10"/>
        <v>-17967138</v>
      </c>
      <c r="I49" s="173">
        <f t="shared" si="10"/>
        <v>0</v>
      </c>
      <c r="J49" s="173">
        <f t="shared" si="10"/>
        <v>-17967138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-17967138</v>
      </c>
      <c r="X49" s="173">
        <f>IF(F25=F48,0,X25-X48)</f>
        <v>46511410</v>
      </c>
      <c r="Y49" s="173">
        <f t="shared" si="10"/>
        <v>-64478548</v>
      </c>
      <c r="Z49" s="174">
        <f>+IF(X49&lt;&gt;0,+(Y49/X49)*100,0)</f>
        <v>-138.62952767933717</v>
      </c>
      <c r="AA49" s="171">
        <f>+AA25-AA48</f>
        <v>-5308000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1142000</v>
      </c>
      <c r="F13" s="60">
        <v>1142000</v>
      </c>
      <c r="G13" s="60">
        <v>0</v>
      </c>
      <c r="H13" s="60">
        <v>75778</v>
      </c>
      <c r="I13" s="60">
        <v>0</v>
      </c>
      <c r="J13" s="60">
        <v>75778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75778</v>
      </c>
      <c r="X13" s="60">
        <v>158902</v>
      </c>
      <c r="Y13" s="60">
        <v>-83124</v>
      </c>
      <c r="Z13" s="140">
        <v>-52.31</v>
      </c>
      <c r="AA13" s="155">
        <v>1142000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271061000</v>
      </c>
      <c r="F19" s="60">
        <v>271061000</v>
      </c>
      <c r="G19" s="60">
        <v>0</v>
      </c>
      <c r="H19" s="60">
        <v>3177000</v>
      </c>
      <c r="I19" s="60">
        <v>0</v>
      </c>
      <c r="J19" s="60">
        <v>3177000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3177000</v>
      </c>
      <c r="X19" s="60">
        <v>113624350</v>
      </c>
      <c r="Y19" s="60">
        <v>-110447350</v>
      </c>
      <c r="Z19" s="140">
        <v>-97.2</v>
      </c>
      <c r="AA19" s="155">
        <v>271061000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147000</v>
      </c>
      <c r="F20" s="54">
        <v>147000</v>
      </c>
      <c r="G20" s="54">
        <v>0</v>
      </c>
      <c r="H20" s="54">
        <v>1357174</v>
      </c>
      <c r="I20" s="54">
        <v>0</v>
      </c>
      <c r="J20" s="54">
        <v>1357174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1357174</v>
      </c>
      <c r="X20" s="54">
        <v>20600</v>
      </c>
      <c r="Y20" s="54">
        <v>1336574</v>
      </c>
      <c r="Z20" s="184">
        <v>6488.22</v>
      </c>
      <c r="AA20" s="130">
        <v>147000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272350000</v>
      </c>
      <c r="F22" s="190">
        <f t="shared" si="0"/>
        <v>272350000</v>
      </c>
      <c r="G22" s="190">
        <f t="shared" si="0"/>
        <v>0</v>
      </c>
      <c r="H22" s="190">
        <f t="shared" si="0"/>
        <v>4609952</v>
      </c>
      <c r="I22" s="190">
        <f t="shared" si="0"/>
        <v>0</v>
      </c>
      <c r="J22" s="190">
        <f t="shared" si="0"/>
        <v>4609952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4609952</v>
      </c>
      <c r="X22" s="190">
        <f t="shared" si="0"/>
        <v>113803852</v>
      </c>
      <c r="Y22" s="190">
        <f t="shared" si="0"/>
        <v>-109193900</v>
      </c>
      <c r="Z22" s="191">
        <f>+IF(X22&lt;&gt;0,+(Y22/X22)*100,0)</f>
        <v>-95.94921268570066</v>
      </c>
      <c r="AA22" s="188">
        <f>SUM(AA5:AA21)</f>
        <v>272350000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129309000</v>
      </c>
      <c r="F25" s="60">
        <v>129309000</v>
      </c>
      <c r="G25" s="60">
        <v>0</v>
      </c>
      <c r="H25" s="60">
        <v>11058742</v>
      </c>
      <c r="I25" s="60">
        <v>0</v>
      </c>
      <c r="J25" s="60">
        <v>11058742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11058742</v>
      </c>
      <c r="X25" s="60">
        <v>30839715</v>
      </c>
      <c r="Y25" s="60">
        <v>-19780973</v>
      </c>
      <c r="Z25" s="140">
        <v>-64.14</v>
      </c>
      <c r="AA25" s="155">
        <v>129309000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13231000</v>
      </c>
      <c r="F26" s="60">
        <v>13231000</v>
      </c>
      <c r="G26" s="60">
        <v>0</v>
      </c>
      <c r="H26" s="60">
        <v>1109879</v>
      </c>
      <c r="I26" s="60">
        <v>0</v>
      </c>
      <c r="J26" s="60">
        <v>1109879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1109879</v>
      </c>
      <c r="X26" s="60">
        <v>3315233</v>
      </c>
      <c r="Y26" s="60">
        <v>-2205354</v>
      </c>
      <c r="Z26" s="140">
        <v>-66.52</v>
      </c>
      <c r="AA26" s="155">
        <v>13231000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7501000</v>
      </c>
      <c r="F28" s="60">
        <v>7501000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1875249</v>
      </c>
      <c r="Y28" s="60">
        <v>-1875249</v>
      </c>
      <c r="Z28" s="140">
        <v>-100</v>
      </c>
      <c r="AA28" s="155">
        <v>7501000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3847000</v>
      </c>
      <c r="F29" s="60">
        <v>3847000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961749</v>
      </c>
      <c r="Y29" s="60">
        <v>-961749</v>
      </c>
      <c r="Z29" s="140">
        <v>-100</v>
      </c>
      <c r="AA29" s="155">
        <v>3847000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1402000</v>
      </c>
      <c r="F31" s="60">
        <v>1402000</v>
      </c>
      <c r="G31" s="60">
        <v>0</v>
      </c>
      <c r="H31" s="60">
        <v>319390</v>
      </c>
      <c r="I31" s="60">
        <v>0</v>
      </c>
      <c r="J31" s="60">
        <v>319390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319390</v>
      </c>
      <c r="X31" s="60">
        <v>420479</v>
      </c>
      <c r="Y31" s="60">
        <v>-101089</v>
      </c>
      <c r="Z31" s="140">
        <v>-24.04</v>
      </c>
      <c r="AA31" s="155">
        <v>1402000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76616000</v>
      </c>
      <c r="F32" s="60">
        <v>76616000</v>
      </c>
      <c r="G32" s="60">
        <v>0</v>
      </c>
      <c r="H32" s="60">
        <v>4974585</v>
      </c>
      <c r="I32" s="60">
        <v>0</v>
      </c>
      <c r="J32" s="60">
        <v>4974585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4974585</v>
      </c>
      <c r="X32" s="60">
        <v>10367473</v>
      </c>
      <c r="Y32" s="60">
        <v>-5392888</v>
      </c>
      <c r="Z32" s="140">
        <v>-52.02</v>
      </c>
      <c r="AA32" s="155">
        <v>76616000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2000000</v>
      </c>
      <c r="F33" s="60">
        <v>2000000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2000000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45002000</v>
      </c>
      <c r="F34" s="60">
        <v>45002000</v>
      </c>
      <c r="G34" s="60">
        <v>0</v>
      </c>
      <c r="H34" s="60">
        <v>5114494</v>
      </c>
      <c r="I34" s="60">
        <v>0</v>
      </c>
      <c r="J34" s="60">
        <v>5114494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5114494</v>
      </c>
      <c r="X34" s="60">
        <v>9127437</v>
      </c>
      <c r="Y34" s="60">
        <v>-4012943</v>
      </c>
      <c r="Z34" s="140">
        <v>-43.97</v>
      </c>
      <c r="AA34" s="155">
        <v>45002000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278908000</v>
      </c>
      <c r="F36" s="190">
        <f t="shared" si="1"/>
        <v>278908000</v>
      </c>
      <c r="G36" s="190">
        <f t="shared" si="1"/>
        <v>0</v>
      </c>
      <c r="H36" s="190">
        <f t="shared" si="1"/>
        <v>22577090</v>
      </c>
      <c r="I36" s="190">
        <f t="shared" si="1"/>
        <v>0</v>
      </c>
      <c r="J36" s="190">
        <f t="shared" si="1"/>
        <v>22577090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22577090</v>
      </c>
      <c r="X36" s="190">
        <f t="shared" si="1"/>
        <v>56907335</v>
      </c>
      <c r="Y36" s="190">
        <f t="shared" si="1"/>
        <v>-34330245</v>
      </c>
      <c r="Z36" s="191">
        <f>+IF(X36&lt;&gt;0,+(Y36/X36)*100,0)</f>
        <v>-60.326573015587535</v>
      </c>
      <c r="AA36" s="188">
        <f>SUM(AA25:AA35)</f>
        <v>278908000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-6558000</v>
      </c>
      <c r="F38" s="106">
        <f t="shared" si="2"/>
        <v>-6558000</v>
      </c>
      <c r="G38" s="106">
        <f t="shared" si="2"/>
        <v>0</v>
      </c>
      <c r="H38" s="106">
        <f t="shared" si="2"/>
        <v>-17967138</v>
      </c>
      <c r="I38" s="106">
        <f t="shared" si="2"/>
        <v>0</v>
      </c>
      <c r="J38" s="106">
        <f t="shared" si="2"/>
        <v>-17967138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-17967138</v>
      </c>
      <c r="X38" s="106">
        <f>IF(F22=F36,0,X22-X36)</f>
        <v>56896517</v>
      </c>
      <c r="Y38" s="106">
        <f t="shared" si="2"/>
        <v>-74863655</v>
      </c>
      <c r="Z38" s="201">
        <f>+IF(X38&lt;&gt;0,+(Y38/X38)*100,0)</f>
        <v>-131.578625454349</v>
      </c>
      <c r="AA38" s="199">
        <f>+AA22-AA36</f>
        <v>-6558000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1250000</v>
      </c>
      <c r="F39" s="60">
        <v>1250000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1250000</v>
      </c>
      <c r="Y39" s="60">
        <v>-1250000</v>
      </c>
      <c r="Z39" s="140">
        <v>-100</v>
      </c>
      <c r="AA39" s="155">
        <v>1250000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-5308000</v>
      </c>
      <c r="F42" s="88">
        <f t="shared" si="3"/>
        <v>-5308000</v>
      </c>
      <c r="G42" s="88">
        <f t="shared" si="3"/>
        <v>0</v>
      </c>
      <c r="H42" s="88">
        <f t="shared" si="3"/>
        <v>-17967138</v>
      </c>
      <c r="I42" s="88">
        <f t="shared" si="3"/>
        <v>0</v>
      </c>
      <c r="J42" s="88">
        <f t="shared" si="3"/>
        <v>-17967138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-17967138</v>
      </c>
      <c r="X42" s="88">
        <f t="shared" si="3"/>
        <v>58146517</v>
      </c>
      <c r="Y42" s="88">
        <f t="shared" si="3"/>
        <v>-76113655</v>
      </c>
      <c r="Z42" s="208">
        <f>+IF(X42&lt;&gt;0,+(Y42/X42)*100,0)</f>
        <v>-130.89976653287763</v>
      </c>
      <c r="AA42" s="206">
        <f>SUM(AA38:AA41)</f>
        <v>-5308000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-5308000</v>
      </c>
      <c r="F44" s="77">
        <f t="shared" si="4"/>
        <v>-5308000</v>
      </c>
      <c r="G44" s="77">
        <f t="shared" si="4"/>
        <v>0</v>
      </c>
      <c r="H44" s="77">
        <f t="shared" si="4"/>
        <v>-17967138</v>
      </c>
      <c r="I44" s="77">
        <f t="shared" si="4"/>
        <v>0</v>
      </c>
      <c r="J44" s="77">
        <f t="shared" si="4"/>
        <v>-17967138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-17967138</v>
      </c>
      <c r="X44" s="77">
        <f t="shared" si="4"/>
        <v>58146517</v>
      </c>
      <c r="Y44" s="77">
        <f t="shared" si="4"/>
        <v>-76113655</v>
      </c>
      <c r="Z44" s="212">
        <f>+IF(X44&lt;&gt;0,+(Y44/X44)*100,0)</f>
        <v>-130.89976653287763</v>
      </c>
      <c r="AA44" s="210">
        <f>+AA42-AA43</f>
        <v>-5308000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-5308000</v>
      </c>
      <c r="F46" s="88">
        <f t="shared" si="5"/>
        <v>-5308000</v>
      </c>
      <c r="G46" s="88">
        <f t="shared" si="5"/>
        <v>0</v>
      </c>
      <c r="H46" s="88">
        <f t="shared" si="5"/>
        <v>-17967138</v>
      </c>
      <c r="I46" s="88">
        <f t="shared" si="5"/>
        <v>0</v>
      </c>
      <c r="J46" s="88">
        <f t="shared" si="5"/>
        <v>-17967138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-17967138</v>
      </c>
      <c r="X46" s="88">
        <f t="shared" si="5"/>
        <v>58146517</v>
      </c>
      <c r="Y46" s="88">
        <f t="shared" si="5"/>
        <v>-76113655</v>
      </c>
      <c r="Z46" s="208">
        <f>+IF(X46&lt;&gt;0,+(Y46/X46)*100,0)</f>
        <v>-130.89976653287763</v>
      </c>
      <c r="AA46" s="206">
        <f>SUM(AA44:AA45)</f>
        <v>-5308000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-5308000</v>
      </c>
      <c r="F48" s="219">
        <f t="shared" si="6"/>
        <v>-5308000</v>
      </c>
      <c r="G48" s="219">
        <f t="shared" si="6"/>
        <v>0</v>
      </c>
      <c r="H48" s="220">
        <f t="shared" si="6"/>
        <v>-17967138</v>
      </c>
      <c r="I48" s="220">
        <f t="shared" si="6"/>
        <v>0</v>
      </c>
      <c r="J48" s="220">
        <f t="shared" si="6"/>
        <v>-17967138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-17967138</v>
      </c>
      <c r="X48" s="220">
        <f t="shared" si="6"/>
        <v>58146517</v>
      </c>
      <c r="Y48" s="220">
        <f t="shared" si="6"/>
        <v>-76113655</v>
      </c>
      <c r="Z48" s="221">
        <f>+IF(X48&lt;&gt;0,+(Y48/X48)*100,0)</f>
        <v>-130.89976653287763</v>
      </c>
      <c r="AA48" s="222">
        <f>SUM(AA46:AA47)</f>
        <v>-5308000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1250000</v>
      </c>
      <c r="F5" s="100">
        <f t="shared" si="0"/>
        <v>1250000</v>
      </c>
      <c r="G5" s="100">
        <f t="shared" si="0"/>
        <v>203365</v>
      </c>
      <c r="H5" s="100">
        <f t="shared" si="0"/>
        <v>164181</v>
      </c>
      <c r="I5" s="100">
        <f t="shared" si="0"/>
        <v>11056</v>
      </c>
      <c r="J5" s="100">
        <f t="shared" si="0"/>
        <v>378602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378602</v>
      </c>
      <c r="X5" s="100">
        <f t="shared" si="0"/>
        <v>371000</v>
      </c>
      <c r="Y5" s="100">
        <f t="shared" si="0"/>
        <v>7602</v>
      </c>
      <c r="Z5" s="137">
        <f>+IF(X5&lt;&gt;0,+(Y5/X5)*100,0)</f>
        <v>2.0490566037735847</v>
      </c>
      <c r="AA5" s="153">
        <f>SUM(AA6:AA8)</f>
        <v>1250000</v>
      </c>
    </row>
    <row r="6" spans="1:27" ht="13.5">
      <c r="A6" s="138" t="s">
        <v>75</v>
      </c>
      <c r="B6" s="136"/>
      <c r="C6" s="155"/>
      <c r="D6" s="155"/>
      <c r="E6" s="156">
        <v>1000000</v>
      </c>
      <c r="F6" s="60">
        <v>1000000</v>
      </c>
      <c r="G6" s="60">
        <v>162980</v>
      </c>
      <c r="H6" s="60"/>
      <c r="I6" s="60">
        <v>9302</v>
      </c>
      <c r="J6" s="60">
        <v>172282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172282</v>
      </c>
      <c r="X6" s="60">
        <v>250000</v>
      </c>
      <c r="Y6" s="60">
        <v>-77718</v>
      </c>
      <c r="Z6" s="140">
        <v>-31.09</v>
      </c>
      <c r="AA6" s="62">
        <v>1000000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>
        <v>250000</v>
      </c>
      <c r="F8" s="60">
        <v>250000</v>
      </c>
      <c r="G8" s="60">
        <v>40385</v>
      </c>
      <c r="H8" s="60">
        <v>164181</v>
      </c>
      <c r="I8" s="60">
        <v>1754</v>
      </c>
      <c r="J8" s="60">
        <v>206320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206320</v>
      </c>
      <c r="X8" s="60">
        <v>121000</v>
      </c>
      <c r="Y8" s="60">
        <v>85320</v>
      </c>
      <c r="Z8" s="140">
        <v>70.51</v>
      </c>
      <c r="AA8" s="62">
        <v>250000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161000</v>
      </c>
      <c r="Y9" s="100">
        <f t="shared" si="1"/>
        <v>-161000</v>
      </c>
      <c r="Z9" s="137">
        <f>+IF(X9&lt;&gt;0,+(Y9/X9)*100,0)</f>
        <v>-100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161000</v>
      </c>
      <c r="Y10" s="60">
        <v>-161000</v>
      </c>
      <c r="Z10" s="140">
        <v>-100</v>
      </c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35000000</v>
      </c>
      <c r="F15" s="100">
        <f t="shared" si="2"/>
        <v>35000000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35000000</v>
      </c>
      <c r="Y15" s="100">
        <f t="shared" si="2"/>
        <v>-35000000</v>
      </c>
      <c r="Z15" s="137">
        <f>+IF(X15&lt;&gt;0,+(Y15/X15)*100,0)</f>
        <v>-100</v>
      </c>
      <c r="AA15" s="102">
        <f>SUM(AA16:AA18)</f>
        <v>35000000</v>
      </c>
    </row>
    <row r="16" spans="1:27" ht="13.5">
      <c r="A16" s="138" t="s">
        <v>85</v>
      </c>
      <c r="B16" s="136"/>
      <c r="C16" s="155"/>
      <c r="D16" s="155"/>
      <c r="E16" s="156">
        <v>35000000</v>
      </c>
      <c r="F16" s="60">
        <v>35000000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35000000</v>
      </c>
      <c r="Y16" s="60">
        <v>-35000000</v>
      </c>
      <c r="Z16" s="140">
        <v>-100</v>
      </c>
      <c r="AA16" s="62">
        <v>35000000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36250000</v>
      </c>
      <c r="F25" s="219">
        <f t="shared" si="4"/>
        <v>36250000</v>
      </c>
      <c r="G25" s="219">
        <f t="shared" si="4"/>
        <v>203365</v>
      </c>
      <c r="H25" s="219">
        <f t="shared" si="4"/>
        <v>164181</v>
      </c>
      <c r="I25" s="219">
        <f t="shared" si="4"/>
        <v>11056</v>
      </c>
      <c r="J25" s="219">
        <f t="shared" si="4"/>
        <v>378602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378602</v>
      </c>
      <c r="X25" s="219">
        <f t="shared" si="4"/>
        <v>35532000</v>
      </c>
      <c r="Y25" s="219">
        <f t="shared" si="4"/>
        <v>-35153398</v>
      </c>
      <c r="Z25" s="231">
        <f>+IF(X25&lt;&gt;0,+(Y25/X25)*100,0)</f>
        <v>-98.93447596532702</v>
      </c>
      <c r="AA25" s="232">
        <f>+AA5+AA9+AA15+AA19+AA24</f>
        <v>36250000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1250000</v>
      </c>
      <c r="F28" s="60">
        <v>1250000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>
        <v>1250000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>
        <v>203365</v>
      </c>
      <c r="H29" s="60">
        <v>164181</v>
      </c>
      <c r="I29" s="60">
        <v>11056</v>
      </c>
      <c r="J29" s="60">
        <v>378602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378602</v>
      </c>
      <c r="X29" s="60"/>
      <c r="Y29" s="60">
        <v>378602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1250000</v>
      </c>
      <c r="F32" s="77">
        <f t="shared" si="5"/>
        <v>1250000</v>
      </c>
      <c r="G32" s="77">
        <f t="shared" si="5"/>
        <v>203365</v>
      </c>
      <c r="H32" s="77">
        <f t="shared" si="5"/>
        <v>164181</v>
      </c>
      <c r="I32" s="77">
        <f t="shared" si="5"/>
        <v>11056</v>
      </c>
      <c r="J32" s="77">
        <f t="shared" si="5"/>
        <v>378602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378602</v>
      </c>
      <c r="X32" s="77">
        <f t="shared" si="5"/>
        <v>0</v>
      </c>
      <c r="Y32" s="77">
        <f t="shared" si="5"/>
        <v>378602</v>
      </c>
      <c r="Z32" s="212">
        <f>+IF(X32&lt;&gt;0,+(Y32/X32)*100,0)</f>
        <v>0</v>
      </c>
      <c r="AA32" s="79">
        <f>SUM(AA28:AA31)</f>
        <v>1250000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>
        <v>35000000</v>
      </c>
      <c r="F34" s="60">
        <v>35000000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>
        <v>35000000</v>
      </c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36250000</v>
      </c>
      <c r="F36" s="220">
        <f t="shared" si="6"/>
        <v>36250000</v>
      </c>
      <c r="G36" s="220">
        <f t="shared" si="6"/>
        <v>203365</v>
      </c>
      <c r="H36" s="220">
        <f t="shared" si="6"/>
        <v>164181</v>
      </c>
      <c r="I36" s="220">
        <f t="shared" si="6"/>
        <v>11056</v>
      </c>
      <c r="J36" s="220">
        <f t="shared" si="6"/>
        <v>378602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378602</v>
      </c>
      <c r="X36" s="220">
        <f t="shared" si="6"/>
        <v>0</v>
      </c>
      <c r="Y36" s="220">
        <f t="shared" si="6"/>
        <v>378602</v>
      </c>
      <c r="Z36" s="221">
        <f>+IF(X36&lt;&gt;0,+(Y36/X36)*100,0)</f>
        <v>0</v>
      </c>
      <c r="AA36" s="239">
        <f>SUM(AA32:AA35)</f>
        <v>36250000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943000</v>
      </c>
      <c r="F6" s="60">
        <v>943000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235750</v>
      </c>
      <c r="Y6" s="60">
        <v>-235750</v>
      </c>
      <c r="Z6" s="140">
        <v>-100</v>
      </c>
      <c r="AA6" s="62">
        <v>943000</v>
      </c>
    </row>
    <row r="7" spans="1:27" ht="13.5">
      <c r="A7" s="249" t="s">
        <v>144</v>
      </c>
      <c r="B7" s="182"/>
      <c r="C7" s="155"/>
      <c r="D7" s="155"/>
      <c r="E7" s="59">
        <v>108000000</v>
      </c>
      <c r="F7" s="60">
        <v>108000000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27000000</v>
      </c>
      <c r="Y7" s="60">
        <v>-27000000</v>
      </c>
      <c r="Z7" s="140">
        <v>-100</v>
      </c>
      <c r="AA7" s="62">
        <v>108000000</v>
      </c>
    </row>
    <row r="8" spans="1:27" ht="13.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/>
      <c r="D9" s="155"/>
      <c r="E9" s="59">
        <v>65000</v>
      </c>
      <c r="F9" s="60">
        <v>65000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16250</v>
      </c>
      <c r="Y9" s="60">
        <v>-16250</v>
      </c>
      <c r="Z9" s="140">
        <v>-100</v>
      </c>
      <c r="AA9" s="62">
        <v>65000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109008000</v>
      </c>
      <c r="F12" s="73">
        <f t="shared" si="0"/>
        <v>109008000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27252000</v>
      </c>
      <c r="Y12" s="73">
        <f t="shared" si="0"/>
        <v>-27252000</v>
      </c>
      <c r="Z12" s="170">
        <f>+IF(X12&lt;&gt;0,+(Y12/X12)*100,0)</f>
        <v>-100</v>
      </c>
      <c r="AA12" s="74">
        <f>SUM(AA6:AA11)</f>
        <v>109008000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29949000</v>
      </c>
      <c r="F19" s="60">
        <v>29949000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7487250</v>
      </c>
      <c r="Y19" s="60">
        <v>-7487250</v>
      </c>
      <c r="Z19" s="140">
        <v>-100</v>
      </c>
      <c r="AA19" s="62">
        <v>29949000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>
        <v>27000</v>
      </c>
      <c r="F22" s="60">
        <v>27000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6750</v>
      </c>
      <c r="Y22" s="60">
        <v>-6750</v>
      </c>
      <c r="Z22" s="140">
        <v>-100</v>
      </c>
      <c r="AA22" s="62">
        <v>27000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29976000</v>
      </c>
      <c r="F24" s="77">
        <f t="shared" si="1"/>
        <v>29976000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7494000</v>
      </c>
      <c r="Y24" s="77">
        <f t="shared" si="1"/>
        <v>-7494000</v>
      </c>
      <c r="Z24" s="212">
        <f>+IF(X24&lt;&gt;0,+(Y24/X24)*100,0)</f>
        <v>-100</v>
      </c>
      <c r="AA24" s="79">
        <f>SUM(AA15:AA23)</f>
        <v>29976000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138984000</v>
      </c>
      <c r="F25" s="73">
        <f t="shared" si="2"/>
        <v>138984000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34746000</v>
      </c>
      <c r="Y25" s="73">
        <f t="shared" si="2"/>
        <v>-34746000</v>
      </c>
      <c r="Z25" s="170">
        <f>+IF(X25&lt;&gt;0,+(Y25/X25)*100,0)</f>
        <v>-100</v>
      </c>
      <c r="AA25" s="74">
        <f>+AA12+AA24</f>
        <v>138984000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/>
      <c r="D32" s="155"/>
      <c r="E32" s="59">
        <v>65000</v>
      </c>
      <c r="F32" s="60">
        <v>65000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16250</v>
      </c>
      <c r="Y32" s="60">
        <v>-16250</v>
      </c>
      <c r="Z32" s="140">
        <v>-100</v>
      </c>
      <c r="AA32" s="62">
        <v>65000</v>
      </c>
    </row>
    <row r="33" spans="1:27" ht="13.5">
      <c r="A33" s="249" t="s">
        <v>165</v>
      </c>
      <c r="B33" s="182"/>
      <c r="C33" s="155"/>
      <c r="D33" s="155"/>
      <c r="E33" s="59">
        <v>1082000</v>
      </c>
      <c r="F33" s="60">
        <v>1082000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270500</v>
      </c>
      <c r="Y33" s="60">
        <v>-270500</v>
      </c>
      <c r="Z33" s="140">
        <v>-100</v>
      </c>
      <c r="AA33" s="62">
        <v>1082000</v>
      </c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1147000</v>
      </c>
      <c r="F34" s="73">
        <f t="shared" si="3"/>
        <v>1147000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286750</v>
      </c>
      <c r="Y34" s="73">
        <f t="shared" si="3"/>
        <v>-286750</v>
      </c>
      <c r="Z34" s="170">
        <f>+IF(X34&lt;&gt;0,+(Y34/X34)*100,0)</f>
        <v>-100</v>
      </c>
      <c r="AA34" s="74">
        <f>SUM(AA29:AA33)</f>
        <v>1147000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35000000</v>
      </c>
      <c r="F37" s="60">
        <v>35000000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8750000</v>
      </c>
      <c r="Y37" s="60">
        <v>-8750000</v>
      </c>
      <c r="Z37" s="140">
        <v>-100</v>
      </c>
      <c r="AA37" s="62">
        <v>35000000</v>
      </c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35000000</v>
      </c>
      <c r="F39" s="77">
        <f t="shared" si="4"/>
        <v>35000000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8750000</v>
      </c>
      <c r="Y39" s="77">
        <f t="shared" si="4"/>
        <v>-8750000</v>
      </c>
      <c r="Z39" s="212">
        <f>+IF(X39&lt;&gt;0,+(Y39/X39)*100,0)</f>
        <v>-100</v>
      </c>
      <c r="AA39" s="79">
        <f>SUM(AA37:AA38)</f>
        <v>35000000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36147000</v>
      </c>
      <c r="F40" s="73">
        <f t="shared" si="5"/>
        <v>36147000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9036750</v>
      </c>
      <c r="Y40" s="73">
        <f t="shared" si="5"/>
        <v>-9036750</v>
      </c>
      <c r="Z40" s="170">
        <f>+IF(X40&lt;&gt;0,+(Y40/X40)*100,0)</f>
        <v>-100</v>
      </c>
      <c r="AA40" s="74">
        <f>+AA34+AA39</f>
        <v>36147000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102837000</v>
      </c>
      <c r="F42" s="259">
        <f t="shared" si="6"/>
        <v>102837000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25709250</v>
      </c>
      <c r="Y42" s="259">
        <f t="shared" si="6"/>
        <v>-25709250</v>
      </c>
      <c r="Z42" s="260">
        <f>+IF(X42&lt;&gt;0,+(Y42/X42)*100,0)</f>
        <v>-100</v>
      </c>
      <c r="AA42" s="261">
        <f>+AA25-AA40</f>
        <v>102837000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139"/>
      <c r="AA45" s="62"/>
    </row>
    <row r="46" spans="1:27" ht="13.5">
      <c r="A46" s="249" t="s">
        <v>171</v>
      </c>
      <c r="B46" s="182"/>
      <c r="C46" s="155"/>
      <c r="D46" s="155"/>
      <c r="E46" s="59">
        <v>102837000</v>
      </c>
      <c r="F46" s="60">
        <v>102837000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25709250</v>
      </c>
      <c r="Y46" s="60">
        <v>-25709250</v>
      </c>
      <c r="Z46" s="139">
        <v>-100</v>
      </c>
      <c r="AA46" s="62">
        <v>102837000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102837000</v>
      </c>
      <c r="F48" s="219">
        <f t="shared" si="7"/>
        <v>102837000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25709250</v>
      </c>
      <c r="Y48" s="219">
        <f t="shared" si="7"/>
        <v>-25709250</v>
      </c>
      <c r="Z48" s="265">
        <f>+IF(X48&lt;&gt;0,+(Y48/X48)*100,0)</f>
        <v>-100</v>
      </c>
      <c r="AA48" s="232">
        <f>SUM(AA45:AA47)</f>
        <v>102837000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1289000</v>
      </c>
      <c r="F6" s="60">
        <v>1289000</v>
      </c>
      <c r="G6" s="60">
        <v>256896</v>
      </c>
      <c r="H6" s="60">
        <v>1357174</v>
      </c>
      <c r="I6" s="60">
        <v>53231</v>
      </c>
      <c r="J6" s="60">
        <v>1667301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1667301</v>
      </c>
      <c r="X6" s="60">
        <v>1289000</v>
      </c>
      <c r="Y6" s="60">
        <v>378301</v>
      </c>
      <c r="Z6" s="140">
        <v>29.35</v>
      </c>
      <c r="AA6" s="62">
        <v>1289000</v>
      </c>
    </row>
    <row r="7" spans="1:27" ht="13.5">
      <c r="A7" s="249" t="s">
        <v>178</v>
      </c>
      <c r="B7" s="182"/>
      <c r="C7" s="155"/>
      <c r="D7" s="155"/>
      <c r="E7" s="59">
        <v>271061000</v>
      </c>
      <c r="F7" s="60">
        <v>271061000</v>
      </c>
      <c r="G7" s="60">
        <v>106163000</v>
      </c>
      <c r="H7" s="60">
        <v>3177000</v>
      </c>
      <c r="I7" s="60"/>
      <c r="J7" s="60">
        <v>109340000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109340000</v>
      </c>
      <c r="X7" s="60">
        <v>271061000</v>
      </c>
      <c r="Y7" s="60">
        <v>-161721000</v>
      </c>
      <c r="Z7" s="140">
        <v>-59.66</v>
      </c>
      <c r="AA7" s="62">
        <v>271061000</v>
      </c>
    </row>
    <row r="8" spans="1:27" ht="13.5">
      <c r="A8" s="249" t="s">
        <v>179</v>
      </c>
      <c r="B8" s="182"/>
      <c r="C8" s="155"/>
      <c r="D8" s="155"/>
      <c r="E8" s="59">
        <v>1250000</v>
      </c>
      <c r="F8" s="60">
        <v>1250000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1250000</v>
      </c>
      <c r="Y8" s="60">
        <v>-1250000</v>
      </c>
      <c r="Z8" s="140">
        <v>-100</v>
      </c>
      <c r="AA8" s="62">
        <v>1250000</v>
      </c>
    </row>
    <row r="9" spans="1:27" ht="13.5">
      <c r="A9" s="249" t="s">
        <v>180</v>
      </c>
      <c r="B9" s="182"/>
      <c r="C9" s="155"/>
      <c r="D9" s="155"/>
      <c r="E9" s="59"/>
      <c r="F9" s="60"/>
      <c r="G9" s="60"/>
      <c r="H9" s="60">
        <v>75778</v>
      </c>
      <c r="I9" s="60">
        <v>149589</v>
      </c>
      <c r="J9" s="60">
        <v>225367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225367</v>
      </c>
      <c r="X9" s="60"/>
      <c r="Y9" s="60">
        <v>225367</v>
      </c>
      <c r="Z9" s="140"/>
      <c r="AA9" s="62"/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-266107000</v>
      </c>
      <c r="F12" s="60">
        <v>-266107000</v>
      </c>
      <c r="G12" s="60">
        <v>-35557945</v>
      </c>
      <c r="H12" s="60">
        <v>-22577090</v>
      </c>
      <c r="I12" s="60">
        <v>-23400062</v>
      </c>
      <c r="J12" s="60">
        <v>-81535097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-81535097</v>
      </c>
      <c r="X12" s="60">
        <v>-266107000</v>
      </c>
      <c r="Y12" s="60">
        <v>184571903</v>
      </c>
      <c r="Z12" s="140">
        <v>-69.36</v>
      </c>
      <c r="AA12" s="62">
        <v>-266107000</v>
      </c>
    </row>
    <row r="13" spans="1:27" ht="13.5">
      <c r="A13" s="249" t="s">
        <v>40</v>
      </c>
      <c r="B13" s="182"/>
      <c r="C13" s="155"/>
      <c r="D13" s="155"/>
      <c r="E13" s="59">
        <v>-3847000</v>
      </c>
      <c r="F13" s="60">
        <v>-3847000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-3847000</v>
      </c>
      <c r="Y13" s="60">
        <v>3847000</v>
      </c>
      <c r="Z13" s="140">
        <v>-100</v>
      </c>
      <c r="AA13" s="62">
        <v>-3847000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3646000</v>
      </c>
      <c r="F15" s="73">
        <f t="shared" si="0"/>
        <v>3646000</v>
      </c>
      <c r="G15" s="73">
        <f t="shared" si="0"/>
        <v>70861951</v>
      </c>
      <c r="H15" s="73">
        <f t="shared" si="0"/>
        <v>-17967138</v>
      </c>
      <c r="I15" s="73">
        <f t="shared" si="0"/>
        <v>-23197242</v>
      </c>
      <c r="J15" s="73">
        <f t="shared" si="0"/>
        <v>29697571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29697571</v>
      </c>
      <c r="X15" s="73">
        <f t="shared" si="0"/>
        <v>3646000</v>
      </c>
      <c r="Y15" s="73">
        <f t="shared" si="0"/>
        <v>26051571</v>
      </c>
      <c r="Z15" s="170">
        <f>+IF(X15&lt;&gt;0,+(Y15/X15)*100,0)</f>
        <v>714.5247120131651</v>
      </c>
      <c r="AA15" s="74">
        <f>SUM(AA6:AA14)</f>
        <v>3646000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-36250000</v>
      </c>
      <c r="F24" s="60">
        <v>-36250000</v>
      </c>
      <c r="G24" s="60">
        <v>-203365</v>
      </c>
      <c r="H24" s="60">
        <v>-164181</v>
      </c>
      <c r="I24" s="60">
        <v>-11056</v>
      </c>
      <c r="J24" s="60">
        <v>-378602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-378602</v>
      </c>
      <c r="X24" s="60">
        <v>-36250000</v>
      </c>
      <c r="Y24" s="60">
        <v>35871398</v>
      </c>
      <c r="Z24" s="140">
        <v>-98.96</v>
      </c>
      <c r="AA24" s="62">
        <v>-36250000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-36250000</v>
      </c>
      <c r="F25" s="73">
        <f t="shared" si="1"/>
        <v>-36250000</v>
      </c>
      <c r="G25" s="73">
        <f t="shared" si="1"/>
        <v>-203365</v>
      </c>
      <c r="H25" s="73">
        <f t="shared" si="1"/>
        <v>-164181</v>
      </c>
      <c r="I25" s="73">
        <f t="shared" si="1"/>
        <v>-11056</v>
      </c>
      <c r="J25" s="73">
        <f t="shared" si="1"/>
        <v>-378602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-378602</v>
      </c>
      <c r="X25" s="73">
        <f t="shared" si="1"/>
        <v>-36250000</v>
      </c>
      <c r="Y25" s="73">
        <f t="shared" si="1"/>
        <v>35871398</v>
      </c>
      <c r="Z25" s="170">
        <f>+IF(X25&lt;&gt;0,+(Y25/X25)*100,0)</f>
        <v>-98.95558068965518</v>
      </c>
      <c r="AA25" s="74">
        <f>SUM(AA19:AA24)</f>
        <v>-36250000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35000000</v>
      </c>
      <c r="F30" s="60">
        <v>35000000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35000000</v>
      </c>
      <c r="Y30" s="60">
        <v>-35000000</v>
      </c>
      <c r="Z30" s="140">
        <v>-100</v>
      </c>
      <c r="AA30" s="62">
        <v>35000000</v>
      </c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-1453000</v>
      </c>
      <c r="F33" s="60">
        <v>-1453000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-1453000</v>
      </c>
      <c r="Y33" s="60">
        <v>1453000</v>
      </c>
      <c r="Z33" s="140">
        <v>-100</v>
      </c>
      <c r="AA33" s="62">
        <v>-1453000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33547000</v>
      </c>
      <c r="F34" s="73">
        <f t="shared" si="2"/>
        <v>33547000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33547000</v>
      </c>
      <c r="Y34" s="73">
        <f t="shared" si="2"/>
        <v>-33547000</v>
      </c>
      <c r="Z34" s="170">
        <f>+IF(X34&lt;&gt;0,+(Y34/X34)*100,0)</f>
        <v>-100</v>
      </c>
      <c r="AA34" s="74">
        <f>SUM(AA29:AA33)</f>
        <v>33547000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943000</v>
      </c>
      <c r="F36" s="100">
        <f t="shared" si="3"/>
        <v>943000</v>
      </c>
      <c r="G36" s="100">
        <f t="shared" si="3"/>
        <v>70658586</v>
      </c>
      <c r="H36" s="100">
        <f t="shared" si="3"/>
        <v>-18131319</v>
      </c>
      <c r="I36" s="100">
        <f t="shared" si="3"/>
        <v>-23208298</v>
      </c>
      <c r="J36" s="100">
        <f t="shared" si="3"/>
        <v>29318969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29318969</v>
      </c>
      <c r="X36" s="100">
        <f t="shared" si="3"/>
        <v>943000</v>
      </c>
      <c r="Y36" s="100">
        <f t="shared" si="3"/>
        <v>28375969</v>
      </c>
      <c r="Z36" s="137">
        <f>+IF(X36&lt;&gt;0,+(Y36/X36)*100,0)</f>
        <v>3009.116542948038</v>
      </c>
      <c r="AA36" s="102">
        <f>+AA15+AA25+AA34</f>
        <v>943000</v>
      </c>
    </row>
    <row r="37" spans="1:27" ht="13.5">
      <c r="A37" s="249" t="s">
        <v>199</v>
      </c>
      <c r="B37" s="182"/>
      <c r="C37" s="153"/>
      <c r="D37" s="153"/>
      <c r="E37" s="99">
        <v>623000</v>
      </c>
      <c r="F37" s="100">
        <v>623000</v>
      </c>
      <c r="G37" s="100">
        <v>14019903</v>
      </c>
      <c r="H37" s="100">
        <v>84678489</v>
      </c>
      <c r="I37" s="100">
        <v>66547170</v>
      </c>
      <c r="J37" s="100">
        <v>14019903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14019903</v>
      </c>
      <c r="X37" s="100">
        <v>623000</v>
      </c>
      <c r="Y37" s="100">
        <v>13396903</v>
      </c>
      <c r="Z37" s="137">
        <v>2150.39</v>
      </c>
      <c r="AA37" s="102">
        <v>623000</v>
      </c>
    </row>
    <row r="38" spans="1:27" ht="13.5">
      <c r="A38" s="269" t="s">
        <v>200</v>
      </c>
      <c r="B38" s="256"/>
      <c r="C38" s="257"/>
      <c r="D38" s="257"/>
      <c r="E38" s="258">
        <v>1566000</v>
      </c>
      <c r="F38" s="259">
        <v>1566000</v>
      </c>
      <c r="G38" s="259">
        <v>84678489</v>
      </c>
      <c r="H38" s="259">
        <v>66547170</v>
      </c>
      <c r="I38" s="259">
        <v>43338872</v>
      </c>
      <c r="J38" s="259">
        <v>43338872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43338872</v>
      </c>
      <c r="X38" s="259">
        <v>1566000</v>
      </c>
      <c r="Y38" s="259">
        <v>41772872</v>
      </c>
      <c r="Z38" s="260">
        <v>2667.49</v>
      </c>
      <c r="AA38" s="261">
        <v>1566000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36250000</v>
      </c>
      <c r="F5" s="106">
        <f t="shared" si="0"/>
        <v>36250000</v>
      </c>
      <c r="G5" s="106">
        <f t="shared" si="0"/>
        <v>203365</v>
      </c>
      <c r="H5" s="106">
        <f t="shared" si="0"/>
        <v>164181</v>
      </c>
      <c r="I5" s="106">
        <f t="shared" si="0"/>
        <v>11056</v>
      </c>
      <c r="J5" s="106">
        <f t="shared" si="0"/>
        <v>378602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378602</v>
      </c>
      <c r="X5" s="106">
        <f t="shared" si="0"/>
        <v>9062500</v>
      </c>
      <c r="Y5" s="106">
        <f t="shared" si="0"/>
        <v>-8683898</v>
      </c>
      <c r="Z5" s="201">
        <f>+IF(X5&lt;&gt;0,+(Y5/X5)*100,0)</f>
        <v>-95.82232275862069</v>
      </c>
      <c r="AA5" s="199">
        <f>SUM(AA11:AA18)</f>
        <v>36250000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36250000</v>
      </c>
      <c r="F15" s="60">
        <v>36250000</v>
      </c>
      <c r="G15" s="60">
        <v>203365</v>
      </c>
      <c r="H15" s="60">
        <v>164181</v>
      </c>
      <c r="I15" s="60">
        <v>11056</v>
      </c>
      <c r="J15" s="60">
        <v>378602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378602</v>
      </c>
      <c r="X15" s="60">
        <v>9062500</v>
      </c>
      <c r="Y15" s="60">
        <v>-8683898</v>
      </c>
      <c r="Z15" s="140">
        <v>-95.82</v>
      </c>
      <c r="AA15" s="155">
        <v>36250000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36250000</v>
      </c>
      <c r="F45" s="54">
        <f t="shared" si="7"/>
        <v>36250000</v>
      </c>
      <c r="G45" s="54">
        <f t="shared" si="7"/>
        <v>203365</v>
      </c>
      <c r="H45" s="54">
        <f t="shared" si="7"/>
        <v>164181</v>
      </c>
      <c r="I45" s="54">
        <f t="shared" si="7"/>
        <v>11056</v>
      </c>
      <c r="J45" s="54">
        <f t="shared" si="7"/>
        <v>378602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378602</v>
      </c>
      <c r="X45" s="54">
        <f t="shared" si="7"/>
        <v>9062500</v>
      </c>
      <c r="Y45" s="54">
        <f t="shared" si="7"/>
        <v>-8683898</v>
      </c>
      <c r="Z45" s="184">
        <f t="shared" si="5"/>
        <v>-95.82232275862069</v>
      </c>
      <c r="AA45" s="130">
        <f t="shared" si="8"/>
        <v>36250000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36250000</v>
      </c>
      <c r="F49" s="220">
        <f t="shared" si="9"/>
        <v>36250000</v>
      </c>
      <c r="G49" s="220">
        <f t="shared" si="9"/>
        <v>203365</v>
      </c>
      <c r="H49" s="220">
        <f t="shared" si="9"/>
        <v>164181</v>
      </c>
      <c r="I49" s="220">
        <f t="shared" si="9"/>
        <v>11056</v>
      </c>
      <c r="J49" s="220">
        <f t="shared" si="9"/>
        <v>378602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378602</v>
      </c>
      <c r="X49" s="220">
        <f t="shared" si="9"/>
        <v>9062500</v>
      </c>
      <c r="Y49" s="220">
        <f t="shared" si="9"/>
        <v>-8683898</v>
      </c>
      <c r="Z49" s="221">
        <f t="shared" si="5"/>
        <v>-95.82232275862069</v>
      </c>
      <c r="AA49" s="222">
        <f>SUM(AA41:AA48)</f>
        <v>36250000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1401863</v>
      </c>
      <c r="F66" s="275"/>
      <c r="G66" s="275">
        <v>379346</v>
      </c>
      <c r="H66" s="275">
        <v>319390</v>
      </c>
      <c r="I66" s="275">
        <v>87902</v>
      </c>
      <c r="J66" s="275">
        <v>786638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786638</v>
      </c>
      <c r="X66" s="275"/>
      <c r="Y66" s="275">
        <v>786638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1401863</v>
      </c>
      <c r="F69" s="220">
        <f t="shared" si="12"/>
        <v>0</v>
      </c>
      <c r="G69" s="220">
        <f t="shared" si="12"/>
        <v>379346</v>
      </c>
      <c r="H69" s="220">
        <f t="shared" si="12"/>
        <v>319390</v>
      </c>
      <c r="I69" s="220">
        <f t="shared" si="12"/>
        <v>87902</v>
      </c>
      <c r="J69" s="220">
        <f t="shared" si="12"/>
        <v>786638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786638</v>
      </c>
      <c r="X69" s="220">
        <f t="shared" si="12"/>
        <v>0</v>
      </c>
      <c r="Y69" s="220">
        <f t="shared" si="12"/>
        <v>786638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36250000</v>
      </c>
      <c r="F40" s="345">
        <f t="shared" si="9"/>
        <v>36250000</v>
      </c>
      <c r="G40" s="345">
        <f t="shared" si="9"/>
        <v>203365</v>
      </c>
      <c r="H40" s="343">
        <f t="shared" si="9"/>
        <v>164181</v>
      </c>
      <c r="I40" s="343">
        <f t="shared" si="9"/>
        <v>11056</v>
      </c>
      <c r="J40" s="345">
        <f t="shared" si="9"/>
        <v>378602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378602</v>
      </c>
      <c r="X40" s="343">
        <f t="shared" si="9"/>
        <v>9062500</v>
      </c>
      <c r="Y40" s="345">
        <f t="shared" si="9"/>
        <v>-8683898</v>
      </c>
      <c r="Z40" s="336">
        <f>+IF(X40&lt;&gt;0,+(Y40/X40)*100,0)</f>
        <v>-95.82232275862069</v>
      </c>
      <c r="AA40" s="350">
        <f>SUM(AA41:AA49)</f>
        <v>36250000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>
        <v>162900</v>
      </c>
      <c r="I43" s="305"/>
      <c r="J43" s="370">
        <v>162900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162900</v>
      </c>
      <c r="X43" s="305"/>
      <c r="Y43" s="370">
        <v>162900</v>
      </c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1250000</v>
      </c>
      <c r="F44" s="53">
        <v>1250000</v>
      </c>
      <c r="G44" s="53">
        <v>203365</v>
      </c>
      <c r="H44" s="54">
        <v>1281</v>
      </c>
      <c r="I44" s="54">
        <v>11056</v>
      </c>
      <c r="J44" s="53">
        <v>215702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215702</v>
      </c>
      <c r="X44" s="54">
        <v>312500</v>
      </c>
      <c r="Y44" s="53">
        <v>-96798</v>
      </c>
      <c r="Z44" s="94">
        <v>-30.98</v>
      </c>
      <c r="AA44" s="95">
        <v>1250000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35000000</v>
      </c>
      <c r="F48" s="53">
        <v>35000000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8750000</v>
      </c>
      <c r="Y48" s="53">
        <v>-8750000</v>
      </c>
      <c r="Z48" s="94">
        <v>-100</v>
      </c>
      <c r="AA48" s="95">
        <v>35000000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36250000</v>
      </c>
      <c r="F60" s="264">
        <f t="shared" si="14"/>
        <v>36250000</v>
      </c>
      <c r="G60" s="264">
        <f t="shared" si="14"/>
        <v>203365</v>
      </c>
      <c r="H60" s="219">
        <f t="shared" si="14"/>
        <v>164181</v>
      </c>
      <c r="I60" s="219">
        <f t="shared" si="14"/>
        <v>11056</v>
      </c>
      <c r="J60" s="264">
        <f t="shared" si="14"/>
        <v>378602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378602</v>
      </c>
      <c r="X60" s="219">
        <f t="shared" si="14"/>
        <v>9062500</v>
      </c>
      <c r="Y60" s="264">
        <f t="shared" si="14"/>
        <v>-8683898</v>
      </c>
      <c r="Z60" s="337">
        <f>+IF(X60&lt;&gt;0,+(Y60/X60)*100,0)</f>
        <v>-95.82232275862069</v>
      </c>
      <c r="AA60" s="232">
        <f>+AA57+AA54+AA51+AA40+AA37+AA34+AA22+AA5</f>
        <v>36250000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2014-11-17T08:45:53Z</dcterms:created>
  <dcterms:modified xsi:type="dcterms:W3CDTF">2014-11-17T08:45:57Z</dcterms:modified>
  <cp:category/>
  <cp:version/>
  <cp:contentType/>
  <cp:contentStatus/>
</cp:coreProperties>
</file>