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<sst xmlns="http://schemas.openxmlformats.org/spreadsheetml/2006/main" count="855" uniqueCount="302">
  <si>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Sekhukhune(DC47)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</si>
  <si>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</si>
  <si>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</si>
  <si>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</si>
  <si>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</si>
  <si>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</si>
  <si>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</si>
  <si>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</si>
  <si>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</si>
  <si>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</si>
  <si>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</si>
  <si>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</si>
  <si>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</si>
  <si>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</si>
  <si>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</si>
  <si>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</si>
  <si>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</si>
  <si>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</si>
  <si>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</si>
  <si>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</si>
  <si>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</si>
  <si>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</si>
  <si>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</si>
  <si>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</si>
  <si>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</si>
  <si>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</si>
  <si>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</si>
  <si>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</si>
  <si>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</si>
  <si>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</si>
  <si>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</si>
  <si>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</si>
  <si>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</si>
  <si>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</si>
  <si>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</si>
  <si>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</si>
  <si>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</si>
  <si>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</si>
  <si>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</si>
  <si>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</si>
  <si>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</si>
  <si>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</si>
  <si>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</si>
  <si>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</si>
  <si>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</si>
  <si>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</si>
  <si>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</si>
  <si>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</si>
  <si>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</si>
  <si>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</si>
  <si>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</si>
  <si>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</si>
  <si>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</si>
  <si>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</si>
  <si>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</si>
  <si>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</si>
  <si>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</si>
  <si>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</si>
  <si>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</si>
  <si>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</si>
  <si>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</si>
  <si>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</si>
  <si>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</si>
  <si>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</si>
  <si>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</si>
  <si>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</si>
  <si>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</si>
  <si>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</si>
  <si>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</si>
  <si>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</si>
  <si>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Sekhukhune(DC47)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</si>
  <si>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</si>
  <si>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</si>
  <si>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</si>
  <si>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</si>
  <si>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</si>
  <si>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</si>
  <si>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</si>
  <si>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</si>
  <si>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</si>
  <si>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</si>
  <si>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</si>
  <si>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</si>
  <si>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</si>
  <si>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</si>
  <si>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</si>
  <si>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</si>
  <si>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</si>
  <si>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</si>
  <si>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</si>
  <si>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</si>
  <si>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</si>
  <si>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</si>
  <si>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</si>
  <si>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</si>
  <si>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</si>
  <si>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</si>
  <si>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</si>
  <si>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</si>
  <si>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</si>
  <si>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Sekhukhune(DC47)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</si>
  <si>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</si>
  <si>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</si>
  <si>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</si>
  <si>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</si>
  <si>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</si>
  <si>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</si>
  <si>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</si>
  <si>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</si>
  <si>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</si>
  <si>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</si>
  <si>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</si>
  <si>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</si>
  <si>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</si>
  <si>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</si>
  <si>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</si>
  <si>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</si>
  <si>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</si>
  <si>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</si>
  <si>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</si>
  <si>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</si>
  <si>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</si>
  <si>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</si>
  <si>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</si>
  <si>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</si>
  <si>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</si>
  <si>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</si>
  <si>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</si>
  <si>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</si>
  <si>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Sekhukhune(DC47)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</si>
  <si>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</si>
  <si>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</si>
  <si>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</si>
  <si>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</si>
  <si>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</si>
  <si>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</si>
  <si>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</si>
  <si>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</si>
  <si>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</si>
  <si>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</si>
  <si>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Sekhukhune(DC47)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</si>
  <si>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</si>
  <si>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</si>
  <si>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</si>
  <si>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</si>
  <si>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</si>
  <si>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</si>
  <si>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</si>
  <si>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</si>
  <si>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</si>
  <si>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</si>
  <si>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</si>
  <si>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</si>
  <si>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</si>
  <si>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</si>
  <si>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</si>
  <si>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</si>
  <si>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</si>
  <si>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</si>
  <si>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</si>
  <si>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</si>
  <si>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</si>
  <si>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</si>
  <si>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</si>
  <si>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</si>
  <si>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</si>
  <si>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</si>
  <si>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</si>
  <si>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</si>
  <si>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</si>
  <si>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</si>
  <si>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</si>
  <si>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</si>
  <si>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</si>
  <si>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Sekhukhune(DC47)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</si>
  <si>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</si>
  <si>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</si>
  <si>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</si>
  <si>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</si>
  <si>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</si>
  <si>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</si>
  <si>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</si>
  <si>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</si>
  <si>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</si>
  <si>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</si>
  <si>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</si>
  <si>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</si>
  <si>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</si>
  <si>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</si>
  <si>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</si>
  <si>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</si>
  <si>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</si>
  <si>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</si>
  <si>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</si>
  <si>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</si>
  <si>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</si>
  <si>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</si>
  <si>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</si>
  <si>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</si>
  <si>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</si>
  <si>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</si>
  <si>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Sekhukhune(DC47)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</si>
  <si>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</si>
  <si>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</si>
  <si>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</si>
  <si>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</si>
  <si>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</si>
  <si>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</si>
  <si>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</si>
  <si>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</si>
  <si>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</si>
  <si>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</si>
  <si>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</si>
  <si>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</si>
  <si>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</si>
  <si>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</si>
  <si>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</si>
  <si>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</si>
  <si>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</si>
  <si>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</si>
  <si>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</si>
  <si>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</si>
  <si>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</si>
  <si>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</si>
  <si>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</si>
  <si>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</si>
  <si>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Sekhukhune(DC47)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</si>
  <si>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</si>
  <si>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</si>
  <si>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</si>
  <si>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</si>
  <si>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</si>
  <si>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</si>
  <si>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</si>
  <si>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</si>
  <si>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</si>
  <si>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</si>
  <si>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</si>
  <si>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</si>
  <si>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</si>
  <si>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</si>
  <si>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</si>
  <si>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</si>
  <si>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</si>
  <si>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</si>
  <si>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</si>
  <si>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</si>
  <si>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</si>
  <si>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</si>
  <si>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</si>
  <si>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</si>
  <si>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</si>
  <si>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</si>
  <si>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</si>
  <si>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</si>
  <si>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</si>
  <si>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</si>
  <si>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</si>
  <si>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</si>
  <si>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</si>
  <si>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</si>
  <si>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</si>
  <si>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Sekhukhune(DC47)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</si>
  <si>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</si>
  <si>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</si>
  <si>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Limpopo: Sekhukhune(DC47)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</si>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</sst>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41130000</v>
      </c>
      <c r="E6" s="60">
        <v>41130000</v>
      </c>
      <c r="F6" s="60">
        <v>2540215</v>
      </c>
      <c r="G6" s="60">
        <v>4893351</v>
      </c>
      <c r="H6" s="60">
        <v>3385889</v>
      </c>
      <c r="I6" s="60">
        <v>10819455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10819455</v>
      </c>
      <c r="W6" s="60">
        <v>8637249</v>
      </c>
      <c r="X6" s="60">
        <v>2182206</v>
      </c>
      <c r="Y6" s="61">
        <v>25.27</v>
      </c>
      <c r="Z6" s="62">
        <v>41130000</v>
      </c>
    </row>
    <row r="7" spans="1:26" ht="13.5">
      <c r="A7" s="58" t="s">
        <v>33</v>
      </c>
      <c r="B7" s="19">
        <v>0</v>
      </c>
      <c r="C7" s="19">
        <v>0</v>
      </c>
      <c r="D7" s="59">
        <v>7000000</v>
      </c>
      <c r="E7" s="60">
        <v>7000000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1749999</v>
      </c>
      <c r="X7" s="60">
        <v>-1749999</v>
      </c>
      <c r="Y7" s="61">
        <v>-100</v>
      </c>
      <c r="Z7" s="62">
        <v>7000000</v>
      </c>
    </row>
    <row r="8" spans="1:26" ht="13.5">
      <c r="A8" s="58" t="s">
        <v>34</v>
      </c>
      <c r="B8" s="19">
        <v>0</v>
      </c>
      <c r="C8" s="19">
        <v>0</v>
      </c>
      <c r="D8" s="59">
        <v>573875000</v>
      </c>
      <c r="E8" s="60">
        <v>573875000</v>
      </c>
      <c r="F8" s="60">
        <v>185017879</v>
      </c>
      <c r="G8" s="60">
        <v>0</v>
      </c>
      <c r="H8" s="60">
        <v>0</v>
      </c>
      <c r="I8" s="60">
        <v>185017879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185017879</v>
      </c>
      <c r="W8" s="60">
        <v>211678650</v>
      </c>
      <c r="X8" s="60">
        <v>-26660771</v>
      </c>
      <c r="Y8" s="61">
        <v>-12.59</v>
      </c>
      <c r="Z8" s="62">
        <v>573875000</v>
      </c>
    </row>
    <row r="9" spans="1:26" ht="13.5">
      <c r="A9" s="58" t="s">
        <v>35</v>
      </c>
      <c r="B9" s="19">
        <v>0</v>
      </c>
      <c r="C9" s="19">
        <v>0</v>
      </c>
      <c r="D9" s="59">
        <v>54578000</v>
      </c>
      <c r="E9" s="60">
        <v>54578000</v>
      </c>
      <c r="F9" s="60">
        <v>450836</v>
      </c>
      <c r="G9" s="60">
        <v>937822</v>
      </c>
      <c r="H9" s="60">
        <v>240035</v>
      </c>
      <c r="I9" s="60">
        <v>1628693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1628693</v>
      </c>
      <c r="W9" s="60">
        <v>13644501</v>
      </c>
      <c r="X9" s="60">
        <v>-12015808</v>
      </c>
      <c r="Y9" s="61">
        <v>-88.06</v>
      </c>
      <c r="Z9" s="62">
        <v>54578000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676583000</v>
      </c>
      <c r="E10" s="66">
        <f t="shared" si="0"/>
        <v>676583000</v>
      </c>
      <c r="F10" s="66">
        <f t="shared" si="0"/>
        <v>188008930</v>
      </c>
      <c r="G10" s="66">
        <f t="shared" si="0"/>
        <v>5831173</v>
      </c>
      <c r="H10" s="66">
        <f t="shared" si="0"/>
        <v>3625924</v>
      </c>
      <c r="I10" s="66">
        <f t="shared" si="0"/>
        <v>197466027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197466027</v>
      </c>
      <c r="W10" s="66">
        <f t="shared" si="0"/>
        <v>235710399</v>
      </c>
      <c r="X10" s="66">
        <f t="shared" si="0"/>
        <v>-38244372</v>
      </c>
      <c r="Y10" s="67">
        <f>+IF(W10&lt;&gt;0,(X10/W10)*100,0)</f>
        <v>-16.225152628925805</v>
      </c>
      <c r="Z10" s="68">
        <f t="shared" si="0"/>
        <v>676583000</v>
      </c>
    </row>
    <row r="11" spans="1:26" ht="13.5">
      <c r="A11" s="58" t="s">
        <v>37</v>
      </c>
      <c r="B11" s="19">
        <v>0</v>
      </c>
      <c r="C11" s="19">
        <v>0</v>
      </c>
      <c r="D11" s="59">
        <v>241759900</v>
      </c>
      <c r="E11" s="60">
        <v>241759900</v>
      </c>
      <c r="F11" s="60">
        <v>21447602</v>
      </c>
      <c r="G11" s="60">
        <v>20832486</v>
      </c>
      <c r="H11" s="60">
        <v>21070148</v>
      </c>
      <c r="I11" s="60">
        <v>63350236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63350236</v>
      </c>
      <c r="W11" s="60">
        <v>57486582</v>
      </c>
      <c r="X11" s="60">
        <v>5863654</v>
      </c>
      <c r="Y11" s="61">
        <v>10.2</v>
      </c>
      <c r="Z11" s="62">
        <v>241759900</v>
      </c>
    </row>
    <row r="12" spans="1:26" ht="13.5">
      <c r="A12" s="58" t="s">
        <v>38</v>
      </c>
      <c r="B12" s="19">
        <v>0</v>
      </c>
      <c r="C12" s="19">
        <v>0</v>
      </c>
      <c r="D12" s="59">
        <v>13285188</v>
      </c>
      <c r="E12" s="60">
        <v>13285188</v>
      </c>
      <c r="F12" s="60">
        <v>29138</v>
      </c>
      <c r="G12" s="60">
        <v>852880</v>
      </c>
      <c r="H12" s="60">
        <v>951107</v>
      </c>
      <c r="I12" s="60">
        <v>1833125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1833125</v>
      </c>
      <c r="W12" s="60">
        <v>3321297</v>
      </c>
      <c r="X12" s="60">
        <v>-1488172</v>
      </c>
      <c r="Y12" s="61">
        <v>-44.81</v>
      </c>
      <c r="Z12" s="62">
        <v>13285188</v>
      </c>
    </row>
    <row r="13" spans="1:26" ht="13.5">
      <c r="A13" s="58" t="s">
        <v>278</v>
      </c>
      <c r="B13" s="19">
        <v>0</v>
      </c>
      <c r="C13" s="19">
        <v>0</v>
      </c>
      <c r="D13" s="59">
        <v>60000100</v>
      </c>
      <c r="E13" s="60">
        <v>60000100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14499999</v>
      </c>
      <c r="X13" s="60">
        <v>-14499999</v>
      </c>
      <c r="Y13" s="61">
        <v>-100</v>
      </c>
      <c r="Z13" s="62">
        <v>60000100</v>
      </c>
    </row>
    <row r="14" spans="1:26" ht="13.5">
      <c r="A14" s="58" t="s">
        <v>40</v>
      </c>
      <c r="B14" s="19">
        <v>0</v>
      </c>
      <c r="C14" s="19">
        <v>0</v>
      </c>
      <c r="D14" s="59">
        <v>750000</v>
      </c>
      <c r="E14" s="60">
        <v>750000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187500</v>
      </c>
      <c r="X14" s="60">
        <v>-187500</v>
      </c>
      <c r="Y14" s="61">
        <v>-100</v>
      </c>
      <c r="Z14" s="62">
        <v>750000</v>
      </c>
    </row>
    <row r="15" spans="1:26" ht="13.5">
      <c r="A15" s="58" t="s">
        <v>41</v>
      </c>
      <c r="B15" s="19">
        <v>0</v>
      </c>
      <c r="C15" s="19">
        <v>0</v>
      </c>
      <c r="D15" s="59">
        <v>143000700</v>
      </c>
      <c r="E15" s="60">
        <v>143000700</v>
      </c>
      <c r="F15" s="60">
        <v>9604467</v>
      </c>
      <c r="G15" s="60">
        <v>1468560</v>
      </c>
      <c r="H15" s="60">
        <v>2161177</v>
      </c>
      <c r="I15" s="60">
        <v>13234204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13234204</v>
      </c>
      <c r="W15" s="60">
        <v>35315751</v>
      </c>
      <c r="X15" s="60">
        <v>-22081547</v>
      </c>
      <c r="Y15" s="61">
        <v>-62.53</v>
      </c>
      <c r="Z15" s="62">
        <v>143000700</v>
      </c>
    </row>
    <row r="16" spans="1:26" ht="13.5">
      <c r="A16" s="69" t="s">
        <v>42</v>
      </c>
      <c r="B16" s="19">
        <v>0</v>
      </c>
      <c r="C16" s="19">
        <v>0</v>
      </c>
      <c r="D16" s="59">
        <v>3000400</v>
      </c>
      <c r="E16" s="60">
        <v>3000400</v>
      </c>
      <c r="F16" s="60">
        <v>20623</v>
      </c>
      <c r="G16" s="60">
        <v>265192</v>
      </c>
      <c r="H16" s="60">
        <v>144327</v>
      </c>
      <c r="I16" s="60">
        <v>430142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430142</v>
      </c>
      <c r="W16" s="60">
        <v>3000000</v>
      </c>
      <c r="X16" s="60">
        <v>-2569858</v>
      </c>
      <c r="Y16" s="61">
        <v>-85.66</v>
      </c>
      <c r="Z16" s="62">
        <v>3000400</v>
      </c>
    </row>
    <row r="17" spans="1:26" ht="13.5">
      <c r="A17" s="58" t="s">
        <v>43</v>
      </c>
      <c r="B17" s="19">
        <v>0</v>
      </c>
      <c r="C17" s="19">
        <v>0</v>
      </c>
      <c r="D17" s="59">
        <v>277351800</v>
      </c>
      <c r="E17" s="60">
        <v>277351800</v>
      </c>
      <c r="F17" s="60">
        <v>6591014</v>
      </c>
      <c r="G17" s="60">
        <v>7532955</v>
      </c>
      <c r="H17" s="60">
        <v>22743874</v>
      </c>
      <c r="I17" s="60">
        <v>36867843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36867843</v>
      </c>
      <c r="W17" s="60">
        <v>36365751</v>
      </c>
      <c r="X17" s="60">
        <v>502092</v>
      </c>
      <c r="Y17" s="61">
        <v>1.38</v>
      </c>
      <c r="Z17" s="62">
        <v>277351800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739148088</v>
      </c>
      <c r="E18" s="73">
        <f t="shared" si="1"/>
        <v>739148088</v>
      </c>
      <c r="F18" s="73">
        <f t="shared" si="1"/>
        <v>37692844</v>
      </c>
      <c r="G18" s="73">
        <f t="shared" si="1"/>
        <v>30952073</v>
      </c>
      <c r="H18" s="73">
        <f t="shared" si="1"/>
        <v>47070633</v>
      </c>
      <c r="I18" s="73">
        <f t="shared" si="1"/>
        <v>115715550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115715550</v>
      </c>
      <c r="W18" s="73">
        <f t="shared" si="1"/>
        <v>150176880</v>
      </c>
      <c r="X18" s="73">
        <f t="shared" si="1"/>
        <v>-34461330</v>
      </c>
      <c r="Y18" s="67">
        <f>+IF(W18&lt;&gt;0,(X18/W18)*100,0)</f>
        <v>-22.947160708093016</v>
      </c>
      <c r="Z18" s="74">
        <f t="shared" si="1"/>
        <v>739148088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-62565088</v>
      </c>
      <c r="E19" s="77">
        <f t="shared" si="2"/>
        <v>-62565088</v>
      </c>
      <c r="F19" s="77">
        <f t="shared" si="2"/>
        <v>150316086</v>
      </c>
      <c r="G19" s="77">
        <f t="shared" si="2"/>
        <v>-25120900</v>
      </c>
      <c r="H19" s="77">
        <f t="shared" si="2"/>
        <v>-43444709</v>
      </c>
      <c r="I19" s="77">
        <f t="shared" si="2"/>
        <v>81750477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81750477</v>
      </c>
      <c r="W19" s="77">
        <f>IF(E10=E18,0,W10-W18)</f>
        <v>85533519</v>
      </c>
      <c r="X19" s="77">
        <f t="shared" si="2"/>
        <v>-3783042</v>
      </c>
      <c r="Y19" s="78">
        <f>+IF(W19&lt;&gt;0,(X19/W19)*100,0)</f>
        <v>-4.422876603498565</v>
      </c>
      <c r="Z19" s="79">
        <f t="shared" si="2"/>
        <v>-62565088</v>
      </c>
    </row>
    <row r="20" spans="1:26" ht="13.5">
      <c r="A20" s="58" t="s">
        <v>46</v>
      </c>
      <c r="B20" s="19">
        <v>0</v>
      </c>
      <c r="C20" s="19">
        <v>0</v>
      </c>
      <c r="D20" s="59">
        <v>719343500</v>
      </c>
      <c r="E20" s="60">
        <v>719343500</v>
      </c>
      <c r="F20" s="60">
        <v>0</v>
      </c>
      <c r="G20" s="60">
        <v>9655464</v>
      </c>
      <c r="H20" s="60">
        <v>0</v>
      </c>
      <c r="I20" s="60">
        <v>9655464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9655464</v>
      </c>
      <c r="W20" s="60">
        <v>457729200</v>
      </c>
      <c r="X20" s="60">
        <v>-448073736</v>
      </c>
      <c r="Y20" s="61">
        <v>-97.89</v>
      </c>
      <c r="Z20" s="62">
        <v>719343500</v>
      </c>
    </row>
    <row r="21" spans="1:26" ht="13.5">
      <c r="A21" s="58" t="s">
        <v>279</v>
      </c>
      <c r="B21" s="80">
        <v>0</v>
      </c>
      <c r="C21" s="80">
        <v>0</v>
      </c>
      <c r="D21" s="81">
        <v>238408000</v>
      </c>
      <c r="E21" s="82">
        <v>238408000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238408000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895186412</v>
      </c>
      <c r="E22" s="88">
        <f t="shared" si="3"/>
        <v>895186412</v>
      </c>
      <c r="F22" s="88">
        <f t="shared" si="3"/>
        <v>150316086</v>
      </c>
      <c r="G22" s="88">
        <f t="shared" si="3"/>
        <v>-15465436</v>
      </c>
      <c r="H22" s="88">
        <f t="shared" si="3"/>
        <v>-43444709</v>
      </c>
      <c r="I22" s="88">
        <f t="shared" si="3"/>
        <v>91405941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91405941</v>
      </c>
      <c r="W22" s="88">
        <f t="shared" si="3"/>
        <v>543262719</v>
      </c>
      <c r="X22" s="88">
        <f t="shared" si="3"/>
        <v>-451856778</v>
      </c>
      <c r="Y22" s="89">
        <f>+IF(W22&lt;&gt;0,(X22/W22)*100,0)</f>
        <v>-83.17463396563384</v>
      </c>
      <c r="Z22" s="90">
        <f t="shared" si="3"/>
        <v>895186412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895186412</v>
      </c>
      <c r="E24" s="77">
        <f t="shared" si="4"/>
        <v>895186412</v>
      </c>
      <c r="F24" s="77">
        <f t="shared" si="4"/>
        <v>150316086</v>
      </c>
      <c r="G24" s="77">
        <f t="shared" si="4"/>
        <v>-15465436</v>
      </c>
      <c r="H24" s="77">
        <f t="shared" si="4"/>
        <v>-43444709</v>
      </c>
      <c r="I24" s="77">
        <f t="shared" si="4"/>
        <v>91405941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91405941</v>
      </c>
      <c r="W24" s="77">
        <f t="shared" si="4"/>
        <v>543262719</v>
      </c>
      <c r="X24" s="77">
        <f t="shared" si="4"/>
        <v>-451856778</v>
      </c>
      <c r="Y24" s="78">
        <f>+IF(W24&lt;&gt;0,(X24/W24)*100,0)</f>
        <v>-83.17463396563384</v>
      </c>
      <c r="Z24" s="79">
        <f t="shared" si="4"/>
        <v>895186412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311965382</v>
      </c>
      <c r="C27" s="22">
        <v>0</v>
      </c>
      <c r="D27" s="99">
        <v>957752000</v>
      </c>
      <c r="E27" s="100">
        <v>957752000</v>
      </c>
      <c r="F27" s="100">
        <v>19551351</v>
      </c>
      <c r="G27" s="100">
        <v>4867000</v>
      </c>
      <c r="H27" s="100">
        <v>12171022</v>
      </c>
      <c r="I27" s="100">
        <v>36589373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36589373</v>
      </c>
      <c r="W27" s="100">
        <v>188659032</v>
      </c>
      <c r="X27" s="100">
        <v>-152069659</v>
      </c>
      <c r="Y27" s="101">
        <v>-80.61</v>
      </c>
      <c r="Z27" s="102">
        <v>957752000</v>
      </c>
    </row>
    <row r="28" spans="1:26" ht="13.5">
      <c r="A28" s="103" t="s">
        <v>46</v>
      </c>
      <c r="B28" s="19">
        <v>310892649</v>
      </c>
      <c r="C28" s="19">
        <v>0</v>
      </c>
      <c r="D28" s="59">
        <v>719345000</v>
      </c>
      <c r="E28" s="60">
        <v>719345000</v>
      </c>
      <c r="F28" s="60">
        <v>19551351</v>
      </c>
      <c r="G28" s="60">
        <v>4867000</v>
      </c>
      <c r="H28" s="60">
        <v>12171022</v>
      </c>
      <c r="I28" s="60">
        <v>36589373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36589373</v>
      </c>
      <c r="W28" s="60">
        <v>0</v>
      </c>
      <c r="X28" s="60">
        <v>36589373</v>
      </c>
      <c r="Y28" s="61">
        <v>0</v>
      </c>
      <c r="Z28" s="62">
        <v>719345000</v>
      </c>
    </row>
    <row r="29" spans="1:26" ht="13.5">
      <c r="A29" s="58" t="s">
        <v>282</v>
      </c>
      <c r="B29" s="19">
        <v>0</v>
      </c>
      <c r="C29" s="19">
        <v>0</v>
      </c>
      <c r="D29" s="59">
        <v>238407000</v>
      </c>
      <c r="E29" s="60">
        <v>238407000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238407000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1072733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311965382</v>
      </c>
      <c r="C32" s="22">
        <f>SUM(C28:C31)</f>
        <v>0</v>
      </c>
      <c r="D32" s="99">
        <f aca="true" t="shared" si="5" ref="D32:Z32">SUM(D28:D31)</f>
        <v>957752000</v>
      </c>
      <c r="E32" s="100">
        <f t="shared" si="5"/>
        <v>957752000</v>
      </c>
      <c r="F32" s="100">
        <f t="shared" si="5"/>
        <v>19551351</v>
      </c>
      <c r="G32" s="100">
        <f t="shared" si="5"/>
        <v>4867000</v>
      </c>
      <c r="H32" s="100">
        <f t="shared" si="5"/>
        <v>12171022</v>
      </c>
      <c r="I32" s="100">
        <f t="shared" si="5"/>
        <v>36589373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36589373</v>
      </c>
      <c r="W32" s="100">
        <f t="shared" si="5"/>
        <v>0</v>
      </c>
      <c r="X32" s="100">
        <f t="shared" si="5"/>
        <v>36589373</v>
      </c>
      <c r="Y32" s="101">
        <f>+IF(W32&lt;&gt;0,(X32/W32)*100,0)</f>
        <v>0</v>
      </c>
      <c r="Z32" s="102">
        <f t="shared" si="5"/>
        <v>957752000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191119000</v>
      </c>
      <c r="E35" s="60">
        <v>191119000</v>
      </c>
      <c r="F35" s="60">
        <v>161014000</v>
      </c>
      <c r="G35" s="60">
        <v>92322000</v>
      </c>
      <c r="H35" s="60">
        <v>0</v>
      </c>
      <c r="I35" s="60">
        <v>92322000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92322000</v>
      </c>
      <c r="W35" s="60">
        <v>47779750</v>
      </c>
      <c r="X35" s="60">
        <v>44542250</v>
      </c>
      <c r="Y35" s="61">
        <v>93.22</v>
      </c>
      <c r="Z35" s="62">
        <v>191119000</v>
      </c>
    </row>
    <row r="36" spans="1:26" ht="13.5">
      <c r="A36" s="58" t="s">
        <v>57</v>
      </c>
      <c r="B36" s="19">
        <v>0</v>
      </c>
      <c r="C36" s="19">
        <v>0</v>
      </c>
      <c r="D36" s="59">
        <v>3540178000</v>
      </c>
      <c r="E36" s="60">
        <v>3540178000</v>
      </c>
      <c r="F36" s="60">
        <v>2411464000</v>
      </c>
      <c r="G36" s="60">
        <v>2428157000</v>
      </c>
      <c r="H36" s="60">
        <v>0</v>
      </c>
      <c r="I36" s="60">
        <v>2428157000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2428157000</v>
      </c>
      <c r="W36" s="60">
        <v>885044500</v>
      </c>
      <c r="X36" s="60">
        <v>1543112500</v>
      </c>
      <c r="Y36" s="61">
        <v>174.35</v>
      </c>
      <c r="Z36" s="62">
        <v>3540178000</v>
      </c>
    </row>
    <row r="37" spans="1:26" ht="13.5">
      <c r="A37" s="58" t="s">
        <v>58</v>
      </c>
      <c r="B37" s="19">
        <v>0</v>
      </c>
      <c r="C37" s="19">
        <v>0</v>
      </c>
      <c r="D37" s="59">
        <v>268833000</v>
      </c>
      <c r="E37" s="60">
        <v>268833000</v>
      </c>
      <c r="F37" s="60">
        <v>30379000</v>
      </c>
      <c r="G37" s="60">
        <v>39771000</v>
      </c>
      <c r="H37" s="60">
        <v>0</v>
      </c>
      <c r="I37" s="60">
        <v>39771000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39771000</v>
      </c>
      <c r="W37" s="60">
        <v>67208250</v>
      </c>
      <c r="X37" s="60">
        <v>-27437250</v>
      </c>
      <c r="Y37" s="61">
        <v>-40.82</v>
      </c>
      <c r="Z37" s="62">
        <v>268833000</v>
      </c>
    </row>
    <row r="38" spans="1:26" ht="13.5">
      <c r="A38" s="58" t="s">
        <v>59</v>
      </c>
      <c r="B38" s="19">
        <v>0</v>
      </c>
      <c r="C38" s="19">
        <v>0</v>
      </c>
      <c r="D38" s="59">
        <v>28825000</v>
      </c>
      <c r="E38" s="60">
        <v>28825000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7206250</v>
      </c>
      <c r="X38" s="60">
        <v>-7206250</v>
      </c>
      <c r="Y38" s="61">
        <v>-100</v>
      </c>
      <c r="Z38" s="62">
        <v>28825000</v>
      </c>
    </row>
    <row r="39" spans="1:26" ht="13.5">
      <c r="A39" s="58" t="s">
        <v>60</v>
      </c>
      <c r="B39" s="19">
        <v>0</v>
      </c>
      <c r="C39" s="19">
        <v>0</v>
      </c>
      <c r="D39" s="59">
        <v>3433639000</v>
      </c>
      <c r="E39" s="60">
        <v>3433639000</v>
      </c>
      <c r="F39" s="60">
        <v>2542099000</v>
      </c>
      <c r="G39" s="60">
        <v>2480708000</v>
      </c>
      <c r="H39" s="60">
        <v>0</v>
      </c>
      <c r="I39" s="60">
        <v>2480708000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2480708000</v>
      </c>
      <c r="W39" s="60">
        <v>858409750</v>
      </c>
      <c r="X39" s="60">
        <v>1622298250</v>
      </c>
      <c r="Y39" s="61">
        <v>188.99</v>
      </c>
      <c r="Z39" s="62">
        <v>3433639000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736252000</v>
      </c>
      <c r="E42" s="60">
        <v>736252000</v>
      </c>
      <c r="F42" s="60">
        <v>167466087</v>
      </c>
      <c r="G42" s="60">
        <v>-27808007</v>
      </c>
      <c r="H42" s="60">
        <v>-38438177</v>
      </c>
      <c r="I42" s="60">
        <v>101219903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101219903</v>
      </c>
      <c r="W42" s="60">
        <v>241622000</v>
      </c>
      <c r="X42" s="60">
        <v>-140402097</v>
      </c>
      <c r="Y42" s="61">
        <v>-58.11</v>
      </c>
      <c r="Z42" s="62">
        <v>736252000</v>
      </c>
    </row>
    <row r="43" spans="1:26" ht="13.5">
      <c r="A43" s="58" t="s">
        <v>63</v>
      </c>
      <c r="B43" s="19">
        <v>0</v>
      </c>
      <c r="C43" s="19">
        <v>0</v>
      </c>
      <c r="D43" s="59">
        <v>-593164000</v>
      </c>
      <c r="E43" s="60">
        <v>-593164000</v>
      </c>
      <c r="F43" s="60">
        <v>-19551351</v>
      </c>
      <c r="G43" s="60">
        <v>-4867035</v>
      </c>
      <c r="H43" s="60">
        <v>-12171000</v>
      </c>
      <c r="I43" s="60">
        <v>-36589386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-36589386</v>
      </c>
      <c r="W43" s="60">
        <v>-164154000</v>
      </c>
      <c r="X43" s="60">
        <v>127564614</v>
      </c>
      <c r="Y43" s="61">
        <v>-77.71</v>
      </c>
      <c r="Z43" s="62">
        <v>-593164000</v>
      </c>
    </row>
    <row r="44" spans="1:26" ht="13.5">
      <c r="A44" s="58" t="s">
        <v>64</v>
      </c>
      <c r="B44" s="19">
        <v>0</v>
      </c>
      <c r="C44" s="19">
        <v>0</v>
      </c>
      <c r="D44" s="59">
        <v>-1331000</v>
      </c>
      <c r="E44" s="60">
        <v>-1331000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-1331000</v>
      </c>
    </row>
    <row r="45" spans="1:26" ht="13.5">
      <c r="A45" s="70" t="s">
        <v>65</v>
      </c>
      <c r="B45" s="22">
        <v>0</v>
      </c>
      <c r="C45" s="22">
        <v>0</v>
      </c>
      <c r="D45" s="99">
        <v>141757000</v>
      </c>
      <c r="E45" s="100">
        <v>141757000</v>
      </c>
      <c r="F45" s="100">
        <v>147914736</v>
      </c>
      <c r="G45" s="100">
        <v>115239694</v>
      </c>
      <c r="H45" s="100">
        <v>64630517</v>
      </c>
      <c r="I45" s="100">
        <v>64630517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64630517</v>
      </c>
      <c r="W45" s="100">
        <v>77468000</v>
      </c>
      <c r="X45" s="100">
        <v>-12837483</v>
      </c>
      <c r="Y45" s="101">
        <v>-16.57</v>
      </c>
      <c r="Z45" s="102">
        <v>141757000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2289700</v>
      </c>
      <c r="C49" s="52">
        <v>0</v>
      </c>
      <c r="D49" s="129">
        <v>4833957</v>
      </c>
      <c r="E49" s="54">
        <v>14461288</v>
      </c>
      <c r="F49" s="54">
        <v>0</v>
      </c>
      <c r="G49" s="54">
        <v>0</v>
      </c>
      <c r="H49" s="54">
        <v>0</v>
      </c>
      <c r="I49" s="54">
        <v>27828271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1019434</v>
      </c>
      <c r="W49" s="54">
        <v>1013942</v>
      </c>
      <c r="X49" s="54">
        <v>34616364</v>
      </c>
      <c r="Y49" s="54">
        <v>0</v>
      </c>
      <c r="Z49" s="130">
        <v>86062956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34174333</v>
      </c>
      <c r="C51" s="52">
        <v>0</v>
      </c>
      <c r="D51" s="129">
        <v>8537578</v>
      </c>
      <c r="E51" s="54">
        <v>3429635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46141546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134.64460004243583</v>
      </c>
      <c r="E58" s="7">
        <f t="shared" si="6"/>
        <v>134.64460004243583</v>
      </c>
      <c r="F58" s="7">
        <f t="shared" si="6"/>
        <v>100.00003615357751</v>
      </c>
      <c r="G58" s="7">
        <f t="shared" si="6"/>
        <v>100</v>
      </c>
      <c r="H58" s="7">
        <f t="shared" si="6"/>
        <v>99.9836001323108</v>
      </c>
      <c r="I58" s="7">
        <f t="shared" si="6"/>
        <v>99.99486170259448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99.99486170259448</v>
      </c>
      <c r="W58" s="7">
        <f t="shared" si="6"/>
        <v>83.74283895607894</v>
      </c>
      <c r="X58" s="7">
        <f t="shared" si="6"/>
        <v>0</v>
      </c>
      <c r="Y58" s="7">
        <f t="shared" si="6"/>
        <v>0</v>
      </c>
      <c r="Z58" s="8">
        <f t="shared" si="6"/>
        <v>134.64460004243583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139.69851689764164</v>
      </c>
      <c r="E60" s="13">
        <f t="shared" si="7"/>
        <v>139.69851689764164</v>
      </c>
      <c r="F60" s="13">
        <f t="shared" si="7"/>
        <v>100.0000393667465</v>
      </c>
      <c r="G60" s="13">
        <f t="shared" si="7"/>
        <v>100</v>
      </c>
      <c r="H60" s="13">
        <f t="shared" si="7"/>
        <v>100.0032783118407</v>
      </c>
      <c r="I60" s="13">
        <f t="shared" si="7"/>
        <v>100.00103517228918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100.00103517228918</v>
      </c>
      <c r="W60" s="13">
        <f t="shared" si="7"/>
        <v>81.37126185266229</v>
      </c>
      <c r="X60" s="13">
        <f t="shared" si="7"/>
        <v>0</v>
      </c>
      <c r="Y60" s="13">
        <f t="shared" si="7"/>
        <v>0</v>
      </c>
      <c r="Z60" s="14">
        <f t="shared" si="7"/>
        <v>139.69851689764164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139.69851689764164</v>
      </c>
      <c r="E62" s="13">
        <f t="shared" si="7"/>
        <v>139.69851689764164</v>
      </c>
      <c r="F62" s="13">
        <f t="shared" si="7"/>
        <v>100</v>
      </c>
      <c r="G62" s="13">
        <f t="shared" si="7"/>
        <v>100</v>
      </c>
      <c r="H62" s="13">
        <f t="shared" si="7"/>
        <v>100.01468560410281</v>
      </c>
      <c r="I62" s="13">
        <f t="shared" si="7"/>
        <v>100.00449154958694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100.00449154958694</v>
      </c>
      <c r="W62" s="13">
        <f t="shared" si="7"/>
        <v>96.87112181204918</v>
      </c>
      <c r="X62" s="13">
        <f t="shared" si="7"/>
        <v>0</v>
      </c>
      <c r="Y62" s="13">
        <f t="shared" si="7"/>
        <v>0</v>
      </c>
      <c r="Z62" s="14">
        <f t="shared" si="7"/>
        <v>139.69851689764164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100.00014778732813</v>
      </c>
      <c r="G63" s="13">
        <f t="shared" si="7"/>
        <v>100</v>
      </c>
      <c r="H63" s="13">
        <f t="shared" si="7"/>
        <v>99.96414898321805</v>
      </c>
      <c r="I63" s="13">
        <f t="shared" si="7"/>
        <v>99.98785480756098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99.98785480756098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99.66887260806516</v>
      </c>
      <c r="I66" s="16">
        <f t="shared" si="7"/>
        <v>99.89106212100963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99.89106212100963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47130000</v>
      </c>
      <c r="E67" s="26">
        <v>47130000</v>
      </c>
      <c r="F67" s="26">
        <v>2765978</v>
      </c>
      <c r="G67" s="26">
        <v>5099373</v>
      </c>
      <c r="H67" s="26">
        <v>3597590</v>
      </c>
      <c r="I67" s="26">
        <v>11462941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11462941</v>
      </c>
      <c r="W67" s="26">
        <v>11782500</v>
      </c>
      <c r="X67" s="26"/>
      <c r="Y67" s="25"/>
      <c r="Z67" s="27">
        <v>47130000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41130000</v>
      </c>
      <c r="E69" s="21">
        <v>41130000</v>
      </c>
      <c r="F69" s="21">
        <v>2540215</v>
      </c>
      <c r="G69" s="21">
        <v>4893351</v>
      </c>
      <c r="H69" s="21">
        <v>3385889</v>
      </c>
      <c r="I69" s="21">
        <v>10819455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10819455</v>
      </c>
      <c r="W69" s="21">
        <v>10282500</v>
      </c>
      <c r="X69" s="21"/>
      <c r="Y69" s="20"/>
      <c r="Z69" s="23">
        <v>41130000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41130000</v>
      </c>
      <c r="E71" s="21">
        <v>41130000</v>
      </c>
      <c r="F71" s="21">
        <v>1863567</v>
      </c>
      <c r="G71" s="21">
        <v>4086470</v>
      </c>
      <c r="H71" s="21">
        <v>2621615</v>
      </c>
      <c r="I71" s="21">
        <v>8571652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8571652</v>
      </c>
      <c r="W71" s="21">
        <v>8637249</v>
      </c>
      <c r="X71" s="21"/>
      <c r="Y71" s="20"/>
      <c r="Z71" s="23">
        <v>41130000</v>
      </c>
    </row>
    <row r="72" spans="1:26" ht="13.5" hidden="1">
      <c r="A72" s="39" t="s">
        <v>105</v>
      </c>
      <c r="B72" s="19"/>
      <c r="C72" s="19"/>
      <c r="D72" s="20"/>
      <c r="E72" s="21"/>
      <c r="F72" s="21">
        <v>676648</v>
      </c>
      <c r="G72" s="21">
        <v>806881</v>
      </c>
      <c r="H72" s="21">
        <v>764274</v>
      </c>
      <c r="I72" s="21">
        <v>2247803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2247803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6000000</v>
      </c>
      <c r="E75" s="30">
        <v>6000000</v>
      </c>
      <c r="F75" s="30">
        <v>225763</v>
      </c>
      <c r="G75" s="30">
        <v>206022</v>
      </c>
      <c r="H75" s="30">
        <v>211701</v>
      </c>
      <c r="I75" s="30">
        <v>643486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643486</v>
      </c>
      <c r="W75" s="30">
        <v>1500000</v>
      </c>
      <c r="X75" s="30"/>
      <c r="Y75" s="29"/>
      <c r="Z75" s="31">
        <v>6000000</v>
      </c>
    </row>
    <row r="76" spans="1:26" ht="13.5" hidden="1">
      <c r="A76" s="42" t="s">
        <v>286</v>
      </c>
      <c r="B76" s="32"/>
      <c r="C76" s="32"/>
      <c r="D76" s="33">
        <v>63458000</v>
      </c>
      <c r="E76" s="34">
        <v>63458000</v>
      </c>
      <c r="F76" s="34">
        <v>2765979</v>
      </c>
      <c r="G76" s="34">
        <v>5099373</v>
      </c>
      <c r="H76" s="34">
        <v>3597000</v>
      </c>
      <c r="I76" s="34">
        <v>11462352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11462352</v>
      </c>
      <c r="W76" s="34">
        <v>9867000</v>
      </c>
      <c r="X76" s="34"/>
      <c r="Y76" s="33"/>
      <c r="Z76" s="35">
        <v>63458000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57458000</v>
      </c>
      <c r="E78" s="21">
        <v>57458000</v>
      </c>
      <c r="F78" s="21">
        <v>2540216</v>
      </c>
      <c r="G78" s="21">
        <v>4893351</v>
      </c>
      <c r="H78" s="21">
        <v>3386000</v>
      </c>
      <c r="I78" s="21">
        <v>10819567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10819567</v>
      </c>
      <c r="W78" s="21">
        <v>8367000</v>
      </c>
      <c r="X78" s="21"/>
      <c r="Y78" s="20"/>
      <c r="Z78" s="23">
        <v>57458000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57458000</v>
      </c>
      <c r="E80" s="21">
        <v>57458000</v>
      </c>
      <c r="F80" s="21">
        <v>1863567</v>
      </c>
      <c r="G80" s="21">
        <v>4086470</v>
      </c>
      <c r="H80" s="21">
        <v>2622000</v>
      </c>
      <c r="I80" s="21">
        <v>8572037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8572037</v>
      </c>
      <c r="W80" s="21">
        <v>8367000</v>
      </c>
      <c r="X80" s="21"/>
      <c r="Y80" s="20"/>
      <c r="Z80" s="23">
        <v>57458000</v>
      </c>
    </row>
    <row r="81" spans="1:26" ht="13.5" hidden="1">
      <c r="A81" s="39" t="s">
        <v>105</v>
      </c>
      <c r="B81" s="19"/>
      <c r="C81" s="19"/>
      <c r="D81" s="20"/>
      <c r="E81" s="21"/>
      <c r="F81" s="21">
        <v>676649</v>
      </c>
      <c r="G81" s="21">
        <v>806881</v>
      </c>
      <c r="H81" s="21">
        <v>764000</v>
      </c>
      <c r="I81" s="21">
        <v>2247530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2247530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6000000</v>
      </c>
      <c r="E84" s="30">
        <v>6000000</v>
      </c>
      <c r="F84" s="30">
        <v>225763</v>
      </c>
      <c r="G84" s="30">
        <v>206022</v>
      </c>
      <c r="H84" s="30">
        <v>211000</v>
      </c>
      <c r="I84" s="30">
        <v>642785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642785</v>
      </c>
      <c r="W84" s="30">
        <v>1500000</v>
      </c>
      <c r="X84" s="30"/>
      <c r="Y84" s="29"/>
      <c r="Z84" s="31">
        <v>6000000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35950000</v>
      </c>
      <c r="F5" s="358">
        <f t="shared" si="0"/>
        <v>35950000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8987500</v>
      </c>
      <c r="Y5" s="358">
        <f t="shared" si="0"/>
        <v>-8987500</v>
      </c>
      <c r="Z5" s="359">
        <f>+IF(X5&lt;&gt;0,+(Y5/X5)*100,0)</f>
        <v>-100</v>
      </c>
      <c r="AA5" s="360">
        <f>+AA6+AA8+AA11+AA13+AA15</f>
        <v>35950000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35950000</v>
      </c>
      <c r="F11" s="364">
        <f t="shared" si="3"/>
        <v>35950000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8987500</v>
      </c>
      <c r="Y11" s="364">
        <f t="shared" si="3"/>
        <v>-8987500</v>
      </c>
      <c r="Z11" s="365">
        <f>+IF(X11&lt;&gt;0,+(Y11/X11)*100,0)</f>
        <v>-100</v>
      </c>
      <c r="AA11" s="366">
        <f t="shared" si="3"/>
        <v>35950000</v>
      </c>
    </row>
    <row r="12" spans="1:27" ht="13.5">
      <c r="A12" s="291" t="s">
        <v>231</v>
      </c>
      <c r="B12" s="136"/>
      <c r="C12" s="60"/>
      <c r="D12" s="340"/>
      <c r="E12" s="60">
        <v>35950000</v>
      </c>
      <c r="F12" s="59">
        <v>35950000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8987500</v>
      </c>
      <c r="Y12" s="59">
        <v>-8987500</v>
      </c>
      <c r="Z12" s="61">
        <v>-100</v>
      </c>
      <c r="AA12" s="62">
        <v>35950000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35950000</v>
      </c>
      <c r="F60" s="264">
        <f t="shared" si="14"/>
        <v>35950000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8987500</v>
      </c>
      <c r="Y60" s="264">
        <f t="shared" si="14"/>
        <v>-8987500</v>
      </c>
      <c r="Z60" s="337">
        <f>+IF(X60&lt;&gt;0,+(Y60/X60)*100,0)</f>
        <v>-100</v>
      </c>
      <c r="AA60" s="232">
        <f>+AA57+AA54+AA51+AA40+AA37+AA34+AA22+AA5</f>
        <v>35950000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676582000</v>
      </c>
      <c r="F5" s="100">
        <f t="shared" si="0"/>
        <v>676582000</v>
      </c>
      <c r="G5" s="100">
        <f t="shared" si="0"/>
        <v>185468715</v>
      </c>
      <c r="H5" s="100">
        <f t="shared" si="0"/>
        <v>10593286</v>
      </c>
      <c r="I5" s="100">
        <f t="shared" si="0"/>
        <v>240035</v>
      </c>
      <c r="J5" s="100">
        <f t="shared" si="0"/>
        <v>196302036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196302036</v>
      </c>
      <c r="X5" s="100">
        <f t="shared" si="0"/>
        <v>358702000</v>
      </c>
      <c r="Y5" s="100">
        <f t="shared" si="0"/>
        <v>-162399964</v>
      </c>
      <c r="Z5" s="137">
        <f>+IF(X5&lt;&gt;0,+(Y5/X5)*100,0)</f>
        <v>-45.274340260160244</v>
      </c>
      <c r="AA5" s="153">
        <f>SUM(AA6:AA8)</f>
        <v>676582000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676582000</v>
      </c>
      <c r="F7" s="159">
        <v>676582000</v>
      </c>
      <c r="G7" s="159">
        <v>185468715</v>
      </c>
      <c r="H7" s="159">
        <v>10593286</v>
      </c>
      <c r="I7" s="159">
        <v>240035</v>
      </c>
      <c r="J7" s="159">
        <v>196302036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196302036</v>
      </c>
      <c r="X7" s="159">
        <v>358702000</v>
      </c>
      <c r="Y7" s="159">
        <v>-162399964</v>
      </c>
      <c r="Z7" s="141">
        <v>-45.27</v>
      </c>
      <c r="AA7" s="157">
        <v>676582000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957752500</v>
      </c>
      <c r="F19" s="100">
        <f t="shared" si="3"/>
        <v>957752500</v>
      </c>
      <c r="G19" s="100">
        <f t="shared" si="3"/>
        <v>2540215</v>
      </c>
      <c r="H19" s="100">
        <f t="shared" si="3"/>
        <v>4893351</v>
      </c>
      <c r="I19" s="100">
        <f t="shared" si="3"/>
        <v>3385889</v>
      </c>
      <c r="J19" s="100">
        <f t="shared" si="3"/>
        <v>10819455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10819455</v>
      </c>
      <c r="X19" s="100">
        <f t="shared" si="3"/>
        <v>321965022</v>
      </c>
      <c r="Y19" s="100">
        <f t="shared" si="3"/>
        <v>-311145567</v>
      </c>
      <c r="Z19" s="137">
        <f>+IF(X19&lt;&gt;0,+(Y19/X19)*100,0)</f>
        <v>-96.63955577137196</v>
      </c>
      <c r="AA19" s="153">
        <f>SUM(AA20:AA23)</f>
        <v>957752500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820776200</v>
      </c>
      <c r="F21" s="60">
        <v>820776200</v>
      </c>
      <c r="G21" s="60">
        <v>1863567</v>
      </c>
      <c r="H21" s="60">
        <v>4086470</v>
      </c>
      <c r="I21" s="60">
        <v>2621615</v>
      </c>
      <c r="J21" s="60">
        <v>8571652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8571652</v>
      </c>
      <c r="X21" s="60">
        <v>301549222</v>
      </c>
      <c r="Y21" s="60">
        <v>-292977570</v>
      </c>
      <c r="Z21" s="140">
        <v>-97.16</v>
      </c>
      <c r="AA21" s="155">
        <v>820776200</v>
      </c>
    </row>
    <row r="22" spans="1:27" ht="13.5">
      <c r="A22" s="138" t="s">
        <v>91</v>
      </c>
      <c r="B22" s="136"/>
      <c r="C22" s="157"/>
      <c r="D22" s="157"/>
      <c r="E22" s="158">
        <v>136976300</v>
      </c>
      <c r="F22" s="159">
        <v>136976300</v>
      </c>
      <c r="G22" s="159">
        <v>676648</v>
      </c>
      <c r="H22" s="159">
        <v>806881</v>
      </c>
      <c r="I22" s="159">
        <v>764274</v>
      </c>
      <c r="J22" s="159">
        <v>2247803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2247803</v>
      </c>
      <c r="X22" s="159">
        <v>20415800</v>
      </c>
      <c r="Y22" s="159">
        <v>-18167997</v>
      </c>
      <c r="Z22" s="141">
        <v>-88.99</v>
      </c>
      <c r="AA22" s="157">
        <v>136976300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1634334500</v>
      </c>
      <c r="F25" s="73">
        <f t="shared" si="4"/>
        <v>1634334500</v>
      </c>
      <c r="G25" s="73">
        <f t="shared" si="4"/>
        <v>188008930</v>
      </c>
      <c r="H25" s="73">
        <f t="shared" si="4"/>
        <v>15486637</v>
      </c>
      <c r="I25" s="73">
        <f t="shared" si="4"/>
        <v>3625924</v>
      </c>
      <c r="J25" s="73">
        <f t="shared" si="4"/>
        <v>207121491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207121491</v>
      </c>
      <c r="X25" s="73">
        <f t="shared" si="4"/>
        <v>680667022</v>
      </c>
      <c r="Y25" s="73">
        <f t="shared" si="4"/>
        <v>-473545531</v>
      </c>
      <c r="Z25" s="170">
        <f>+IF(X25&lt;&gt;0,+(Y25/X25)*100,0)</f>
        <v>-69.57080565010831</v>
      </c>
      <c r="AA25" s="168">
        <f>+AA5+AA9+AA15+AA19+AA24</f>
        <v>1634334500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307756963</v>
      </c>
      <c r="F28" s="100">
        <f t="shared" si="5"/>
        <v>307756963</v>
      </c>
      <c r="G28" s="100">
        <f t="shared" si="5"/>
        <v>14161359</v>
      </c>
      <c r="H28" s="100">
        <f t="shared" si="5"/>
        <v>14173635</v>
      </c>
      <c r="I28" s="100">
        <f t="shared" si="5"/>
        <v>19473998</v>
      </c>
      <c r="J28" s="100">
        <f t="shared" si="5"/>
        <v>47808992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47808992</v>
      </c>
      <c r="X28" s="100">
        <f t="shared" si="5"/>
        <v>76590225</v>
      </c>
      <c r="Y28" s="100">
        <f t="shared" si="5"/>
        <v>-28781233</v>
      </c>
      <c r="Z28" s="137">
        <f>+IF(X28&lt;&gt;0,+(Y28/X28)*100,0)</f>
        <v>-37.57820661840333</v>
      </c>
      <c r="AA28" s="153">
        <f>SUM(AA29:AA31)</f>
        <v>307756963</v>
      </c>
    </row>
    <row r="29" spans="1:27" ht="13.5">
      <c r="A29" s="138" t="s">
        <v>75</v>
      </c>
      <c r="B29" s="136"/>
      <c r="C29" s="155"/>
      <c r="D29" s="155"/>
      <c r="E29" s="156">
        <v>104950908</v>
      </c>
      <c r="F29" s="60">
        <v>104950908</v>
      </c>
      <c r="G29" s="60">
        <v>6277615</v>
      </c>
      <c r="H29" s="60">
        <v>6780984</v>
      </c>
      <c r="I29" s="60">
        <v>9221773</v>
      </c>
      <c r="J29" s="60">
        <v>22280372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22280372</v>
      </c>
      <c r="X29" s="60">
        <v>25642919</v>
      </c>
      <c r="Y29" s="60">
        <v>-3362547</v>
      </c>
      <c r="Z29" s="140">
        <v>-13.11</v>
      </c>
      <c r="AA29" s="155">
        <v>104950908</v>
      </c>
    </row>
    <row r="30" spans="1:27" ht="13.5">
      <c r="A30" s="138" t="s">
        <v>76</v>
      </c>
      <c r="B30" s="136"/>
      <c r="C30" s="157"/>
      <c r="D30" s="157"/>
      <c r="E30" s="158">
        <v>134491400</v>
      </c>
      <c r="F30" s="159">
        <v>134491400</v>
      </c>
      <c r="G30" s="159">
        <v>2610687</v>
      </c>
      <c r="H30" s="159">
        <v>3481666</v>
      </c>
      <c r="I30" s="159">
        <v>5379095</v>
      </c>
      <c r="J30" s="159">
        <v>11471448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11471448</v>
      </c>
      <c r="X30" s="159">
        <v>34968639</v>
      </c>
      <c r="Y30" s="159">
        <v>-23497191</v>
      </c>
      <c r="Z30" s="141">
        <v>-67.2</v>
      </c>
      <c r="AA30" s="157">
        <v>134491400</v>
      </c>
    </row>
    <row r="31" spans="1:27" ht="13.5">
      <c r="A31" s="138" t="s">
        <v>77</v>
      </c>
      <c r="B31" s="136"/>
      <c r="C31" s="155"/>
      <c r="D31" s="155"/>
      <c r="E31" s="156">
        <v>68314655</v>
      </c>
      <c r="F31" s="60">
        <v>68314655</v>
      </c>
      <c r="G31" s="60">
        <v>5273057</v>
      </c>
      <c r="H31" s="60">
        <v>3910985</v>
      </c>
      <c r="I31" s="60">
        <v>4873130</v>
      </c>
      <c r="J31" s="60">
        <v>14057172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14057172</v>
      </c>
      <c r="X31" s="60">
        <v>15978667</v>
      </c>
      <c r="Y31" s="60">
        <v>-1921495</v>
      </c>
      <c r="Z31" s="140">
        <v>-12.03</v>
      </c>
      <c r="AA31" s="155">
        <v>68314655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35038025</v>
      </c>
      <c r="F32" s="100">
        <f t="shared" si="6"/>
        <v>35038025</v>
      </c>
      <c r="G32" s="100">
        <f t="shared" si="6"/>
        <v>2662667</v>
      </c>
      <c r="H32" s="100">
        <f t="shared" si="6"/>
        <v>3620781</v>
      </c>
      <c r="I32" s="100">
        <f t="shared" si="6"/>
        <v>2965863</v>
      </c>
      <c r="J32" s="100">
        <f t="shared" si="6"/>
        <v>9249311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9249311</v>
      </c>
      <c r="X32" s="100">
        <f t="shared" si="6"/>
        <v>9283759</v>
      </c>
      <c r="Y32" s="100">
        <f t="shared" si="6"/>
        <v>-34448</v>
      </c>
      <c r="Z32" s="137">
        <f>+IF(X32&lt;&gt;0,+(Y32/X32)*100,0)</f>
        <v>-0.37105659464016677</v>
      </c>
      <c r="AA32" s="153">
        <f>SUM(AA33:AA37)</f>
        <v>35038025</v>
      </c>
    </row>
    <row r="33" spans="1:27" ht="13.5">
      <c r="A33" s="138" t="s">
        <v>79</v>
      </c>
      <c r="B33" s="136"/>
      <c r="C33" s="155"/>
      <c r="D33" s="155"/>
      <c r="E33" s="156">
        <v>35038025</v>
      </c>
      <c r="F33" s="60">
        <v>35038025</v>
      </c>
      <c r="G33" s="60">
        <v>2662667</v>
      </c>
      <c r="H33" s="60">
        <v>3620781</v>
      </c>
      <c r="I33" s="60">
        <v>2965863</v>
      </c>
      <c r="J33" s="60">
        <v>9249311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9249311</v>
      </c>
      <c r="X33" s="60">
        <v>9283759</v>
      </c>
      <c r="Y33" s="60">
        <v>-34448</v>
      </c>
      <c r="Z33" s="140">
        <v>-0.37</v>
      </c>
      <c r="AA33" s="155">
        <v>35038025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11422000</v>
      </c>
      <c r="F38" s="100">
        <f t="shared" si="7"/>
        <v>11422000</v>
      </c>
      <c r="G38" s="100">
        <f t="shared" si="7"/>
        <v>460677</v>
      </c>
      <c r="H38" s="100">
        <f t="shared" si="7"/>
        <v>477168</v>
      </c>
      <c r="I38" s="100">
        <f t="shared" si="7"/>
        <v>537618</v>
      </c>
      <c r="J38" s="100">
        <f t="shared" si="7"/>
        <v>1475463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1475463</v>
      </c>
      <c r="X38" s="100">
        <f t="shared" si="7"/>
        <v>2234735</v>
      </c>
      <c r="Y38" s="100">
        <f t="shared" si="7"/>
        <v>-759272</v>
      </c>
      <c r="Z38" s="137">
        <f>+IF(X38&lt;&gt;0,+(Y38/X38)*100,0)</f>
        <v>-33.975930031972474</v>
      </c>
      <c r="AA38" s="153">
        <f>SUM(AA39:AA41)</f>
        <v>11422000</v>
      </c>
    </row>
    <row r="39" spans="1:27" ht="13.5">
      <c r="A39" s="138" t="s">
        <v>85</v>
      </c>
      <c r="B39" s="136"/>
      <c r="C39" s="155"/>
      <c r="D39" s="155"/>
      <c r="E39" s="156">
        <v>11422000</v>
      </c>
      <c r="F39" s="60">
        <v>11422000</v>
      </c>
      <c r="G39" s="60">
        <v>460677</v>
      </c>
      <c r="H39" s="60">
        <v>477168</v>
      </c>
      <c r="I39" s="60">
        <v>537618</v>
      </c>
      <c r="J39" s="60">
        <v>1475463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1475463</v>
      </c>
      <c r="X39" s="60">
        <v>2234735</v>
      </c>
      <c r="Y39" s="60">
        <v>-759272</v>
      </c>
      <c r="Z39" s="140">
        <v>-33.98</v>
      </c>
      <c r="AA39" s="155">
        <v>11422000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384931100</v>
      </c>
      <c r="F42" s="100">
        <f t="shared" si="8"/>
        <v>384931100</v>
      </c>
      <c r="G42" s="100">
        <f t="shared" si="8"/>
        <v>20408141</v>
      </c>
      <c r="H42" s="100">
        <f t="shared" si="8"/>
        <v>12680489</v>
      </c>
      <c r="I42" s="100">
        <f t="shared" si="8"/>
        <v>24093154</v>
      </c>
      <c r="J42" s="100">
        <f t="shared" si="8"/>
        <v>57181784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57181784</v>
      </c>
      <c r="X42" s="100">
        <f t="shared" si="8"/>
        <v>131684032</v>
      </c>
      <c r="Y42" s="100">
        <f t="shared" si="8"/>
        <v>-74502248</v>
      </c>
      <c r="Z42" s="137">
        <f>+IF(X42&lt;&gt;0,+(Y42/X42)*100,0)</f>
        <v>-56.57652402380875</v>
      </c>
      <c r="AA42" s="153">
        <f>SUM(AA43:AA46)</f>
        <v>384931100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384931100</v>
      </c>
      <c r="F44" s="60">
        <v>384931100</v>
      </c>
      <c r="G44" s="60">
        <v>20408141</v>
      </c>
      <c r="H44" s="60">
        <v>12680489</v>
      </c>
      <c r="I44" s="60">
        <v>24093154</v>
      </c>
      <c r="J44" s="60">
        <v>57181784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57181784</v>
      </c>
      <c r="X44" s="60">
        <v>131684032</v>
      </c>
      <c r="Y44" s="60">
        <v>-74502248</v>
      </c>
      <c r="Z44" s="140">
        <v>-56.58</v>
      </c>
      <c r="AA44" s="155">
        <v>384931100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739148088</v>
      </c>
      <c r="F48" s="73">
        <f t="shared" si="9"/>
        <v>739148088</v>
      </c>
      <c r="G48" s="73">
        <f t="shared" si="9"/>
        <v>37692844</v>
      </c>
      <c r="H48" s="73">
        <f t="shared" si="9"/>
        <v>30952073</v>
      </c>
      <c r="I48" s="73">
        <f t="shared" si="9"/>
        <v>47070633</v>
      </c>
      <c r="J48" s="73">
        <f t="shared" si="9"/>
        <v>115715550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115715550</v>
      </c>
      <c r="X48" s="73">
        <f t="shared" si="9"/>
        <v>219792751</v>
      </c>
      <c r="Y48" s="73">
        <f t="shared" si="9"/>
        <v>-104077201</v>
      </c>
      <c r="Z48" s="170">
        <f>+IF(X48&lt;&gt;0,+(Y48/X48)*100,0)</f>
        <v>-47.35242655932724</v>
      </c>
      <c r="AA48" s="168">
        <f>+AA28+AA32+AA38+AA42+AA47</f>
        <v>739148088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895186412</v>
      </c>
      <c r="F49" s="173">
        <f t="shared" si="10"/>
        <v>895186412</v>
      </c>
      <c r="G49" s="173">
        <f t="shared" si="10"/>
        <v>150316086</v>
      </c>
      <c r="H49" s="173">
        <f t="shared" si="10"/>
        <v>-15465436</v>
      </c>
      <c r="I49" s="173">
        <f t="shared" si="10"/>
        <v>-43444709</v>
      </c>
      <c r="J49" s="173">
        <f t="shared" si="10"/>
        <v>91405941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91405941</v>
      </c>
      <c r="X49" s="173">
        <f>IF(F25=F48,0,X25-X48)</f>
        <v>460874271</v>
      </c>
      <c r="Y49" s="173">
        <f t="shared" si="10"/>
        <v>-369468330</v>
      </c>
      <c r="Z49" s="174">
        <f>+IF(X49&lt;&gt;0,+(Y49/X49)*100,0)</f>
        <v>-80.1668379530781</v>
      </c>
      <c r="AA49" s="171">
        <f>+AA25-AA48</f>
        <v>895186412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41130000</v>
      </c>
      <c r="F8" s="60">
        <v>41130000</v>
      </c>
      <c r="G8" s="60">
        <v>1863567</v>
      </c>
      <c r="H8" s="60">
        <v>4086470</v>
      </c>
      <c r="I8" s="60">
        <v>2621615</v>
      </c>
      <c r="J8" s="60">
        <v>8571652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8571652</v>
      </c>
      <c r="X8" s="60">
        <v>8637249</v>
      </c>
      <c r="Y8" s="60">
        <v>-65597</v>
      </c>
      <c r="Z8" s="140">
        <v>-0.76</v>
      </c>
      <c r="AA8" s="155">
        <v>41130000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676648</v>
      </c>
      <c r="H9" s="60">
        <v>806881</v>
      </c>
      <c r="I9" s="60">
        <v>764274</v>
      </c>
      <c r="J9" s="60">
        <v>2247803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2247803</v>
      </c>
      <c r="X9" s="60">
        <v>0</v>
      </c>
      <c r="Y9" s="60">
        <v>2247803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7000000</v>
      </c>
      <c r="F13" s="60">
        <v>7000000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1749999</v>
      </c>
      <c r="Y13" s="60">
        <v>-1749999</v>
      </c>
      <c r="Z13" s="140">
        <v>-100</v>
      </c>
      <c r="AA13" s="155">
        <v>7000000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6000000</v>
      </c>
      <c r="F14" s="60">
        <v>6000000</v>
      </c>
      <c r="G14" s="60">
        <v>225763</v>
      </c>
      <c r="H14" s="60">
        <v>206022</v>
      </c>
      <c r="I14" s="60">
        <v>211701</v>
      </c>
      <c r="J14" s="60">
        <v>643486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643486</v>
      </c>
      <c r="X14" s="60">
        <v>1500000</v>
      </c>
      <c r="Y14" s="60">
        <v>-856514</v>
      </c>
      <c r="Z14" s="140">
        <v>-57.1</v>
      </c>
      <c r="AA14" s="155">
        <v>6000000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573875000</v>
      </c>
      <c r="F19" s="60">
        <v>573875000</v>
      </c>
      <c r="G19" s="60">
        <v>185017879</v>
      </c>
      <c r="H19" s="60">
        <v>0</v>
      </c>
      <c r="I19" s="60">
        <v>0</v>
      </c>
      <c r="J19" s="60">
        <v>185017879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185017879</v>
      </c>
      <c r="X19" s="60">
        <v>211678650</v>
      </c>
      <c r="Y19" s="60">
        <v>-26660771</v>
      </c>
      <c r="Z19" s="140">
        <v>-12.59</v>
      </c>
      <c r="AA19" s="155">
        <v>573875000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48578000</v>
      </c>
      <c r="F20" s="54">
        <v>48578000</v>
      </c>
      <c r="G20" s="54">
        <v>225073</v>
      </c>
      <c r="H20" s="54">
        <v>731800</v>
      </c>
      <c r="I20" s="54">
        <v>28334</v>
      </c>
      <c r="J20" s="54">
        <v>985207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985207</v>
      </c>
      <c r="X20" s="54">
        <v>12144501</v>
      </c>
      <c r="Y20" s="54">
        <v>-11159294</v>
      </c>
      <c r="Z20" s="184">
        <v>-91.89</v>
      </c>
      <c r="AA20" s="130">
        <v>48578000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676583000</v>
      </c>
      <c r="F22" s="190">
        <f t="shared" si="0"/>
        <v>676583000</v>
      </c>
      <c r="G22" s="190">
        <f t="shared" si="0"/>
        <v>188008930</v>
      </c>
      <c r="H22" s="190">
        <f t="shared" si="0"/>
        <v>5831173</v>
      </c>
      <c r="I22" s="190">
        <f t="shared" si="0"/>
        <v>3625924</v>
      </c>
      <c r="J22" s="190">
        <f t="shared" si="0"/>
        <v>197466027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197466027</v>
      </c>
      <c r="X22" s="190">
        <f t="shared" si="0"/>
        <v>235710399</v>
      </c>
      <c r="Y22" s="190">
        <f t="shared" si="0"/>
        <v>-38244372</v>
      </c>
      <c r="Z22" s="191">
        <f>+IF(X22&lt;&gt;0,+(Y22/X22)*100,0)</f>
        <v>-16.225152628925805</v>
      </c>
      <c r="AA22" s="188">
        <f>SUM(AA5:AA21)</f>
        <v>676583000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241759900</v>
      </c>
      <c r="F25" s="60">
        <v>241759900</v>
      </c>
      <c r="G25" s="60">
        <v>21447602</v>
      </c>
      <c r="H25" s="60">
        <v>20832486</v>
      </c>
      <c r="I25" s="60">
        <v>21070148</v>
      </c>
      <c r="J25" s="60">
        <v>63350236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63350236</v>
      </c>
      <c r="X25" s="60">
        <v>57486582</v>
      </c>
      <c r="Y25" s="60">
        <v>5863654</v>
      </c>
      <c r="Z25" s="140">
        <v>10.2</v>
      </c>
      <c r="AA25" s="155">
        <v>241759900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13285188</v>
      </c>
      <c r="F26" s="60">
        <v>13285188</v>
      </c>
      <c r="G26" s="60">
        <v>29138</v>
      </c>
      <c r="H26" s="60">
        <v>852880</v>
      </c>
      <c r="I26" s="60">
        <v>951107</v>
      </c>
      <c r="J26" s="60">
        <v>1833125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1833125</v>
      </c>
      <c r="X26" s="60">
        <v>3321297</v>
      </c>
      <c r="Y26" s="60">
        <v>-1488172</v>
      </c>
      <c r="Z26" s="140">
        <v>-44.81</v>
      </c>
      <c r="AA26" s="155">
        <v>13285188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9420300</v>
      </c>
      <c r="F27" s="60">
        <v>9420300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2400000</v>
      </c>
      <c r="Y27" s="60">
        <v>-2400000</v>
      </c>
      <c r="Z27" s="140">
        <v>-100</v>
      </c>
      <c r="AA27" s="155">
        <v>9420300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60000100</v>
      </c>
      <c r="F28" s="60">
        <v>60000100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14499999</v>
      </c>
      <c r="Y28" s="60">
        <v>-14499999</v>
      </c>
      <c r="Z28" s="140">
        <v>-100</v>
      </c>
      <c r="AA28" s="155">
        <v>60000100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750000</v>
      </c>
      <c r="F29" s="60">
        <v>750000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187500</v>
      </c>
      <c r="Y29" s="60">
        <v>-187500</v>
      </c>
      <c r="Z29" s="140">
        <v>-100</v>
      </c>
      <c r="AA29" s="155">
        <v>750000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108000300</v>
      </c>
      <c r="F30" s="60">
        <v>108000300</v>
      </c>
      <c r="G30" s="60">
        <v>9604467</v>
      </c>
      <c r="H30" s="60">
        <v>1468560</v>
      </c>
      <c r="I30" s="60">
        <v>2161177</v>
      </c>
      <c r="J30" s="60">
        <v>13234204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13234204</v>
      </c>
      <c r="X30" s="60">
        <v>27000000</v>
      </c>
      <c r="Y30" s="60">
        <v>-13765796</v>
      </c>
      <c r="Z30" s="140">
        <v>-50.98</v>
      </c>
      <c r="AA30" s="155">
        <v>108000300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35000400</v>
      </c>
      <c r="F31" s="60">
        <v>35000400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8315751</v>
      </c>
      <c r="Y31" s="60">
        <v>-8315751</v>
      </c>
      <c r="Z31" s="140">
        <v>-100</v>
      </c>
      <c r="AA31" s="155">
        <v>35000400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48100000</v>
      </c>
      <c r="F32" s="60">
        <v>48100000</v>
      </c>
      <c r="G32" s="60">
        <v>3479398</v>
      </c>
      <c r="H32" s="60">
        <v>2217293</v>
      </c>
      <c r="I32" s="60">
        <v>3948152</v>
      </c>
      <c r="J32" s="60">
        <v>9644843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9644843</v>
      </c>
      <c r="X32" s="60">
        <v>0</v>
      </c>
      <c r="Y32" s="60">
        <v>9644843</v>
      </c>
      <c r="Z32" s="140">
        <v>0</v>
      </c>
      <c r="AA32" s="155">
        <v>48100000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3000400</v>
      </c>
      <c r="F33" s="60">
        <v>3000400</v>
      </c>
      <c r="G33" s="60">
        <v>20623</v>
      </c>
      <c r="H33" s="60">
        <v>265192</v>
      </c>
      <c r="I33" s="60">
        <v>144327</v>
      </c>
      <c r="J33" s="60">
        <v>430142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430142</v>
      </c>
      <c r="X33" s="60">
        <v>3000000</v>
      </c>
      <c r="Y33" s="60">
        <v>-2569858</v>
      </c>
      <c r="Z33" s="140">
        <v>-85.66</v>
      </c>
      <c r="AA33" s="155">
        <v>3000400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219831500</v>
      </c>
      <c r="F34" s="60">
        <v>219831500</v>
      </c>
      <c r="G34" s="60">
        <v>3111616</v>
      </c>
      <c r="H34" s="60">
        <v>5315662</v>
      </c>
      <c r="I34" s="60">
        <v>18795722</v>
      </c>
      <c r="J34" s="60">
        <v>27223000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27223000</v>
      </c>
      <c r="X34" s="60">
        <v>33965751</v>
      </c>
      <c r="Y34" s="60">
        <v>-6742751</v>
      </c>
      <c r="Z34" s="140">
        <v>-19.85</v>
      </c>
      <c r="AA34" s="155">
        <v>219831500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739148088</v>
      </c>
      <c r="F36" s="190">
        <f t="shared" si="1"/>
        <v>739148088</v>
      </c>
      <c r="G36" s="190">
        <f t="shared" si="1"/>
        <v>37692844</v>
      </c>
      <c r="H36" s="190">
        <f t="shared" si="1"/>
        <v>30952073</v>
      </c>
      <c r="I36" s="190">
        <f t="shared" si="1"/>
        <v>47070633</v>
      </c>
      <c r="J36" s="190">
        <f t="shared" si="1"/>
        <v>115715550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115715550</v>
      </c>
      <c r="X36" s="190">
        <f t="shared" si="1"/>
        <v>150176880</v>
      </c>
      <c r="Y36" s="190">
        <f t="shared" si="1"/>
        <v>-34461330</v>
      </c>
      <c r="Z36" s="191">
        <f>+IF(X36&lt;&gt;0,+(Y36/X36)*100,0)</f>
        <v>-22.947160708093016</v>
      </c>
      <c r="AA36" s="188">
        <f>SUM(AA25:AA35)</f>
        <v>739148088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-62565088</v>
      </c>
      <c r="F38" s="106">
        <f t="shared" si="2"/>
        <v>-62565088</v>
      </c>
      <c r="G38" s="106">
        <f t="shared" si="2"/>
        <v>150316086</v>
      </c>
      <c r="H38" s="106">
        <f t="shared" si="2"/>
        <v>-25120900</v>
      </c>
      <c r="I38" s="106">
        <f t="shared" si="2"/>
        <v>-43444709</v>
      </c>
      <c r="J38" s="106">
        <f t="shared" si="2"/>
        <v>81750477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81750477</v>
      </c>
      <c r="X38" s="106">
        <f>IF(F22=F36,0,X22-X36)</f>
        <v>85533519</v>
      </c>
      <c r="Y38" s="106">
        <f t="shared" si="2"/>
        <v>-3783042</v>
      </c>
      <c r="Z38" s="201">
        <f>+IF(X38&lt;&gt;0,+(Y38/X38)*100,0)</f>
        <v>-4.422876603498565</v>
      </c>
      <c r="AA38" s="199">
        <f>+AA22-AA36</f>
        <v>-62565088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719343500</v>
      </c>
      <c r="F39" s="60">
        <v>719343500</v>
      </c>
      <c r="G39" s="60">
        <v>0</v>
      </c>
      <c r="H39" s="60">
        <v>9655464</v>
      </c>
      <c r="I39" s="60">
        <v>0</v>
      </c>
      <c r="J39" s="60">
        <v>9655464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9655464</v>
      </c>
      <c r="X39" s="60">
        <v>457729200</v>
      </c>
      <c r="Y39" s="60">
        <v>-448073736</v>
      </c>
      <c r="Z39" s="140">
        <v>-97.89</v>
      </c>
      <c r="AA39" s="155">
        <v>719343500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238408000</v>
      </c>
      <c r="F41" s="60">
        <v>238408000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238408000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895186412</v>
      </c>
      <c r="F42" s="88">
        <f t="shared" si="3"/>
        <v>895186412</v>
      </c>
      <c r="G42" s="88">
        <f t="shared" si="3"/>
        <v>150316086</v>
      </c>
      <c r="H42" s="88">
        <f t="shared" si="3"/>
        <v>-15465436</v>
      </c>
      <c r="I42" s="88">
        <f t="shared" si="3"/>
        <v>-43444709</v>
      </c>
      <c r="J42" s="88">
        <f t="shared" si="3"/>
        <v>91405941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91405941</v>
      </c>
      <c r="X42" s="88">
        <f t="shared" si="3"/>
        <v>543262719</v>
      </c>
      <c r="Y42" s="88">
        <f t="shared" si="3"/>
        <v>-451856778</v>
      </c>
      <c r="Z42" s="208">
        <f>+IF(X42&lt;&gt;0,+(Y42/X42)*100,0)</f>
        <v>-83.17463396563384</v>
      </c>
      <c r="AA42" s="206">
        <f>SUM(AA38:AA41)</f>
        <v>895186412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895186412</v>
      </c>
      <c r="F44" s="77">
        <f t="shared" si="4"/>
        <v>895186412</v>
      </c>
      <c r="G44" s="77">
        <f t="shared" si="4"/>
        <v>150316086</v>
      </c>
      <c r="H44" s="77">
        <f t="shared" si="4"/>
        <v>-15465436</v>
      </c>
      <c r="I44" s="77">
        <f t="shared" si="4"/>
        <v>-43444709</v>
      </c>
      <c r="J44" s="77">
        <f t="shared" si="4"/>
        <v>91405941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91405941</v>
      </c>
      <c r="X44" s="77">
        <f t="shared" si="4"/>
        <v>543262719</v>
      </c>
      <c r="Y44" s="77">
        <f t="shared" si="4"/>
        <v>-451856778</v>
      </c>
      <c r="Z44" s="212">
        <f>+IF(X44&lt;&gt;0,+(Y44/X44)*100,0)</f>
        <v>-83.17463396563384</v>
      </c>
      <c r="AA44" s="210">
        <f>+AA42-AA43</f>
        <v>895186412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895186412</v>
      </c>
      <c r="F46" s="88">
        <f t="shared" si="5"/>
        <v>895186412</v>
      </c>
      <c r="G46" s="88">
        <f t="shared" si="5"/>
        <v>150316086</v>
      </c>
      <c r="H46" s="88">
        <f t="shared" si="5"/>
        <v>-15465436</v>
      </c>
      <c r="I46" s="88">
        <f t="shared" si="5"/>
        <v>-43444709</v>
      </c>
      <c r="J46" s="88">
        <f t="shared" si="5"/>
        <v>91405941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91405941</v>
      </c>
      <c r="X46" s="88">
        <f t="shared" si="5"/>
        <v>543262719</v>
      </c>
      <c r="Y46" s="88">
        <f t="shared" si="5"/>
        <v>-451856778</v>
      </c>
      <c r="Z46" s="208">
        <f>+IF(X46&lt;&gt;0,+(Y46/X46)*100,0)</f>
        <v>-83.17463396563384</v>
      </c>
      <c r="AA46" s="206">
        <f>SUM(AA44:AA45)</f>
        <v>895186412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895186412</v>
      </c>
      <c r="F48" s="219">
        <f t="shared" si="6"/>
        <v>895186412</v>
      </c>
      <c r="G48" s="219">
        <f t="shared" si="6"/>
        <v>150316086</v>
      </c>
      <c r="H48" s="220">
        <f t="shared" si="6"/>
        <v>-15465436</v>
      </c>
      <c r="I48" s="220">
        <f t="shared" si="6"/>
        <v>-43444709</v>
      </c>
      <c r="J48" s="220">
        <f t="shared" si="6"/>
        <v>91405941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91405941</v>
      </c>
      <c r="X48" s="220">
        <f t="shared" si="6"/>
        <v>543262719</v>
      </c>
      <c r="Y48" s="220">
        <f t="shared" si="6"/>
        <v>-451856778</v>
      </c>
      <c r="Z48" s="221">
        <f>+IF(X48&lt;&gt;0,+(Y48/X48)*100,0)</f>
        <v>-83.17463396563384</v>
      </c>
      <c r="AA48" s="222">
        <f>SUM(AA46:AA47)</f>
        <v>895186412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1070042</v>
      </c>
      <c r="D5" s="153">
        <f>SUM(D6:D8)</f>
        <v>0</v>
      </c>
      <c r="E5" s="154">
        <f t="shared" si="0"/>
        <v>11100000</v>
      </c>
      <c r="F5" s="100">
        <f t="shared" si="0"/>
        <v>11100000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3350000</v>
      </c>
      <c r="Y5" s="100">
        <f t="shared" si="0"/>
        <v>-3350000</v>
      </c>
      <c r="Z5" s="137">
        <f>+IF(X5&lt;&gt;0,+(Y5/X5)*100,0)</f>
        <v>-100</v>
      </c>
      <c r="AA5" s="153">
        <f>SUM(AA6:AA8)</f>
        <v>11100000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461468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608574</v>
      </c>
      <c r="D8" s="155"/>
      <c r="E8" s="156">
        <v>11100000</v>
      </c>
      <c r="F8" s="60">
        <v>11100000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3350000</v>
      </c>
      <c r="Y8" s="60">
        <v>-3350000</v>
      </c>
      <c r="Z8" s="140">
        <v>-100</v>
      </c>
      <c r="AA8" s="62">
        <v>11100000</v>
      </c>
    </row>
    <row r="9" spans="1:27" ht="13.5">
      <c r="A9" s="135" t="s">
        <v>78</v>
      </c>
      <c r="B9" s="136"/>
      <c r="C9" s="153">
        <f aca="true" t="shared" si="1" ref="C9:Y9">SUM(C10:C14)</f>
        <v>2691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2691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892947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892947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309999702</v>
      </c>
      <c r="D19" s="153">
        <f>SUM(D20:D23)</f>
        <v>0</v>
      </c>
      <c r="E19" s="154">
        <f t="shared" si="3"/>
        <v>946652000</v>
      </c>
      <c r="F19" s="100">
        <f t="shared" si="3"/>
        <v>946652000</v>
      </c>
      <c r="G19" s="100">
        <f t="shared" si="3"/>
        <v>19551351</v>
      </c>
      <c r="H19" s="100">
        <f t="shared" si="3"/>
        <v>4867000</v>
      </c>
      <c r="I19" s="100">
        <f t="shared" si="3"/>
        <v>12171022</v>
      </c>
      <c r="J19" s="100">
        <f t="shared" si="3"/>
        <v>36589373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36589373</v>
      </c>
      <c r="X19" s="100">
        <f t="shared" si="3"/>
        <v>185309032</v>
      </c>
      <c r="Y19" s="100">
        <f t="shared" si="3"/>
        <v>-148719659</v>
      </c>
      <c r="Z19" s="137">
        <f>+IF(X19&lt;&gt;0,+(Y19/X19)*100,0)</f>
        <v>-80.25494353669713</v>
      </c>
      <c r="AA19" s="102">
        <f>SUM(AA20:AA23)</f>
        <v>946652000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306949788</v>
      </c>
      <c r="D21" s="155"/>
      <c r="E21" s="156">
        <v>932152000</v>
      </c>
      <c r="F21" s="60">
        <v>932152000</v>
      </c>
      <c r="G21" s="60">
        <v>19551351</v>
      </c>
      <c r="H21" s="60">
        <v>4867000</v>
      </c>
      <c r="I21" s="60">
        <v>11785982</v>
      </c>
      <c r="J21" s="60">
        <v>36204333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36204333</v>
      </c>
      <c r="X21" s="60">
        <v>181684033</v>
      </c>
      <c r="Y21" s="60">
        <v>-145479700</v>
      </c>
      <c r="Z21" s="140">
        <v>-80.07</v>
      </c>
      <c r="AA21" s="62">
        <v>932152000</v>
      </c>
    </row>
    <row r="22" spans="1:27" ht="13.5">
      <c r="A22" s="138" t="s">
        <v>91</v>
      </c>
      <c r="B22" s="136"/>
      <c r="C22" s="157">
        <v>3049914</v>
      </c>
      <c r="D22" s="157"/>
      <c r="E22" s="158">
        <v>14500000</v>
      </c>
      <c r="F22" s="159">
        <v>14500000</v>
      </c>
      <c r="G22" s="159"/>
      <c r="H22" s="159"/>
      <c r="I22" s="159">
        <v>385040</v>
      </c>
      <c r="J22" s="159">
        <v>385040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385040</v>
      </c>
      <c r="X22" s="159">
        <v>3624999</v>
      </c>
      <c r="Y22" s="159">
        <v>-3239959</v>
      </c>
      <c r="Z22" s="141">
        <v>-89.38</v>
      </c>
      <c r="AA22" s="225">
        <v>14500000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311965382</v>
      </c>
      <c r="D25" s="217">
        <f>+D5+D9+D15+D19+D24</f>
        <v>0</v>
      </c>
      <c r="E25" s="230">
        <f t="shared" si="4"/>
        <v>957752000</v>
      </c>
      <c r="F25" s="219">
        <f t="shared" si="4"/>
        <v>957752000</v>
      </c>
      <c r="G25" s="219">
        <f t="shared" si="4"/>
        <v>19551351</v>
      </c>
      <c r="H25" s="219">
        <f t="shared" si="4"/>
        <v>4867000</v>
      </c>
      <c r="I25" s="219">
        <f t="shared" si="4"/>
        <v>12171022</v>
      </c>
      <c r="J25" s="219">
        <f t="shared" si="4"/>
        <v>36589373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36589373</v>
      </c>
      <c r="X25" s="219">
        <f t="shared" si="4"/>
        <v>188659032</v>
      </c>
      <c r="Y25" s="219">
        <f t="shared" si="4"/>
        <v>-152069659</v>
      </c>
      <c r="Z25" s="231">
        <f>+IF(X25&lt;&gt;0,+(Y25/X25)*100,0)</f>
        <v>-80.60555457530387</v>
      </c>
      <c r="AA25" s="232">
        <f>+AA5+AA9+AA15+AA19+AA24</f>
        <v>957752000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310892649</v>
      </c>
      <c r="D28" s="155"/>
      <c r="E28" s="156">
        <v>719345000</v>
      </c>
      <c r="F28" s="60">
        <v>719345000</v>
      </c>
      <c r="G28" s="60">
        <v>19551351</v>
      </c>
      <c r="H28" s="60">
        <v>4867000</v>
      </c>
      <c r="I28" s="60">
        <v>12171022</v>
      </c>
      <c r="J28" s="60">
        <v>36589373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36589373</v>
      </c>
      <c r="X28" s="60"/>
      <c r="Y28" s="60">
        <v>36589373</v>
      </c>
      <c r="Z28" s="140"/>
      <c r="AA28" s="155">
        <v>719345000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310892649</v>
      </c>
      <c r="D32" s="210">
        <f>SUM(D28:D31)</f>
        <v>0</v>
      </c>
      <c r="E32" s="211">
        <f t="shared" si="5"/>
        <v>719345000</v>
      </c>
      <c r="F32" s="77">
        <f t="shared" si="5"/>
        <v>719345000</v>
      </c>
      <c r="G32" s="77">
        <f t="shared" si="5"/>
        <v>19551351</v>
      </c>
      <c r="H32" s="77">
        <f t="shared" si="5"/>
        <v>4867000</v>
      </c>
      <c r="I32" s="77">
        <f t="shared" si="5"/>
        <v>12171022</v>
      </c>
      <c r="J32" s="77">
        <f t="shared" si="5"/>
        <v>36589373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36589373</v>
      </c>
      <c r="X32" s="77">
        <f t="shared" si="5"/>
        <v>0</v>
      </c>
      <c r="Y32" s="77">
        <f t="shared" si="5"/>
        <v>36589373</v>
      </c>
      <c r="Z32" s="212">
        <f>+IF(X32&lt;&gt;0,+(Y32/X32)*100,0)</f>
        <v>0</v>
      </c>
      <c r="AA32" s="79">
        <f>SUM(AA28:AA31)</f>
        <v>719345000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238407000</v>
      </c>
      <c r="F33" s="60">
        <v>238407000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238407000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1072733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311965382</v>
      </c>
      <c r="D36" s="222">
        <f>SUM(D32:D35)</f>
        <v>0</v>
      </c>
      <c r="E36" s="218">
        <f t="shared" si="6"/>
        <v>957752000</v>
      </c>
      <c r="F36" s="220">
        <f t="shared" si="6"/>
        <v>957752000</v>
      </c>
      <c r="G36" s="220">
        <f t="shared" si="6"/>
        <v>19551351</v>
      </c>
      <c r="H36" s="220">
        <f t="shared" si="6"/>
        <v>4867000</v>
      </c>
      <c r="I36" s="220">
        <f t="shared" si="6"/>
        <v>12171022</v>
      </c>
      <c r="J36" s="220">
        <f t="shared" si="6"/>
        <v>36589373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36589373</v>
      </c>
      <c r="X36" s="220">
        <f t="shared" si="6"/>
        <v>0</v>
      </c>
      <c r="Y36" s="220">
        <f t="shared" si="6"/>
        <v>36589373</v>
      </c>
      <c r="Z36" s="221">
        <f>+IF(X36&lt;&gt;0,+(Y36/X36)*100,0)</f>
        <v>0</v>
      </c>
      <c r="AA36" s="239">
        <f>SUM(AA32:AA35)</f>
        <v>957752000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21607000</v>
      </c>
      <c r="F6" s="60">
        <v>21607000</v>
      </c>
      <c r="G6" s="60">
        <v>86304000</v>
      </c>
      <c r="H6" s="60">
        <v>9613000</v>
      </c>
      <c r="I6" s="60"/>
      <c r="J6" s="60">
        <v>9613000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9613000</v>
      </c>
      <c r="X6" s="60">
        <v>5401750</v>
      </c>
      <c r="Y6" s="60">
        <v>4211250</v>
      </c>
      <c r="Z6" s="140">
        <v>77.96</v>
      </c>
      <c r="AA6" s="62">
        <v>21607000</v>
      </c>
    </row>
    <row r="7" spans="1:27" ht="13.5">
      <c r="A7" s="249" t="s">
        <v>144</v>
      </c>
      <c r="B7" s="182"/>
      <c r="C7" s="155"/>
      <c r="D7" s="155"/>
      <c r="E7" s="59">
        <v>97650000</v>
      </c>
      <c r="F7" s="60">
        <v>97650000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24412500</v>
      </c>
      <c r="Y7" s="60">
        <v>-24412500</v>
      </c>
      <c r="Z7" s="140">
        <v>-100</v>
      </c>
      <c r="AA7" s="62">
        <v>97650000</v>
      </c>
    </row>
    <row r="8" spans="1:27" ht="13.5">
      <c r="A8" s="249" t="s">
        <v>145</v>
      </c>
      <c r="B8" s="182"/>
      <c r="C8" s="155"/>
      <c r="D8" s="155"/>
      <c r="E8" s="59">
        <v>29766000</v>
      </c>
      <c r="F8" s="60">
        <v>29766000</v>
      </c>
      <c r="G8" s="60">
        <v>48459000</v>
      </c>
      <c r="H8" s="60">
        <v>82447000</v>
      </c>
      <c r="I8" s="60"/>
      <c r="J8" s="60">
        <v>82447000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82447000</v>
      </c>
      <c r="X8" s="60">
        <v>7441500</v>
      </c>
      <c r="Y8" s="60">
        <v>75005500</v>
      </c>
      <c r="Z8" s="140">
        <v>1007.94</v>
      </c>
      <c r="AA8" s="62">
        <v>29766000</v>
      </c>
    </row>
    <row r="9" spans="1:27" ht="13.5">
      <c r="A9" s="249" t="s">
        <v>146</v>
      </c>
      <c r="B9" s="182"/>
      <c r="C9" s="155"/>
      <c r="D9" s="155"/>
      <c r="E9" s="59">
        <v>39418000</v>
      </c>
      <c r="F9" s="60">
        <v>39418000</v>
      </c>
      <c r="G9" s="60">
        <v>25889000</v>
      </c>
      <c r="H9" s="60">
        <v>40000</v>
      </c>
      <c r="I9" s="60"/>
      <c r="J9" s="60">
        <v>40000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40000</v>
      </c>
      <c r="X9" s="60">
        <v>9854500</v>
      </c>
      <c r="Y9" s="60">
        <v>-9814500</v>
      </c>
      <c r="Z9" s="140">
        <v>-99.59</v>
      </c>
      <c r="AA9" s="62">
        <v>39418000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2678000</v>
      </c>
      <c r="F11" s="60">
        <v>2678000</v>
      </c>
      <c r="G11" s="60">
        <v>362000</v>
      </c>
      <c r="H11" s="60">
        <v>222000</v>
      </c>
      <c r="I11" s="60"/>
      <c r="J11" s="60">
        <v>222000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222000</v>
      </c>
      <c r="X11" s="60">
        <v>669500</v>
      </c>
      <c r="Y11" s="60">
        <v>-447500</v>
      </c>
      <c r="Z11" s="140">
        <v>-66.84</v>
      </c>
      <c r="AA11" s="62">
        <v>2678000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191119000</v>
      </c>
      <c r="F12" s="73">
        <f t="shared" si="0"/>
        <v>191119000</v>
      </c>
      <c r="G12" s="73">
        <f t="shared" si="0"/>
        <v>161014000</v>
      </c>
      <c r="H12" s="73">
        <f t="shared" si="0"/>
        <v>92322000</v>
      </c>
      <c r="I12" s="73">
        <f t="shared" si="0"/>
        <v>0</v>
      </c>
      <c r="J12" s="73">
        <f t="shared" si="0"/>
        <v>92322000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92322000</v>
      </c>
      <c r="X12" s="73">
        <f t="shared" si="0"/>
        <v>47779750</v>
      </c>
      <c r="Y12" s="73">
        <f t="shared" si="0"/>
        <v>44542250</v>
      </c>
      <c r="Z12" s="170">
        <f>+IF(X12&lt;&gt;0,+(Y12/X12)*100,0)</f>
        <v>93.22411691145307</v>
      </c>
      <c r="AA12" s="74">
        <f>SUM(AA6:AA11)</f>
        <v>191119000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105443000</v>
      </c>
      <c r="H16" s="159">
        <v>102246000</v>
      </c>
      <c r="I16" s="159"/>
      <c r="J16" s="60">
        <v>102246000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102246000</v>
      </c>
      <c r="X16" s="60"/>
      <c r="Y16" s="159">
        <v>102246000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3540178000</v>
      </c>
      <c r="F19" s="60">
        <v>3540178000</v>
      </c>
      <c r="G19" s="60">
        <v>2306021000</v>
      </c>
      <c r="H19" s="60">
        <v>2325911000</v>
      </c>
      <c r="I19" s="60"/>
      <c r="J19" s="60">
        <v>2325911000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2325911000</v>
      </c>
      <c r="X19" s="60">
        <v>885044500</v>
      </c>
      <c r="Y19" s="60">
        <v>1440866500</v>
      </c>
      <c r="Z19" s="140">
        <v>162.8</v>
      </c>
      <c r="AA19" s="62">
        <v>3540178000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3540178000</v>
      </c>
      <c r="F24" s="77">
        <f t="shared" si="1"/>
        <v>3540178000</v>
      </c>
      <c r="G24" s="77">
        <f t="shared" si="1"/>
        <v>2411464000</v>
      </c>
      <c r="H24" s="77">
        <f t="shared" si="1"/>
        <v>2428157000</v>
      </c>
      <c r="I24" s="77">
        <f t="shared" si="1"/>
        <v>0</v>
      </c>
      <c r="J24" s="77">
        <f t="shared" si="1"/>
        <v>2428157000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2428157000</v>
      </c>
      <c r="X24" s="77">
        <f t="shared" si="1"/>
        <v>885044500</v>
      </c>
      <c r="Y24" s="77">
        <f t="shared" si="1"/>
        <v>1543112500</v>
      </c>
      <c r="Z24" s="212">
        <f>+IF(X24&lt;&gt;0,+(Y24/X24)*100,0)</f>
        <v>174.35422738630658</v>
      </c>
      <c r="AA24" s="79">
        <f>SUM(AA15:AA23)</f>
        <v>3540178000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3731297000</v>
      </c>
      <c r="F25" s="73">
        <f t="shared" si="2"/>
        <v>3731297000</v>
      </c>
      <c r="G25" s="73">
        <f t="shared" si="2"/>
        <v>2572478000</v>
      </c>
      <c r="H25" s="73">
        <f t="shared" si="2"/>
        <v>2520479000</v>
      </c>
      <c r="I25" s="73">
        <f t="shared" si="2"/>
        <v>0</v>
      </c>
      <c r="J25" s="73">
        <f t="shared" si="2"/>
        <v>2520479000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2520479000</v>
      </c>
      <c r="X25" s="73">
        <f t="shared" si="2"/>
        <v>932824250</v>
      </c>
      <c r="Y25" s="73">
        <f t="shared" si="2"/>
        <v>1587654750</v>
      </c>
      <c r="Z25" s="170">
        <f>+IF(X25&lt;&gt;0,+(Y25/X25)*100,0)</f>
        <v>170.19870034467908</v>
      </c>
      <c r="AA25" s="74">
        <f>+AA12+AA24</f>
        <v>3731297000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695000</v>
      </c>
      <c r="F30" s="60">
        <v>695000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173750</v>
      </c>
      <c r="Y30" s="60">
        <v>-173750</v>
      </c>
      <c r="Z30" s="140">
        <v>-100</v>
      </c>
      <c r="AA30" s="62">
        <v>695000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268138000</v>
      </c>
      <c r="F32" s="60">
        <v>268138000</v>
      </c>
      <c r="G32" s="60">
        <v>30379000</v>
      </c>
      <c r="H32" s="60">
        <v>39771000</v>
      </c>
      <c r="I32" s="60"/>
      <c r="J32" s="60">
        <v>39771000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39771000</v>
      </c>
      <c r="X32" s="60">
        <v>67034500</v>
      </c>
      <c r="Y32" s="60">
        <v>-27263500</v>
      </c>
      <c r="Z32" s="140">
        <v>-40.67</v>
      </c>
      <c r="AA32" s="62">
        <v>268138000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268833000</v>
      </c>
      <c r="F34" s="73">
        <f t="shared" si="3"/>
        <v>268833000</v>
      </c>
      <c r="G34" s="73">
        <f t="shared" si="3"/>
        <v>30379000</v>
      </c>
      <c r="H34" s="73">
        <f t="shared" si="3"/>
        <v>39771000</v>
      </c>
      <c r="I34" s="73">
        <f t="shared" si="3"/>
        <v>0</v>
      </c>
      <c r="J34" s="73">
        <f t="shared" si="3"/>
        <v>39771000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39771000</v>
      </c>
      <c r="X34" s="73">
        <f t="shared" si="3"/>
        <v>67208250</v>
      </c>
      <c r="Y34" s="73">
        <f t="shared" si="3"/>
        <v>-27437250</v>
      </c>
      <c r="Z34" s="170">
        <f>+IF(X34&lt;&gt;0,+(Y34/X34)*100,0)</f>
        <v>-40.82422916829407</v>
      </c>
      <c r="AA34" s="74">
        <f>SUM(AA29:AA33)</f>
        <v>268833000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4935000</v>
      </c>
      <c r="F37" s="60">
        <v>4935000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1233750</v>
      </c>
      <c r="Y37" s="60">
        <v>-1233750</v>
      </c>
      <c r="Z37" s="140">
        <v>-100</v>
      </c>
      <c r="AA37" s="62">
        <v>4935000</v>
      </c>
    </row>
    <row r="38" spans="1:27" ht="13.5">
      <c r="A38" s="249" t="s">
        <v>165</v>
      </c>
      <c r="B38" s="182"/>
      <c r="C38" s="155"/>
      <c r="D38" s="155"/>
      <c r="E38" s="59">
        <v>23890000</v>
      </c>
      <c r="F38" s="60">
        <v>23890000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5972500</v>
      </c>
      <c r="Y38" s="60">
        <v>-5972500</v>
      </c>
      <c r="Z38" s="140">
        <v>-100</v>
      </c>
      <c r="AA38" s="62">
        <v>23890000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28825000</v>
      </c>
      <c r="F39" s="77">
        <f t="shared" si="4"/>
        <v>28825000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7206250</v>
      </c>
      <c r="Y39" s="77">
        <f t="shared" si="4"/>
        <v>-7206250</v>
      </c>
      <c r="Z39" s="212">
        <f>+IF(X39&lt;&gt;0,+(Y39/X39)*100,0)</f>
        <v>-100</v>
      </c>
      <c r="AA39" s="79">
        <f>SUM(AA37:AA38)</f>
        <v>28825000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297658000</v>
      </c>
      <c r="F40" s="73">
        <f t="shared" si="5"/>
        <v>297658000</v>
      </c>
      <c r="G40" s="73">
        <f t="shared" si="5"/>
        <v>30379000</v>
      </c>
      <c r="H40" s="73">
        <f t="shared" si="5"/>
        <v>39771000</v>
      </c>
      <c r="I40" s="73">
        <f t="shared" si="5"/>
        <v>0</v>
      </c>
      <c r="J40" s="73">
        <f t="shared" si="5"/>
        <v>39771000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39771000</v>
      </c>
      <c r="X40" s="73">
        <f t="shared" si="5"/>
        <v>74414500</v>
      </c>
      <c r="Y40" s="73">
        <f t="shared" si="5"/>
        <v>-34643500</v>
      </c>
      <c r="Z40" s="170">
        <f>+IF(X40&lt;&gt;0,+(Y40/X40)*100,0)</f>
        <v>-46.55477091158309</v>
      </c>
      <c r="AA40" s="74">
        <f>+AA34+AA39</f>
        <v>297658000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3433639000</v>
      </c>
      <c r="F42" s="259">
        <f t="shared" si="6"/>
        <v>3433639000</v>
      </c>
      <c r="G42" s="259">
        <f t="shared" si="6"/>
        <v>2542099000</v>
      </c>
      <c r="H42" s="259">
        <f t="shared" si="6"/>
        <v>2480708000</v>
      </c>
      <c r="I42" s="259">
        <f t="shared" si="6"/>
        <v>0</v>
      </c>
      <c r="J42" s="259">
        <f t="shared" si="6"/>
        <v>2480708000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2480708000</v>
      </c>
      <c r="X42" s="259">
        <f t="shared" si="6"/>
        <v>858409750</v>
      </c>
      <c r="Y42" s="259">
        <f t="shared" si="6"/>
        <v>1622298250</v>
      </c>
      <c r="Z42" s="260">
        <f>+IF(X42&lt;&gt;0,+(Y42/X42)*100,0)</f>
        <v>188.98879585186447</v>
      </c>
      <c r="AA42" s="261">
        <f>+AA25-AA40</f>
        <v>3433639000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3412839000</v>
      </c>
      <c r="F45" s="60">
        <v>3412839000</v>
      </c>
      <c r="G45" s="60">
        <v>2542099000</v>
      </c>
      <c r="H45" s="60">
        <v>2480708000</v>
      </c>
      <c r="I45" s="60"/>
      <c r="J45" s="60">
        <v>2480708000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2480708000</v>
      </c>
      <c r="X45" s="60">
        <v>853209750</v>
      </c>
      <c r="Y45" s="60">
        <v>1627498250</v>
      </c>
      <c r="Z45" s="139">
        <v>190.75</v>
      </c>
      <c r="AA45" s="62">
        <v>3412839000</v>
      </c>
    </row>
    <row r="46" spans="1:27" ht="13.5">
      <c r="A46" s="249" t="s">
        <v>171</v>
      </c>
      <c r="B46" s="182"/>
      <c r="C46" s="155"/>
      <c r="D46" s="155"/>
      <c r="E46" s="59">
        <v>20800000</v>
      </c>
      <c r="F46" s="60">
        <v>20800000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5200000</v>
      </c>
      <c r="Y46" s="60">
        <v>-5200000</v>
      </c>
      <c r="Z46" s="139">
        <v>-100</v>
      </c>
      <c r="AA46" s="62">
        <v>20800000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3433639000</v>
      </c>
      <c r="F48" s="219">
        <f t="shared" si="7"/>
        <v>3433639000</v>
      </c>
      <c r="G48" s="219">
        <f t="shared" si="7"/>
        <v>2542099000</v>
      </c>
      <c r="H48" s="219">
        <f t="shared" si="7"/>
        <v>2480708000</v>
      </c>
      <c r="I48" s="219">
        <f t="shared" si="7"/>
        <v>0</v>
      </c>
      <c r="J48" s="219">
        <f t="shared" si="7"/>
        <v>2480708000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2480708000</v>
      </c>
      <c r="X48" s="219">
        <f t="shared" si="7"/>
        <v>858409750</v>
      </c>
      <c r="Y48" s="219">
        <f t="shared" si="7"/>
        <v>1622298250</v>
      </c>
      <c r="Z48" s="265">
        <f>+IF(X48&lt;&gt;0,+(Y48/X48)*100,0)</f>
        <v>188.98879585186447</v>
      </c>
      <c r="AA48" s="232">
        <f>SUM(AA45:AA47)</f>
        <v>3433639000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106034000</v>
      </c>
      <c r="F6" s="60">
        <v>106034000</v>
      </c>
      <c r="G6" s="60">
        <v>2765289</v>
      </c>
      <c r="H6" s="60">
        <v>5625151</v>
      </c>
      <c r="I6" s="60">
        <v>3414000</v>
      </c>
      <c r="J6" s="60">
        <v>11804440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11804440</v>
      </c>
      <c r="X6" s="60">
        <v>20511000</v>
      </c>
      <c r="Y6" s="60">
        <v>-8706560</v>
      </c>
      <c r="Z6" s="140">
        <v>-42.45</v>
      </c>
      <c r="AA6" s="62">
        <v>106034000</v>
      </c>
    </row>
    <row r="7" spans="1:27" ht="13.5">
      <c r="A7" s="249" t="s">
        <v>178</v>
      </c>
      <c r="B7" s="182"/>
      <c r="C7" s="155"/>
      <c r="D7" s="155"/>
      <c r="E7" s="59">
        <v>573873000</v>
      </c>
      <c r="F7" s="60">
        <v>573873000</v>
      </c>
      <c r="G7" s="60">
        <v>185017879</v>
      </c>
      <c r="H7" s="60">
        <v>2320000</v>
      </c>
      <c r="I7" s="60"/>
      <c r="J7" s="60">
        <v>187337879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187337879</v>
      </c>
      <c r="X7" s="60">
        <v>211679000</v>
      </c>
      <c r="Y7" s="60">
        <v>-24341121</v>
      </c>
      <c r="Z7" s="140">
        <v>-11.5</v>
      </c>
      <c r="AA7" s="62">
        <v>573873000</v>
      </c>
    </row>
    <row r="8" spans="1:27" ht="13.5">
      <c r="A8" s="249" t="s">
        <v>179</v>
      </c>
      <c r="B8" s="182"/>
      <c r="C8" s="155"/>
      <c r="D8" s="155"/>
      <c r="E8" s="59">
        <v>686513000</v>
      </c>
      <c r="F8" s="60">
        <v>686513000</v>
      </c>
      <c r="G8" s="60">
        <v>17150000</v>
      </c>
      <c r="H8" s="60"/>
      <c r="I8" s="60"/>
      <c r="J8" s="60">
        <v>17150000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17150000</v>
      </c>
      <c r="X8" s="60">
        <v>179835000</v>
      </c>
      <c r="Y8" s="60">
        <v>-162685000</v>
      </c>
      <c r="Z8" s="140">
        <v>-90.46</v>
      </c>
      <c r="AA8" s="62">
        <v>686513000</v>
      </c>
    </row>
    <row r="9" spans="1:27" ht="13.5">
      <c r="A9" s="249" t="s">
        <v>180</v>
      </c>
      <c r="B9" s="182"/>
      <c r="C9" s="155"/>
      <c r="D9" s="155"/>
      <c r="E9" s="59">
        <v>13000000</v>
      </c>
      <c r="F9" s="60">
        <v>13000000</v>
      </c>
      <c r="G9" s="60">
        <v>225763</v>
      </c>
      <c r="H9" s="60">
        <v>206022</v>
      </c>
      <c r="I9" s="60">
        <v>211000</v>
      </c>
      <c r="J9" s="60">
        <v>642785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642785</v>
      </c>
      <c r="X9" s="60">
        <v>3249000</v>
      </c>
      <c r="Y9" s="60">
        <v>-2606215</v>
      </c>
      <c r="Z9" s="140">
        <v>-80.22</v>
      </c>
      <c r="AA9" s="62">
        <v>13000000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-639418000</v>
      </c>
      <c r="F12" s="60">
        <v>-639418000</v>
      </c>
      <c r="G12" s="60">
        <v>-37672221</v>
      </c>
      <c r="H12" s="60">
        <v>-35693988</v>
      </c>
      <c r="I12" s="60">
        <v>-41919177</v>
      </c>
      <c r="J12" s="60">
        <v>-115285386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-115285386</v>
      </c>
      <c r="X12" s="60">
        <v>-170463000</v>
      </c>
      <c r="Y12" s="60">
        <v>55177614</v>
      </c>
      <c r="Z12" s="140">
        <v>-32.37</v>
      </c>
      <c r="AA12" s="62">
        <v>-639418000</v>
      </c>
    </row>
    <row r="13" spans="1:27" ht="13.5">
      <c r="A13" s="249" t="s">
        <v>40</v>
      </c>
      <c r="B13" s="182"/>
      <c r="C13" s="155"/>
      <c r="D13" s="155"/>
      <c r="E13" s="59">
        <v>-750000</v>
      </c>
      <c r="F13" s="60">
        <v>-750000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-189000</v>
      </c>
      <c r="Y13" s="60">
        <v>189000</v>
      </c>
      <c r="Z13" s="140">
        <v>-100</v>
      </c>
      <c r="AA13" s="62">
        <v>-750000</v>
      </c>
    </row>
    <row r="14" spans="1:27" ht="13.5">
      <c r="A14" s="249" t="s">
        <v>42</v>
      </c>
      <c r="B14" s="182"/>
      <c r="C14" s="155"/>
      <c r="D14" s="155"/>
      <c r="E14" s="59">
        <v>-3000000</v>
      </c>
      <c r="F14" s="60">
        <v>-3000000</v>
      </c>
      <c r="G14" s="60">
        <v>-20623</v>
      </c>
      <c r="H14" s="60">
        <v>-265192</v>
      </c>
      <c r="I14" s="60">
        <v>-144000</v>
      </c>
      <c r="J14" s="60">
        <v>-429815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-429815</v>
      </c>
      <c r="X14" s="60">
        <v>-3000000</v>
      </c>
      <c r="Y14" s="60">
        <v>2570185</v>
      </c>
      <c r="Z14" s="140">
        <v>-85.67</v>
      </c>
      <c r="AA14" s="62">
        <v>-3000000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736252000</v>
      </c>
      <c r="F15" s="73">
        <f t="shared" si="0"/>
        <v>736252000</v>
      </c>
      <c r="G15" s="73">
        <f t="shared" si="0"/>
        <v>167466087</v>
      </c>
      <c r="H15" s="73">
        <f t="shared" si="0"/>
        <v>-27808007</v>
      </c>
      <c r="I15" s="73">
        <f t="shared" si="0"/>
        <v>-38438177</v>
      </c>
      <c r="J15" s="73">
        <f t="shared" si="0"/>
        <v>101219903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101219903</v>
      </c>
      <c r="X15" s="73">
        <f t="shared" si="0"/>
        <v>241622000</v>
      </c>
      <c r="Y15" s="73">
        <f t="shared" si="0"/>
        <v>-140402097</v>
      </c>
      <c r="Z15" s="170">
        <f>+IF(X15&lt;&gt;0,+(Y15/X15)*100,0)</f>
        <v>-58.10815943912392</v>
      </c>
      <c r="AA15" s="74">
        <f>SUM(AA6:AA14)</f>
        <v>736252000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25000000</v>
      </c>
      <c r="F20" s="159">
        <v>25000000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25000000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-618164000</v>
      </c>
      <c r="F24" s="60">
        <v>-618164000</v>
      </c>
      <c r="G24" s="60">
        <v>-19551351</v>
      </c>
      <c r="H24" s="60">
        <v>-4867035</v>
      </c>
      <c r="I24" s="60">
        <v>-12171000</v>
      </c>
      <c r="J24" s="60">
        <v>-36589386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-36589386</v>
      </c>
      <c r="X24" s="60">
        <v>-164154000</v>
      </c>
      <c r="Y24" s="60">
        <v>127564614</v>
      </c>
      <c r="Z24" s="140">
        <v>-77.71</v>
      </c>
      <c r="AA24" s="62">
        <v>-618164000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-593164000</v>
      </c>
      <c r="F25" s="73">
        <f t="shared" si="1"/>
        <v>-593164000</v>
      </c>
      <c r="G25" s="73">
        <f t="shared" si="1"/>
        <v>-19551351</v>
      </c>
      <c r="H25" s="73">
        <f t="shared" si="1"/>
        <v>-4867035</v>
      </c>
      <c r="I25" s="73">
        <f t="shared" si="1"/>
        <v>-12171000</v>
      </c>
      <c r="J25" s="73">
        <f t="shared" si="1"/>
        <v>-36589386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-36589386</v>
      </c>
      <c r="X25" s="73">
        <f t="shared" si="1"/>
        <v>-164154000</v>
      </c>
      <c r="Y25" s="73">
        <f t="shared" si="1"/>
        <v>127564614</v>
      </c>
      <c r="Z25" s="170">
        <f>+IF(X25&lt;&gt;0,+(Y25/X25)*100,0)</f>
        <v>-77.71032932490223</v>
      </c>
      <c r="AA25" s="74">
        <f>SUM(AA19:AA24)</f>
        <v>-593164000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-1331000</v>
      </c>
      <c r="F33" s="60">
        <v>-1331000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-1331000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-1331000</v>
      </c>
      <c r="F34" s="73">
        <f t="shared" si="2"/>
        <v>-1331000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-1331000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141757000</v>
      </c>
      <c r="F36" s="100">
        <f t="shared" si="3"/>
        <v>141757000</v>
      </c>
      <c r="G36" s="100">
        <f t="shared" si="3"/>
        <v>147914736</v>
      </c>
      <c r="H36" s="100">
        <f t="shared" si="3"/>
        <v>-32675042</v>
      </c>
      <c r="I36" s="100">
        <f t="shared" si="3"/>
        <v>-50609177</v>
      </c>
      <c r="J36" s="100">
        <f t="shared" si="3"/>
        <v>64630517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64630517</v>
      </c>
      <c r="X36" s="100">
        <f t="shared" si="3"/>
        <v>77468000</v>
      </c>
      <c r="Y36" s="100">
        <f t="shared" si="3"/>
        <v>-12837483</v>
      </c>
      <c r="Z36" s="137">
        <f>+IF(X36&lt;&gt;0,+(Y36/X36)*100,0)</f>
        <v>-16.57133655186658</v>
      </c>
      <c r="AA36" s="102">
        <f>+AA15+AA25+AA34</f>
        <v>141757000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147914736</v>
      </c>
      <c r="I37" s="100">
        <v>115239694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141757000</v>
      </c>
      <c r="F38" s="259">
        <v>141757000</v>
      </c>
      <c r="G38" s="259">
        <v>147914736</v>
      </c>
      <c r="H38" s="259">
        <v>115239694</v>
      </c>
      <c r="I38" s="259">
        <v>64630517</v>
      </c>
      <c r="J38" s="259">
        <v>64630517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64630517</v>
      </c>
      <c r="X38" s="259">
        <v>77468000</v>
      </c>
      <c r="Y38" s="259">
        <v>-12837483</v>
      </c>
      <c r="Z38" s="260">
        <v>-16.57</v>
      </c>
      <c r="AA38" s="261">
        <v>141757000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311965382</v>
      </c>
      <c r="D5" s="200">
        <f t="shared" si="0"/>
        <v>0</v>
      </c>
      <c r="E5" s="106">
        <f t="shared" si="0"/>
        <v>876228000</v>
      </c>
      <c r="F5" s="106">
        <f t="shared" si="0"/>
        <v>876228000</v>
      </c>
      <c r="G5" s="106">
        <f t="shared" si="0"/>
        <v>19551351</v>
      </c>
      <c r="H5" s="106">
        <f t="shared" si="0"/>
        <v>4867000</v>
      </c>
      <c r="I5" s="106">
        <f t="shared" si="0"/>
        <v>12171022</v>
      </c>
      <c r="J5" s="106">
        <f t="shared" si="0"/>
        <v>36589373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36589373</v>
      </c>
      <c r="X5" s="106">
        <f t="shared" si="0"/>
        <v>219057000</v>
      </c>
      <c r="Y5" s="106">
        <f t="shared" si="0"/>
        <v>-182467627</v>
      </c>
      <c r="Z5" s="201">
        <f>+IF(X5&lt;&gt;0,+(Y5/X5)*100,0)</f>
        <v>-83.29687113399709</v>
      </c>
      <c r="AA5" s="199">
        <f>SUM(AA11:AA18)</f>
        <v>876228000</v>
      </c>
    </row>
    <row r="6" spans="1:27" ht="13.5">
      <c r="A6" s="291" t="s">
        <v>204</v>
      </c>
      <c r="B6" s="142"/>
      <c r="C6" s="62">
        <v>892947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306949788</v>
      </c>
      <c r="D8" s="156"/>
      <c r="E8" s="60">
        <v>850628000</v>
      </c>
      <c r="F8" s="60">
        <v>850628000</v>
      </c>
      <c r="G8" s="60">
        <v>19551351</v>
      </c>
      <c r="H8" s="60">
        <v>4867000</v>
      </c>
      <c r="I8" s="60">
        <v>11785982</v>
      </c>
      <c r="J8" s="60">
        <v>36204333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36204333</v>
      </c>
      <c r="X8" s="60">
        <v>212657000</v>
      </c>
      <c r="Y8" s="60">
        <v>-176452667</v>
      </c>
      <c r="Z8" s="140">
        <v>-82.98</v>
      </c>
      <c r="AA8" s="155">
        <v>850628000</v>
      </c>
    </row>
    <row r="9" spans="1:27" ht="13.5">
      <c r="A9" s="291" t="s">
        <v>207</v>
      </c>
      <c r="B9" s="142"/>
      <c r="C9" s="62">
        <v>3049914</v>
      </c>
      <c r="D9" s="156"/>
      <c r="E9" s="60">
        <v>14500000</v>
      </c>
      <c r="F9" s="60">
        <v>14500000</v>
      </c>
      <c r="G9" s="60"/>
      <c r="H9" s="60"/>
      <c r="I9" s="60">
        <v>385040</v>
      </c>
      <c r="J9" s="60">
        <v>385040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385040</v>
      </c>
      <c r="X9" s="60">
        <v>3625000</v>
      </c>
      <c r="Y9" s="60">
        <v>-3239960</v>
      </c>
      <c r="Z9" s="140">
        <v>-89.38</v>
      </c>
      <c r="AA9" s="155">
        <v>14500000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310892649</v>
      </c>
      <c r="D11" s="294">
        <f t="shared" si="1"/>
        <v>0</v>
      </c>
      <c r="E11" s="295">
        <f t="shared" si="1"/>
        <v>865128000</v>
      </c>
      <c r="F11" s="295">
        <f t="shared" si="1"/>
        <v>865128000</v>
      </c>
      <c r="G11" s="295">
        <f t="shared" si="1"/>
        <v>19551351</v>
      </c>
      <c r="H11" s="295">
        <f t="shared" si="1"/>
        <v>4867000</v>
      </c>
      <c r="I11" s="295">
        <f t="shared" si="1"/>
        <v>12171022</v>
      </c>
      <c r="J11" s="295">
        <f t="shared" si="1"/>
        <v>36589373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36589373</v>
      </c>
      <c r="X11" s="295">
        <f t="shared" si="1"/>
        <v>216282000</v>
      </c>
      <c r="Y11" s="295">
        <f t="shared" si="1"/>
        <v>-179692627</v>
      </c>
      <c r="Z11" s="296">
        <f>+IF(X11&lt;&gt;0,+(Y11/X11)*100,0)</f>
        <v>-83.08256211797561</v>
      </c>
      <c r="AA11" s="297">
        <f>SUM(AA6:AA10)</f>
        <v>865128000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1072733</v>
      </c>
      <c r="D15" s="156"/>
      <c r="E15" s="60">
        <v>11100000</v>
      </c>
      <c r="F15" s="60">
        <v>11100000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2775000</v>
      </c>
      <c r="Y15" s="60">
        <v>-2775000</v>
      </c>
      <c r="Z15" s="140">
        <v>-100</v>
      </c>
      <c r="AA15" s="155">
        <v>11100000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81524000</v>
      </c>
      <c r="F20" s="100">
        <f t="shared" si="2"/>
        <v>81524000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20381000</v>
      </c>
      <c r="Y20" s="100">
        <f t="shared" si="2"/>
        <v>-20381000</v>
      </c>
      <c r="Z20" s="137">
        <f>+IF(X20&lt;&gt;0,+(Y20/X20)*100,0)</f>
        <v>-100</v>
      </c>
      <c r="AA20" s="153">
        <f>SUM(AA26:AA33)</f>
        <v>81524000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81524000</v>
      </c>
      <c r="F23" s="60">
        <v>81524000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20381000</v>
      </c>
      <c r="Y23" s="60">
        <v>-20381000</v>
      </c>
      <c r="Z23" s="140">
        <v>-100</v>
      </c>
      <c r="AA23" s="155">
        <v>81524000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81524000</v>
      </c>
      <c r="F26" s="295">
        <f t="shared" si="3"/>
        <v>81524000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20381000</v>
      </c>
      <c r="Y26" s="295">
        <f t="shared" si="3"/>
        <v>-20381000</v>
      </c>
      <c r="Z26" s="296">
        <f>+IF(X26&lt;&gt;0,+(Y26/X26)*100,0)</f>
        <v>-100</v>
      </c>
      <c r="AA26" s="297">
        <f>SUM(AA21:AA25)</f>
        <v>81524000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892947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306949788</v>
      </c>
      <c r="D38" s="156">
        <f t="shared" si="4"/>
        <v>0</v>
      </c>
      <c r="E38" s="60">
        <f t="shared" si="4"/>
        <v>932152000</v>
      </c>
      <c r="F38" s="60">
        <f t="shared" si="4"/>
        <v>932152000</v>
      </c>
      <c r="G38" s="60">
        <f t="shared" si="4"/>
        <v>19551351</v>
      </c>
      <c r="H38" s="60">
        <f t="shared" si="4"/>
        <v>4867000</v>
      </c>
      <c r="I38" s="60">
        <f t="shared" si="4"/>
        <v>11785982</v>
      </c>
      <c r="J38" s="60">
        <f t="shared" si="4"/>
        <v>36204333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36204333</v>
      </c>
      <c r="X38" s="60">
        <f t="shared" si="4"/>
        <v>233038000</v>
      </c>
      <c r="Y38" s="60">
        <f t="shared" si="4"/>
        <v>-196833667</v>
      </c>
      <c r="Z38" s="140">
        <f t="shared" si="5"/>
        <v>-84.46419339335216</v>
      </c>
      <c r="AA38" s="155">
        <f>AA8+AA23</f>
        <v>932152000</v>
      </c>
    </row>
    <row r="39" spans="1:27" ht="13.5">
      <c r="A39" s="291" t="s">
        <v>207</v>
      </c>
      <c r="B39" s="142"/>
      <c r="C39" s="62">
        <f t="shared" si="4"/>
        <v>3049914</v>
      </c>
      <c r="D39" s="156">
        <f t="shared" si="4"/>
        <v>0</v>
      </c>
      <c r="E39" s="60">
        <f t="shared" si="4"/>
        <v>14500000</v>
      </c>
      <c r="F39" s="60">
        <f t="shared" si="4"/>
        <v>14500000</v>
      </c>
      <c r="G39" s="60">
        <f t="shared" si="4"/>
        <v>0</v>
      </c>
      <c r="H39" s="60">
        <f t="shared" si="4"/>
        <v>0</v>
      </c>
      <c r="I39" s="60">
        <f t="shared" si="4"/>
        <v>385040</v>
      </c>
      <c r="J39" s="60">
        <f t="shared" si="4"/>
        <v>385040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385040</v>
      </c>
      <c r="X39" s="60">
        <f t="shared" si="4"/>
        <v>3625000</v>
      </c>
      <c r="Y39" s="60">
        <f t="shared" si="4"/>
        <v>-3239960</v>
      </c>
      <c r="Z39" s="140">
        <f t="shared" si="5"/>
        <v>-89.37820689655173</v>
      </c>
      <c r="AA39" s="155">
        <f>AA9+AA24</f>
        <v>14500000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310892649</v>
      </c>
      <c r="D41" s="294">
        <f t="shared" si="6"/>
        <v>0</v>
      </c>
      <c r="E41" s="295">
        <f t="shared" si="6"/>
        <v>946652000</v>
      </c>
      <c r="F41" s="295">
        <f t="shared" si="6"/>
        <v>946652000</v>
      </c>
      <c r="G41" s="295">
        <f t="shared" si="6"/>
        <v>19551351</v>
      </c>
      <c r="H41" s="295">
        <f t="shared" si="6"/>
        <v>4867000</v>
      </c>
      <c r="I41" s="295">
        <f t="shared" si="6"/>
        <v>12171022</v>
      </c>
      <c r="J41" s="295">
        <f t="shared" si="6"/>
        <v>36589373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36589373</v>
      </c>
      <c r="X41" s="295">
        <f t="shared" si="6"/>
        <v>236663000</v>
      </c>
      <c r="Y41" s="295">
        <f t="shared" si="6"/>
        <v>-200073627</v>
      </c>
      <c r="Z41" s="296">
        <f t="shared" si="5"/>
        <v>-84.5394620198341</v>
      </c>
      <c r="AA41" s="297">
        <f>SUM(AA36:AA40)</f>
        <v>946652000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1072733</v>
      </c>
      <c r="D45" s="129">
        <f t="shared" si="7"/>
        <v>0</v>
      </c>
      <c r="E45" s="54">
        <f t="shared" si="7"/>
        <v>11100000</v>
      </c>
      <c r="F45" s="54">
        <f t="shared" si="7"/>
        <v>11100000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2775000</v>
      </c>
      <c r="Y45" s="54">
        <f t="shared" si="7"/>
        <v>-2775000</v>
      </c>
      <c r="Z45" s="184">
        <f t="shared" si="5"/>
        <v>-100</v>
      </c>
      <c r="AA45" s="130">
        <f t="shared" si="8"/>
        <v>11100000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311965382</v>
      </c>
      <c r="D49" s="218">
        <f t="shared" si="9"/>
        <v>0</v>
      </c>
      <c r="E49" s="220">
        <f t="shared" si="9"/>
        <v>957752000</v>
      </c>
      <c r="F49" s="220">
        <f t="shared" si="9"/>
        <v>957752000</v>
      </c>
      <c r="G49" s="220">
        <f t="shared" si="9"/>
        <v>19551351</v>
      </c>
      <c r="H49" s="220">
        <f t="shared" si="9"/>
        <v>4867000</v>
      </c>
      <c r="I49" s="220">
        <f t="shared" si="9"/>
        <v>12171022</v>
      </c>
      <c r="J49" s="220">
        <f t="shared" si="9"/>
        <v>36589373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36589373</v>
      </c>
      <c r="X49" s="220">
        <f t="shared" si="9"/>
        <v>239438000</v>
      </c>
      <c r="Y49" s="220">
        <f t="shared" si="9"/>
        <v>-202848627</v>
      </c>
      <c r="Z49" s="221">
        <f t="shared" si="5"/>
        <v>-84.71864407487534</v>
      </c>
      <c r="AA49" s="222">
        <f>SUM(AA41:AA48)</f>
        <v>957752000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35950000</v>
      </c>
      <c r="F51" s="54">
        <f t="shared" si="10"/>
        <v>35950000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8987500</v>
      </c>
      <c r="Y51" s="54">
        <f t="shared" si="10"/>
        <v>-8987500</v>
      </c>
      <c r="Z51" s="184">
        <f>+IF(X51&lt;&gt;0,+(Y51/X51)*100,0)</f>
        <v>-100</v>
      </c>
      <c r="AA51" s="130">
        <f>SUM(AA57:AA61)</f>
        <v>35950000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35950000</v>
      </c>
      <c r="F54" s="60">
        <v>35950000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8987500</v>
      </c>
      <c r="Y54" s="60">
        <v>-8987500</v>
      </c>
      <c r="Z54" s="140">
        <v>-100</v>
      </c>
      <c r="AA54" s="155">
        <v>35950000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35950000</v>
      </c>
      <c r="F57" s="295">
        <f t="shared" si="11"/>
        <v>35950000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8987500</v>
      </c>
      <c r="Y57" s="295">
        <f t="shared" si="11"/>
        <v>-8987500</v>
      </c>
      <c r="Z57" s="296">
        <f>+IF(X57&lt;&gt;0,+(Y57/X57)*100,0)</f>
        <v>-100</v>
      </c>
      <c r="AA57" s="297">
        <f>SUM(AA52:AA56)</f>
        <v>35950000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9932513</v>
      </c>
      <c r="H65" s="60">
        <v>9580275</v>
      </c>
      <c r="I65" s="60">
        <v>10008460</v>
      </c>
      <c r="J65" s="60">
        <v>29521248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29521248</v>
      </c>
      <c r="X65" s="60"/>
      <c r="Y65" s="60">
        <v>29521248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35950000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651486</v>
      </c>
      <c r="H68" s="60">
        <v>1599239</v>
      </c>
      <c r="I68" s="60">
        <v>2322641</v>
      </c>
      <c r="J68" s="60">
        <v>4573366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4573366</v>
      </c>
      <c r="X68" s="60"/>
      <c r="Y68" s="60">
        <v>4573366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35950000</v>
      </c>
      <c r="F69" s="220">
        <f t="shared" si="12"/>
        <v>0</v>
      </c>
      <c r="G69" s="220">
        <f t="shared" si="12"/>
        <v>10583999</v>
      </c>
      <c r="H69" s="220">
        <f t="shared" si="12"/>
        <v>11179514</v>
      </c>
      <c r="I69" s="220">
        <f t="shared" si="12"/>
        <v>12331101</v>
      </c>
      <c r="J69" s="220">
        <f t="shared" si="12"/>
        <v>34094614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34094614</v>
      </c>
      <c r="X69" s="220">
        <f t="shared" si="12"/>
        <v>0</v>
      </c>
      <c r="Y69" s="220">
        <f t="shared" si="12"/>
        <v>34094614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310892649</v>
      </c>
      <c r="D5" s="357">
        <f t="shared" si="0"/>
        <v>0</v>
      </c>
      <c r="E5" s="356">
        <f t="shared" si="0"/>
        <v>865128000</v>
      </c>
      <c r="F5" s="358">
        <f t="shared" si="0"/>
        <v>865128000</v>
      </c>
      <c r="G5" s="358">
        <f t="shared" si="0"/>
        <v>19551351</v>
      </c>
      <c r="H5" s="356">
        <f t="shared" si="0"/>
        <v>4867000</v>
      </c>
      <c r="I5" s="356">
        <f t="shared" si="0"/>
        <v>12171022</v>
      </c>
      <c r="J5" s="358">
        <f t="shared" si="0"/>
        <v>36589373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36589373</v>
      </c>
      <c r="X5" s="356">
        <f t="shared" si="0"/>
        <v>216282000</v>
      </c>
      <c r="Y5" s="358">
        <f t="shared" si="0"/>
        <v>-179692627</v>
      </c>
      <c r="Z5" s="359">
        <f>+IF(X5&lt;&gt;0,+(Y5/X5)*100,0)</f>
        <v>-83.08256211797561</v>
      </c>
      <c r="AA5" s="360">
        <f>+AA6+AA8+AA11+AA13+AA15</f>
        <v>865128000</v>
      </c>
    </row>
    <row r="6" spans="1:27" ht="13.5">
      <c r="A6" s="361" t="s">
        <v>204</v>
      </c>
      <c r="B6" s="142"/>
      <c r="C6" s="60">
        <f>+C7</f>
        <v>892947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892947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306949788</v>
      </c>
      <c r="D11" s="363">
        <f aca="true" t="shared" si="3" ref="D11:AA11">+D12</f>
        <v>0</v>
      </c>
      <c r="E11" s="362">
        <f t="shared" si="3"/>
        <v>850628000</v>
      </c>
      <c r="F11" s="364">
        <f t="shared" si="3"/>
        <v>850628000</v>
      </c>
      <c r="G11" s="364">
        <f t="shared" si="3"/>
        <v>19551351</v>
      </c>
      <c r="H11" s="362">
        <f t="shared" si="3"/>
        <v>4867000</v>
      </c>
      <c r="I11" s="362">
        <f t="shared" si="3"/>
        <v>11785982</v>
      </c>
      <c r="J11" s="364">
        <f t="shared" si="3"/>
        <v>36204333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36204333</v>
      </c>
      <c r="X11" s="362">
        <f t="shared" si="3"/>
        <v>212657000</v>
      </c>
      <c r="Y11" s="364">
        <f t="shared" si="3"/>
        <v>-176452667</v>
      </c>
      <c r="Z11" s="365">
        <f>+IF(X11&lt;&gt;0,+(Y11/X11)*100,0)</f>
        <v>-82.97524511302238</v>
      </c>
      <c r="AA11" s="366">
        <f t="shared" si="3"/>
        <v>850628000</v>
      </c>
    </row>
    <row r="12" spans="1:27" ht="13.5">
      <c r="A12" s="291" t="s">
        <v>231</v>
      </c>
      <c r="B12" s="136"/>
      <c r="C12" s="60">
        <v>306949788</v>
      </c>
      <c r="D12" s="340"/>
      <c r="E12" s="60">
        <v>850628000</v>
      </c>
      <c r="F12" s="59">
        <v>850628000</v>
      </c>
      <c r="G12" s="59">
        <v>19551351</v>
      </c>
      <c r="H12" s="60">
        <v>4867000</v>
      </c>
      <c r="I12" s="60">
        <v>11785982</v>
      </c>
      <c r="J12" s="59">
        <v>36204333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36204333</v>
      </c>
      <c r="X12" s="60">
        <v>212657000</v>
      </c>
      <c r="Y12" s="59">
        <v>-176452667</v>
      </c>
      <c r="Z12" s="61">
        <v>-82.98</v>
      </c>
      <c r="AA12" s="62">
        <v>850628000</v>
      </c>
    </row>
    <row r="13" spans="1:27" ht="13.5">
      <c r="A13" s="361" t="s">
        <v>207</v>
      </c>
      <c r="B13" s="136"/>
      <c r="C13" s="275">
        <f>+C14</f>
        <v>3049914</v>
      </c>
      <c r="D13" s="341">
        <f aca="true" t="shared" si="4" ref="D13:AA13">+D14</f>
        <v>0</v>
      </c>
      <c r="E13" s="275">
        <f t="shared" si="4"/>
        <v>14500000</v>
      </c>
      <c r="F13" s="342">
        <f t="shared" si="4"/>
        <v>14500000</v>
      </c>
      <c r="G13" s="342">
        <f t="shared" si="4"/>
        <v>0</v>
      </c>
      <c r="H13" s="275">
        <f t="shared" si="4"/>
        <v>0</v>
      </c>
      <c r="I13" s="275">
        <f t="shared" si="4"/>
        <v>385040</v>
      </c>
      <c r="J13" s="342">
        <f t="shared" si="4"/>
        <v>385040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385040</v>
      </c>
      <c r="X13" s="275">
        <f t="shared" si="4"/>
        <v>3625000</v>
      </c>
      <c r="Y13" s="342">
        <f t="shared" si="4"/>
        <v>-3239960</v>
      </c>
      <c r="Z13" s="335">
        <f>+IF(X13&lt;&gt;0,+(Y13/X13)*100,0)</f>
        <v>-89.37820689655173</v>
      </c>
      <c r="AA13" s="273">
        <f t="shared" si="4"/>
        <v>14500000</v>
      </c>
    </row>
    <row r="14" spans="1:27" ht="13.5">
      <c r="A14" s="291" t="s">
        <v>232</v>
      </c>
      <c r="B14" s="136"/>
      <c r="C14" s="60">
        <v>3049914</v>
      </c>
      <c r="D14" s="340"/>
      <c r="E14" s="60">
        <v>14500000</v>
      </c>
      <c r="F14" s="59">
        <v>14500000</v>
      </c>
      <c r="G14" s="59"/>
      <c r="H14" s="60"/>
      <c r="I14" s="60">
        <v>385040</v>
      </c>
      <c r="J14" s="59">
        <v>385040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385040</v>
      </c>
      <c r="X14" s="60">
        <v>3625000</v>
      </c>
      <c r="Y14" s="59">
        <v>-3239960</v>
      </c>
      <c r="Z14" s="61">
        <v>-89.38</v>
      </c>
      <c r="AA14" s="62">
        <v>14500000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1072733</v>
      </c>
      <c r="D40" s="344">
        <f t="shared" si="9"/>
        <v>0</v>
      </c>
      <c r="E40" s="343">
        <f t="shared" si="9"/>
        <v>11100000</v>
      </c>
      <c r="F40" s="345">
        <f t="shared" si="9"/>
        <v>11100000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2775000</v>
      </c>
      <c r="Y40" s="345">
        <f t="shared" si="9"/>
        <v>-2775000</v>
      </c>
      <c r="Z40" s="336">
        <f>+IF(X40&lt;&gt;0,+(Y40/X40)*100,0)</f>
        <v>-100</v>
      </c>
      <c r="AA40" s="350">
        <f>SUM(AA41:AA49)</f>
        <v>11100000</v>
      </c>
    </row>
    <row r="41" spans="1:27" ht="13.5">
      <c r="A41" s="361" t="s">
        <v>247</v>
      </c>
      <c r="B41" s="142"/>
      <c r="C41" s="362"/>
      <c r="D41" s="363"/>
      <c r="E41" s="362">
        <v>1500000</v>
      </c>
      <c r="F41" s="364">
        <v>1500000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375000</v>
      </c>
      <c r="Y41" s="364">
        <v>-375000</v>
      </c>
      <c r="Z41" s="365">
        <v>-100</v>
      </c>
      <c r="AA41" s="366">
        <v>1500000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9000000</v>
      </c>
      <c r="F43" s="370">
        <v>9000000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2250000</v>
      </c>
      <c r="Y43" s="370">
        <v>-2250000</v>
      </c>
      <c r="Z43" s="371">
        <v>-100</v>
      </c>
      <c r="AA43" s="303">
        <v>9000000</v>
      </c>
    </row>
    <row r="44" spans="1:27" ht="13.5">
      <c r="A44" s="361" t="s">
        <v>250</v>
      </c>
      <c r="B44" s="136"/>
      <c r="C44" s="60">
        <v>978324</v>
      </c>
      <c r="D44" s="368"/>
      <c r="E44" s="54">
        <v>600000</v>
      </c>
      <c r="F44" s="53">
        <v>600000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150000</v>
      </c>
      <c r="Y44" s="53">
        <v>-150000</v>
      </c>
      <c r="Z44" s="94">
        <v>-100</v>
      </c>
      <c r="AA44" s="95">
        <v>600000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94409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311965382</v>
      </c>
      <c r="D60" s="346">
        <f t="shared" si="14"/>
        <v>0</v>
      </c>
      <c r="E60" s="219">
        <f t="shared" si="14"/>
        <v>876228000</v>
      </c>
      <c r="F60" s="264">
        <f t="shared" si="14"/>
        <v>876228000</v>
      </c>
      <c r="G60" s="264">
        <f t="shared" si="14"/>
        <v>19551351</v>
      </c>
      <c r="H60" s="219">
        <f t="shared" si="14"/>
        <v>4867000</v>
      </c>
      <c r="I60" s="219">
        <f t="shared" si="14"/>
        <v>12171022</v>
      </c>
      <c r="J60" s="264">
        <f t="shared" si="14"/>
        <v>36589373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36589373</v>
      </c>
      <c r="X60" s="219">
        <f t="shared" si="14"/>
        <v>219057000</v>
      </c>
      <c r="Y60" s="264">
        <f t="shared" si="14"/>
        <v>-182467627</v>
      </c>
      <c r="Z60" s="337">
        <f>+IF(X60&lt;&gt;0,+(Y60/X60)*100,0)</f>
        <v>-83.29687113399709</v>
      </c>
      <c r="AA60" s="232">
        <f>+AA57+AA54+AA51+AA40+AA37+AA34+AA22+AA5</f>
        <v>876228000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81524000</v>
      </c>
      <c r="F5" s="358">
        <f t="shared" si="0"/>
        <v>81524000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20381000</v>
      </c>
      <c r="Y5" s="358">
        <f t="shared" si="0"/>
        <v>-20381000</v>
      </c>
      <c r="Z5" s="359">
        <f>+IF(X5&lt;&gt;0,+(Y5/X5)*100,0)</f>
        <v>-100</v>
      </c>
      <c r="AA5" s="360">
        <f>+AA6+AA8+AA11+AA13+AA15</f>
        <v>81524000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81524000</v>
      </c>
      <c r="F11" s="364">
        <f t="shared" si="3"/>
        <v>81524000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20381000</v>
      </c>
      <c r="Y11" s="364">
        <f t="shared" si="3"/>
        <v>-20381000</v>
      </c>
      <c r="Z11" s="365">
        <f>+IF(X11&lt;&gt;0,+(Y11/X11)*100,0)</f>
        <v>-100</v>
      </c>
      <c r="AA11" s="366">
        <f t="shared" si="3"/>
        <v>81524000</v>
      </c>
    </row>
    <row r="12" spans="1:27" ht="13.5">
      <c r="A12" s="291" t="s">
        <v>231</v>
      </c>
      <c r="B12" s="136"/>
      <c r="C12" s="60"/>
      <c r="D12" s="340"/>
      <c r="E12" s="60">
        <v>81524000</v>
      </c>
      <c r="F12" s="59">
        <v>81524000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20381000</v>
      </c>
      <c r="Y12" s="59">
        <v>-20381000</v>
      </c>
      <c r="Z12" s="61">
        <v>-100</v>
      </c>
      <c r="AA12" s="62">
        <v>81524000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81524000</v>
      </c>
      <c r="F60" s="264">
        <f t="shared" si="14"/>
        <v>81524000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20381000</v>
      </c>
      <c r="Y60" s="264">
        <f t="shared" si="14"/>
        <v>-20381000</v>
      </c>
      <c r="Z60" s="337">
        <f>+IF(X60&lt;&gt;0,+(Y60/X60)*100,0)</f>
        <v>-100</v>
      </c>
      <c r="AA60" s="232">
        <f>+AA57+AA54+AA51+AA40+AA37+AA34+AA22+AA5</f>
        <v>81524000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2014-11-17T08:40:43Z</dcterms:created>
  <dcterms:modified xsi:type="dcterms:W3CDTF">2014-11-17T08:40:48Z</dcterms:modified>
  <cp:category/>
  <cp:version/>
  <cp:contentType/>
  <cp:contentStatus/>
</cp:coreProperties>
</file>