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<sst xmlns="http://schemas.openxmlformats.org/spreadsheetml/2006/main" count="855" uniqueCount="302">
  <si>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West Rand(DC48)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</si>
  <si>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</si>
  <si>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</si>
  <si>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</si>
  <si>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</si>
  <si>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</si>
  <si>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</si>
  <si>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</si>
  <si>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</si>
  <si>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</si>
  <si>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</si>
  <si>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</si>
  <si>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</si>
  <si>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</si>
  <si>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</si>
  <si>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</si>
  <si>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</si>
  <si>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</si>
  <si>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</si>
  <si>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</si>
  <si>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</si>
  <si>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</si>
  <si>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</si>
  <si>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</si>
  <si>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</si>
  <si>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</si>
  <si>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</si>
  <si>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</si>
  <si>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</si>
  <si>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</si>
  <si>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</si>
  <si>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</si>
  <si>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</si>
  <si>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</si>
  <si>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</si>
  <si>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</si>
  <si>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</si>
  <si>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</si>
  <si>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</si>
  <si>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</si>
  <si>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</si>
  <si>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</si>
  <si>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</si>
  <si>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</si>
  <si>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</si>
  <si>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</si>
  <si>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</si>
  <si>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</si>
  <si>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</si>
  <si>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</si>
  <si>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</si>
  <si>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</si>
  <si>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</si>
  <si>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</si>
  <si>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</si>
  <si>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</si>
  <si>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</si>
  <si>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</si>
  <si>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</si>
  <si>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</si>
  <si>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</si>
  <si>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</si>
  <si>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</si>
  <si>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</si>
  <si>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</si>
  <si>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</si>
  <si>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</si>
  <si>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</si>
  <si>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</si>
  <si>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</si>
  <si>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</si>
  <si>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</si>
  <si>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</si>
  <si>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</si>
  <si>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</si>
  <si>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</si>
  <si>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</si>
  <si>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</si>
  <si>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</si>
  <si>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</si>
  <si>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</si>
  <si>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</si>
  <si>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</si>
  <si>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</si>
  <si>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</si>
  <si>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</si>
  <si>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</si>
  <si>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</si>
  <si>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</si>
  <si>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</si>
  <si>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</si>
  <si>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</si>
  <si>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</si>
  <si>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</si>
  <si>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</si>
  <si>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</si>
  <si>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</si>
  <si>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</si>
  <si>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</si>
  <si>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</si>
  <si>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</si>
  <si>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</si>
  <si>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</si>
  <si>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</si>
  <si>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</si>
  <si>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</si>
  <si>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</si>
  <si>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</si>
  <si>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</si>
  <si>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</si>
  <si>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</si>
  <si>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</si>
  <si>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</si>
  <si>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</si>
  <si>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</si>
  <si>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</si>
  <si>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</si>
  <si>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</si>
  <si>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</si>
  <si>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</si>
  <si>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</si>
  <si>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</si>
  <si>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</si>
  <si>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</si>
  <si>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</si>
  <si>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</si>
  <si>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</si>
  <si>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</si>
  <si>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</si>
  <si>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 Rand(DC48)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</si>
  <si>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</si>
  <si>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</si>
  <si>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</si>
  <si>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</si>
  <si>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</si>
  <si>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</si>
  <si>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</si>
  <si>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</si>
  <si>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</si>
  <si>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</si>
  <si>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 Rand(DC48)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</si>
  <si>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</si>
  <si>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</si>
  <si>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</si>
  <si>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</si>
  <si>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</si>
  <si>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</si>
  <si>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</si>
  <si>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</si>
  <si>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</si>
  <si>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</si>
  <si>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</si>
  <si>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</si>
  <si>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</si>
  <si>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</si>
  <si>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</si>
  <si>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</si>
  <si>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</si>
  <si>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</si>
  <si>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</si>
  <si>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</si>
  <si>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</si>
  <si>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</si>
  <si>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</si>
  <si>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</si>
  <si>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</si>
  <si>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</si>
  <si>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</si>
  <si>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</si>
  <si>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</si>
  <si>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</si>
  <si>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</si>
  <si>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</si>
  <si>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</si>
  <si>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</si>
  <si>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</si>
  <si>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</si>
  <si>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</si>
  <si>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</si>
  <si>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</si>
  <si>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</si>
  <si>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</si>
  <si>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</si>
  <si>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</si>
  <si>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</si>
  <si>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</si>
  <si>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</si>
  <si>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</si>
  <si>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</si>
  <si>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</si>
  <si>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</si>
  <si>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</si>
  <si>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</si>
  <si>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</si>
  <si>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</si>
  <si>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</si>
  <si>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</si>
  <si>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</si>
  <si>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</si>
  <si>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</si>
  <si>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</si>
  <si>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 Rand(DC48)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</si>
  <si>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</si>
  <si>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</si>
  <si>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</si>
  <si>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</si>
  <si>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</si>
  <si>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</si>
  <si>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</si>
  <si>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</si>
  <si>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</si>
  <si>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</si>
  <si>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</si>
  <si>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</si>
  <si>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</si>
  <si>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</si>
  <si>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</si>
  <si>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</si>
  <si>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</si>
  <si>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</si>
  <si>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</si>
  <si>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</si>
  <si>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</si>
  <si>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</si>
  <si>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</si>
  <si>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</si>
  <si>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 Rand(DC48)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</si>
  <si>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</si>
  <si>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</si>
  <si>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</si>
  <si>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</si>
  <si>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</si>
  <si>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</si>
  <si>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</si>
  <si>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</si>
  <si>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</si>
  <si>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</si>
  <si>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</si>
  <si>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</si>
  <si>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</si>
  <si>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</si>
  <si>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</si>
  <si>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</si>
  <si>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</si>
  <si>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</si>
  <si>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</si>
  <si>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</si>
  <si>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</si>
  <si>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</si>
  <si>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</si>
  <si>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</si>
  <si>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</si>
  <si>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</si>
  <si>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</si>
  <si>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</si>
  <si>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</si>
  <si>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</si>
  <si>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</si>
  <si>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</si>
  <si>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</si>
  <si>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</si>
  <si>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</si>
  <si>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 Rand(DC48)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</si>
  <si>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</si>
  <si>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</si>
  <si>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Gauteng: West Rand(DC48)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</si>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</sst>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2125467</v>
      </c>
      <c r="C6" s="19">
        <v>0</v>
      </c>
      <c r="D6" s="59">
        <v>4683021</v>
      </c>
      <c r="E6" s="60">
        <v>4683021</v>
      </c>
      <c r="F6" s="60">
        <v>67173</v>
      </c>
      <c r="G6" s="60">
        <v>60456</v>
      </c>
      <c r="H6" s="60">
        <v>82909</v>
      </c>
      <c r="I6" s="60">
        <v>210538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210538</v>
      </c>
      <c r="W6" s="60">
        <v>911961</v>
      </c>
      <c r="X6" s="60">
        <v>-701423</v>
      </c>
      <c r="Y6" s="61">
        <v>-76.91</v>
      </c>
      <c r="Z6" s="62">
        <v>4683021</v>
      </c>
    </row>
    <row r="7" spans="1:26" ht="13.5">
      <c r="A7" s="58" t="s">
        <v>33</v>
      </c>
      <c r="B7" s="19">
        <v>4430966</v>
      </c>
      <c r="C7" s="19">
        <v>0</v>
      </c>
      <c r="D7" s="59">
        <v>6193454</v>
      </c>
      <c r="E7" s="60">
        <v>6193454</v>
      </c>
      <c r="F7" s="60">
        <v>104798</v>
      </c>
      <c r="G7" s="60">
        <v>237138</v>
      </c>
      <c r="H7" s="60">
        <v>288108</v>
      </c>
      <c r="I7" s="60">
        <v>630044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630044</v>
      </c>
      <c r="W7" s="60">
        <v>1542234</v>
      </c>
      <c r="X7" s="60">
        <v>-912190</v>
      </c>
      <c r="Y7" s="61">
        <v>-59.15</v>
      </c>
      <c r="Z7" s="62">
        <v>6193454</v>
      </c>
    </row>
    <row r="8" spans="1:26" ht="13.5">
      <c r="A8" s="58" t="s">
        <v>34</v>
      </c>
      <c r="B8" s="19">
        <v>182259606</v>
      </c>
      <c r="C8" s="19">
        <v>0</v>
      </c>
      <c r="D8" s="59">
        <v>190259000</v>
      </c>
      <c r="E8" s="60">
        <v>190259000</v>
      </c>
      <c r="F8" s="60">
        <v>71844000</v>
      </c>
      <c r="G8" s="60">
        <v>5748304</v>
      </c>
      <c r="H8" s="60">
        <v>114702</v>
      </c>
      <c r="I8" s="60">
        <v>77707006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77707006</v>
      </c>
      <c r="W8" s="60">
        <v>47397249</v>
      </c>
      <c r="X8" s="60">
        <v>30309757</v>
      </c>
      <c r="Y8" s="61">
        <v>63.95</v>
      </c>
      <c r="Z8" s="62">
        <v>190259000</v>
      </c>
    </row>
    <row r="9" spans="1:26" ht="13.5">
      <c r="A9" s="58" t="s">
        <v>35</v>
      </c>
      <c r="B9" s="19">
        <v>49065424</v>
      </c>
      <c r="C9" s="19">
        <v>0</v>
      </c>
      <c r="D9" s="59">
        <v>86851526</v>
      </c>
      <c r="E9" s="60">
        <v>86851526</v>
      </c>
      <c r="F9" s="60">
        <v>393358</v>
      </c>
      <c r="G9" s="60">
        <v>308754</v>
      </c>
      <c r="H9" s="60">
        <v>3214879</v>
      </c>
      <c r="I9" s="60">
        <v>3916991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3916991</v>
      </c>
      <c r="W9" s="60">
        <v>21421611</v>
      </c>
      <c r="X9" s="60">
        <v>-17504620</v>
      </c>
      <c r="Y9" s="61">
        <v>-81.71</v>
      </c>
      <c r="Z9" s="62">
        <v>86851526</v>
      </c>
    </row>
    <row r="10" spans="1:26" ht="25.5">
      <c r="A10" s="63" t="s">
        <v>277</v>
      </c>
      <c r="B10" s="64">
        <f>SUM(B5:B9)</f>
        <v>237881463</v>
      </c>
      <c r="C10" s="64">
        <f>SUM(C5:C9)</f>
        <v>0</v>
      </c>
      <c r="D10" s="65">
        <f aca="true" t="shared" si="0" ref="D10:Z10">SUM(D5:D9)</f>
        <v>287987001</v>
      </c>
      <c r="E10" s="66">
        <f t="shared" si="0"/>
        <v>287987001</v>
      </c>
      <c r="F10" s="66">
        <f t="shared" si="0"/>
        <v>72409329</v>
      </c>
      <c r="G10" s="66">
        <f t="shared" si="0"/>
        <v>6354652</v>
      </c>
      <c r="H10" s="66">
        <f t="shared" si="0"/>
        <v>3700598</v>
      </c>
      <c r="I10" s="66">
        <f t="shared" si="0"/>
        <v>82464579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82464579</v>
      </c>
      <c r="W10" s="66">
        <f t="shared" si="0"/>
        <v>71273055</v>
      </c>
      <c r="X10" s="66">
        <f t="shared" si="0"/>
        <v>11191524</v>
      </c>
      <c r="Y10" s="67">
        <f>+IF(W10&lt;&gt;0,(X10/W10)*100,0)</f>
        <v>15.70232116470944</v>
      </c>
      <c r="Z10" s="68">
        <f t="shared" si="0"/>
        <v>287987001</v>
      </c>
    </row>
    <row r="11" spans="1:26" ht="13.5">
      <c r="A11" s="58" t="s">
        <v>37</v>
      </c>
      <c r="B11" s="19">
        <v>162327317</v>
      </c>
      <c r="C11" s="19">
        <v>0</v>
      </c>
      <c r="D11" s="59">
        <v>185702943</v>
      </c>
      <c r="E11" s="60">
        <v>185702943</v>
      </c>
      <c r="F11" s="60">
        <v>14620490</v>
      </c>
      <c r="G11" s="60">
        <v>14546045</v>
      </c>
      <c r="H11" s="60">
        <v>14091227</v>
      </c>
      <c r="I11" s="60">
        <v>43257762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43257762</v>
      </c>
      <c r="W11" s="60">
        <v>46716006</v>
      </c>
      <c r="X11" s="60">
        <v>-3458244</v>
      </c>
      <c r="Y11" s="61">
        <v>-7.4</v>
      </c>
      <c r="Z11" s="62">
        <v>185702943</v>
      </c>
    </row>
    <row r="12" spans="1:26" ht="13.5">
      <c r="A12" s="58" t="s">
        <v>38</v>
      </c>
      <c r="B12" s="19">
        <v>9508812</v>
      </c>
      <c r="C12" s="19">
        <v>0</v>
      </c>
      <c r="D12" s="59">
        <v>12106915</v>
      </c>
      <c r="E12" s="60">
        <v>12106915</v>
      </c>
      <c r="F12" s="60">
        <v>782198</v>
      </c>
      <c r="G12" s="60">
        <v>827430</v>
      </c>
      <c r="H12" s="60">
        <v>842444</v>
      </c>
      <c r="I12" s="60">
        <v>2452072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2452072</v>
      </c>
      <c r="W12" s="60">
        <v>3026730</v>
      </c>
      <c r="X12" s="60">
        <v>-574658</v>
      </c>
      <c r="Y12" s="61">
        <v>-18.99</v>
      </c>
      <c r="Z12" s="62">
        <v>12106915</v>
      </c>
    </row>
    <row r="13" spans="1:26" ht="13.5">
      <c r="A13" s="58" t="s">
        <v>278</v>
      </c>
      <c r="B13" s="19">
        <v>12106509</v>
      </c>
      <c r="C13" s="19">
        <v>0</v>
      </c>
      <c r="D13" s="59">
        <v>9164764</v>
      </c>
      <c r="E13" s="60">
        <v>9164764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2291190</v>
      </c>
      <c r="X13" s="60">
        <v>-2291190</v>
      </c>
      <c r="Y13" s="61">
        <v>-100</v>
      </c>
      <c r="Z13" s="62">
        <v>9164764</v>
      </c>
    </row>
    <row r="14" spans="1:26" ht="13.5">
      <c r="A14" s="58" t="s">
        <v>40</v>
      </c>
      <c r="B14" s="19">
        <v>804460</v>
      </c>
      <c r="C14" s="19">
        <v>0</v>
      </c>
      <c r="D14" s="59">
        <v>403036</v>
      </c>
      <c r="E14" s="60">
        <v>403036</v>
      </c>
      <c r="F14" s="60">
        <v>0</v>
      </c>
      <c r="G14" s="60">
        <v>0</v>
      </c>
      <c r="H14" s="60">
        <v>88214</v>
      </c>
      <c r="I14" s="60">
        <v>88214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88214</v>
      </c>
      <c r="W14" s="60">
        <v>100284</v>
      </c>
      <c r="X14" s="60">
        <v>-12070</v>
      </c>
      <c r="Y14" s="61">
        <v>-12.04</v>
      </c>
      <c r="Z14" s="62">
        <v>403036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4394200</v>
      </c>
      <c r="C16" s="19">
        <v>0</v>
      </c>
      <c r="D16" s="59">
        <v>4394200</v>
      </c>
      <c r="E16" s="60">
        <v>4394200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4394200</v>
      </c>
    </row>
    <row r="17" spans="1:26" ht="13.5">
      <c r="A17" s="58" t="s">
        <v>43</v>
      </c>
      <c r="B17" s="19">
        <v>103853055</v>
      </c>
      <c r="C17" s="19">
        <v>0</v>
      </c>
      <c r="D17" s="59">
        <v>71129339</v>
      </c>
      <c r="E17" s="60">
        <v>71129339</v>
      </c>
      <c r="F17" s="60">
        <v>5634171</v>
      </c>
      <c r="G17" s="60">
        <v>5990005</v>
      </c>
      <c r="H17" s="60">
        <v>10670216</v>
      </c>
      <c r="I17" s="60">
        <v>22294392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22294392</v>
      </c>
      <c r="W17" s="60">
        <v>18104904</v>
      </c>
      <c r="X17" s="60">
        <v>4189488</v>
      </c>
      <c r="Y17" s="61">
        <v>23.14</v>
      </c>
      <c r="Z17" s="62">
        <v>71129339</v>
      </c>
    </row>
    <row r="18" spans="1:26" ht="13.5">
      <c r="A18" s="70" t="s">
        <v>44</v>
      </c>
      <c r="B18" s="71">
        <f>SUM(B11:B17)</f>
        <v>292994353</v>
      </c>
      <c r="C18" s="71">
        <f>SUM(C11:C17)</f>
        <v>0</v>
      </c>
      <c r="D18" s="72">
        <f aca="true" t="shared" si="1" ref="D18:Z18">SUM(D11:D17)</f>
        <v>282901197</v>
      </c>
      <c r="E18" s="73">
        <f t="shared" si="1"/>
        <v>282901197</v>
      </c>
      <c r="F18" s="73">
        <f t="shared" si="1"/>
        <v>21036859</v>
      </c>
      <c r="G18" s="73">
        <f t="shared" si="1"/>
        <v>21363480</v>
      </c>
      <c r="H18" s="73">
        <f t="shared" si="1"/>
        <v>25692101</v>
      </c>
      <c r="I18" s="73">
        <f t="shared" si="1"/>
        <v>68092440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68092440</v>
      </c>
      <c r="W18" s="73">
        <f t="shared" si="1"/>
        <v>70239114</v>
      </c>
      <c r="X18" s="73">
        <f t="shared" si="1"/>
        <v>-2146674</v>
      </c>
      <c r="Y18" s="67">
        <f>+IF(W18&lt;&gt;0,(X18/W18)*100,0)</f>
        <v>-3.056237298209656</v>
      </c>
      <c r="Z18" s="74">
        <f t="shared" si="1"/>
        <v>282901197</v>
      </c>
    </row>
    <row r="19" spans="1:26" ht="13.5">
      <c r="A19" s="70" t="s">
        <v>45</v>
      </c>
      <c r="B19" s="75">
        <f>+B10-B18</f>
        <v>-55112890</v>
      </c>
      <c r="C19" s="75">
        <f>+C10-C18</f>
        <v>0</v>
      </c>
      <c r="D19" s="76">
        <f aca="true" t="shared" si="2" ref="D19:Z19">+D10-D18</f>
        <v>5085804</v>
      </c>
      <c r="E19" s="77">
        <f t="shared" si="2"/>
        <v>5085804</v>
      </c>
      <c r="F19" s="77">
        <f t="shared" si="2"/>
        <v>51372470</v>
      </c>
      <c r="G19" s="77">
        <f t="shared" si="2"/>
        <v>-15008828</v>
      </c>
      <c r="H19" s="77">
        <f t="shared" si="2"/>
        <v>-21991503</v>
      </c>
      <c r="I19" s="77">
        <f t="shared" si="2"/>
        <v>14372139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14372139</v>
      </c>
      <c r="W19" s="77">
        <f>IF(E10=E18,0,W10-W18)</f>
        <v>1033941</v>
      </c>
      <c r="X19" s="77">
        <f t="shared" si="2"/>
        <v>13338198</v>
      </c>
      <c r="Y19" s="78">
        <f>+IF(W19&lt;&gt;0,(X19/W19)*100,0)</f>
        <v>1290.0347311887235</v>
      </c>
      <c r="Z19" s="79">
        <f t="shared" si="2"/>
        <v>5085804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-55112890</v>
      </c>
      <c r="C22" s="86">
        <f>SUM(C19:C21)</f>
        <v>0</v>
      </c>
      <c r="D22" s="87">
        <f aca="true" t="shared" si="3" ref="D22:Z22">SUM(D19:D21)</f>
        <v>5085804</v>
      </c>
      <c r="E22" s="88">
        <f t="shared" si="3"/>
        <v>5085804</v>
      </c>
      <c r="F22" s="88">
        <f t="shared" si="3"/>
        <v>51372470</v>
      </c>
      <c r="G22" s="88">
        <f t="shared" si="3"/>
        <v>-15008828</v>
      </c>
      <c r="H22" s="88">
        <f t="shared" si="3"/>
        <v>-21991503</v>
      </c>
      <c r="I22" s="88">
        <f t="shared" si="3"/>
        <v>14372139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14372139</v>
      </c>
      <c r="W22" s="88">
        <f t="shared" si="3"/>
        <v>1033941</v>
      </c>
      <c r="X22" s="88">
        <f t="shared" si="3"/>
        <v>13338198</v>
      </c>
      <c r="Y22" s="89">
        <f>+IF(W22&lt;&gt;0,(X22/W22)*100,0)</f>
        <v>1290.0347311887235</v>
      </c>
      <c r="Z22" s="90">
        <f t="shared" si="3"/>
        <v>5085804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-55112890</v>
      </c>
      <c r="C24" s="75">
        <f>SUM(C22:C23)</f>
        <v>0</v>
      </c>
      <c r="D24" s="76">
        <f aca="true" t="shared" si="4" ref="D24:Z24">SUM(D22:D23)</f>
        <v>5085804</v>
      </c>
      <c r="E24" s="77">
        <f t="shared" si="4"/>
        <v>5085804</v>
      </c>
      <c r="F24" s="77">
        <f t="shared" si="4"/>
        <v>51372470</v>
      </c>
      <c r="G24" s="77">
        <f t="shared" si="4"/>
        <v>-15008828</v>
      </c>
      <c r="H24" s="77">
        <f t="shared" si="4"/>
        <v>-21991503</v>
      </c>
      <c r="I24" s="77">
        <f t="shared" si="4"/>
        <v>14372139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14372139</v>
      </c>
      <c r="W24" s="77">
        <f t="shared" si="4"/>
        <v>1033941</v>
      </c>
      <c r="X24" s="77">
        <f t="shared" si="4"/>
        <v>13338198</v>
      </c>
      <c r="Y24" s="78">
        <f>+IF(W24&lt;&gt;0,(X24/W24)*100,0)</f>
        <v>1290.0347311887235</v>
      </c>
      <c r="Z24" s="79">
        <f t="shared" si="4"/>
        <v>5085804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1164929</v>
      </c>
      <c r="C27" s="22">
        <v>0</v>
      </c>
      <c r="D27" s="99">
        <v>5085771</v>
      </c>
      <c r="E27" s="100">
        <v>5085771</v>
      </c>
      <c r="F27" s="100">
        <v>0</v>
      </c>
      <c r="G27" s="100">
        <v>22515</v>
      </c>
      <c r="H27" s="100">
        <v>0</v>
      </c>
      <c r="I27" s="100">
        <v>22515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22515</v>
      </c>
      <c r="W27" s="100">
        <v>0</v>
      </c>
      <c r="X27" s="100">
        <v>22515</v>
      </c>
      <c r="Y27" s="101">
        <v>0</v>
      </c>
      <c r="Z27" s="102">
        <v>5085771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1164929</v>
      </c>
      <c r="C31" s="19">
        <v>0</v>
      </c>
      <c r="D31" s="59">
        <v>5085771</v>
      </c>
      <c r="E31" s="60">
        <v>5085771</v>
      </c>
      <c r="F31" s="60">
        <v>0</v>
      </c>
      <c r="G31" s="60">
        <v>22515</v>
      </c>
      <c r="H31" s="60">
        <v>0</v>
      </c>
      <c r="I31" s="60">
        <v>22515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22515</v>
      </c>
      <c r="W31" s="60">
        <v>0</v>
      </c>
      <c r="X31" s="60">
        <v>22515</v>
      </c>
      <c r="Y31" s="61">
        <v>0</v>
      </c>
      <c r="Z31" s="62">
        <v>5085771</v>
      </c>
    </row>
    <row r="32" spans="1:26" ht="13.5">
      <c r="A32" s="70" t="s">
        <v>54</v>
      </c>
      <c r="B32" s="22">
        <f>SUM(B28:B31)</f>
        <v>1164929</v>
      </c>
      <c r="C32" s="22">
        <f>SUM(C28:C31)</f>
        <v>0</v>
      </c>
      <c r="D32" s="99">
        <f aca="true" t="shared" si="5" ref="D32:Z32">SUM(D28:D31)</f>
        <v>5085771</v>
      </c>
      <c r="E32" s="100">
        <f t="shared" si="5"/>
        <v>5085771</v>
      </c>
      <c r="F32" s="100">
        <f t="shared" si="5"/>
        <v>0</v>
      </c>
      <c r="G32" s="100">
        <f t="shared" si="5"/>
        <v>22515</v>
      </c>
      <c r="H32" s="100">
        <f t="shared" si="5"/>
        <v>0</v>
      </c>
      <c r="I32" s="100">
        <f t="shared" si="5"/>
        <v>22515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22515</v>
      </c>
      <c r="W32" s="100">
        <f t="shared" si="5"/>
        <v>0</v>
      </c>
      <c r="X32" s="100">
        <f t="shared" si="5"/>
        <v>22515</v>
      </c>
      <c r="Y32" s="101">
        <f>+IF(W32&lt;&gt;0,(X32/W32)*100,0)</f>
        <v>0</v>
      </c>
      <c r="Z32" s="102">
        <f t="shared" si="5"/>
        <v>5085771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52110176</v>
      </c>
      <c r="C35" s="19">
        <v>0</v>
      </c>
      <c r="D35" s="59">
        <v>102493985</v>
      </c>
      <c r="E35" s="60">
        <v>102493985</v>
      </c>
      <c r="F35" s="60">
        <v>103069520</v>
      </c>
      <c r="G35" s="60">
        <v>88776273</v>
      </c>
      <c r="H35" s="60">
        <v>65558382</v>
      </c>
      <c r="I35" s="60">
        <v>65558382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65558382</v>
      </c>
      <c r="W35" s="60">
        <v>25623496</v>
      </c>
      <c r="X35" s="60">
        <v>39934886</v>
      </c>
      <c r="Y35" s="61">
        <v>155.85</v>
      </c>
      <c r="Z35" s="62">
        <v>102493985</v>
      </c>
    </row>
    <row r="36" spans="1:26" ht="13.5">
      <c r="A36" s="58" t="s">
        <v>57</v>
      </c>
      <c r="B36" s="19">
        <v>76999698</v>
      </c>
      <c r="C36" s="19">
        <v>0</v>
      </c>
      <c r="D36" s="59">
        <v>88053586</v>
      </c>
      <c r="E36" s="60">
        <v>88053586</v>
      </c>
      <c r="F36" s="60">
        <v>77032478</v>
      </c>
      <c r="G36" s="60">
        <v>75131416</v>
      </c>
      <c r="H36" s="60">
        <v>73241395</v>
      </c>
      <c r="I36" s="60">
        <v>73241395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73241395</v>
      </c>
      <c r="W36" s="60">
        <v>22013397</v>
      </c>
      <c r="X36" s="60">
        <v>51227998</v>
      </c>
      <c r="Y36" s="61">
        <v>232.71</v>
      </c>
      <c r="Z36" s="62">
        <v>88053586</v>
      </c>
    </row>
    <row r="37" spans="1:26" ht="13.5">
      <c r="A37" s="58" t="s">
        <v>58</v>
      </c>
      <c r="B37" s="19">
        <v>27103181</v>
      </c>
      <c r="C37" s="19">
        <v>0</v>
      </c>
      <c r="D37" s="59">
        <v>29369106</v>
      </c>
      <c r="E37" s="60">
        <v>29369106</v>
      </c>
      <c r="F37" s="60">
        <v>20480878</v>
      </c>
      <c r="G37" s="60">
        <v>20072848</v>
      </c>
      <c r="H37" s="60">
        <v>20304239</v>
      </c>
      <c r="I37" s="60">
        <v>20304239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20304239</v>
      </c>
      <c r="W37" s="60">
        <v>7342277</v>
      </c>
      <c r="X37" s="60">
        <v>12961962</v>
      </c>
      <c r="Y37" s="61">
        <v>176.54</v>
      </c>
      <c r="Z37" s="62">
        <v>29369106</v>
      </c>
    </row>
    <row r="38" spans="1:26" ht="13.5">
      <c r="A38" s="58" t="s">
        <v>59</v>
      </c>
      <c r="B38" s="19">
        <v>63612686</v>
      </c>
      <c r="C38" s="19">
        <v>0</v>
      </c>
      <c r="D38" s="59">
        <v>54839017</v>
      </c>
      <c r="E38" s="60">
        <v>54839017</v>
      </c>
      <c r="F38" s="60">
        <v>69877172</v>
      </c>
      <c r="G38" s="60">
        <v>69877483</v>
      </c>
      <c r="H38" s="60">
        <v>66232253</v>
      </c>
      <c r="I38" s="60">
        <v>66232253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66232253</v>
      </c>
      <c r="W38" s="60">
        <v>13709754</v>
      </c>
      <c r="X38" s="60">
        <v>52522499</v>
      </c>
      <c r="Y38" s="61">
        <v>383.1</v>
      </c>
      <c r="Z38" s="62">
        <v>54839017</v>
      </c>
    </row>
    <row r="39" spans="1:26" ht="13.5">
      <c r="A39" s="58" t="s">
        <v>60</v>
      </c>
      <c r="B39" s="19">
        <v>38394007</v>
      </c>
      <c r="C39" s="19">
        <v>0</v>
      </c>
      <c r="D39" s="59">
        <v>106339448</v>
      </c>
      <c r="E39" s="60">
        <v>106339448</v>
      </c>
      <c r="F39" s="60">
        <v>89743948</v>
      </c>
      <c r="G39" s="60">
        <v>73957358</v>
      </c>
      <c r="H39" s="60">
        <v>52263285</v>
      </c>
      <c r="I39" s="60">
        <v>52263285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52263285</v>
      </c>
      <c r="W39" s="60">
        <v>26584862</v>
      </c>
      <c r="X39" s="60">
        <v>25678423</v>
      </c>
      <c r="Y39" s="61">
        <v>96.59</v>
      </c>
      <c r="Z39" s="62">
        <v>106339448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-37527531</v>
      </c>
      <c r="C42" s="19">
        <v>0</v>
      </c>
      <c r="D42" s="59">
        <v>14250526</v>
      </c>
      <c r="E42" s="60">
        <v>14250526</v>
      </c>
      <c r="F42" s="60">
        <v>53493377</v>
      </c>
      <c r="G42" s="60">
        <v>-16531721</v>
      </c>
      <c r="H42" s="60">
        <v>-25391485</v>
      </c>
      <c r="I42" s="60">
        <v>11570171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11570171</v>
      </c>
      <c r="W42" s="60">
        <v>-17895362</v>
      </c>
      <c r="X42" s="60">
        <v>29465533</v>
      </c>
      <c r="Y42" s="61">
        <v>-164.65</v>
      </c>
      <c r="Z42" s="62">
        <v>14250526</v>
      </c>
    </row>
    <row r="43" spans="1:26" ht="13.5">
      <c r="A43" s="58" t="s">
        <v>63</v>
      </c>
      <c r="B43" s="19">
        <v>-1164924</v>
      </c>
      <c r="C43" s="19">
        <v>0</v>
      </c>
      <c r="D43" s="59">
        <v>-5085771</v>
      </c>
      <c r="E43" s="60">
        <v>-5085771</v>
      </c>
      <c r="F43" s="60">
        <v>0</v>
      </c>
      <c r="G43" s="60">
        <v>22515</v>
      </c>
      <c r="H43" s="60">
        <v>4250</v>
      </c>
      <c r="I43" s="60">
        <v>26765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26765</v>
      </c>
      <c r="W43" s="60">
        <v>0</v>
      </c>
      <c r="X43" s="60">
        <v>26765</v>
      </c>
      <c r="Y43" s="61">
        <v>0</v>
      </c>
      <c r="Z43" s="62">
        <v>-5085771</v>
      </c>
    </row>
    <row r="44" spans="1:26" ht="13.5">
      <c r="A44" s="58" t="s">
        <v>64</v>
      </c>
      <c r="B44" s="19">
        <v>-3270798</v>
      </c>
      <c r="C44" s="19">
        <v>0</v>
      </c>
      <c r="D44" s="59">
        <v>-1020000</v>
      </c>
      <c r="E44" s="60">
        <v>-1020000</v>
      </c>
      <c r="F44" s="60">
        <v>0</v>
      </c>
      <c r="G44" s="60">
        <v>1885771</v>
      </c>
      <c r="H44" s="60">
        <v>1759771</v>
      </c>
      <c r="I44" s="60">
        <v>3645542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3645542</v>
      </c>
      <c r="W44" s="60">
        <v>-1020000</v>
      </c>
      <c r="X44" s="60">
        <v>4665542</v>
      </c>
      <c r="Y44" s="61">
        <v>-457.41</v>
      </c>
      <c r="Z44" s="62">
        <v>-1020000</v>
      </c>
    </row>
    <row r="45" spans="1:26" ht="13.5">
      <c r="A45" s="70" t="s">
        <v>65</v>
      </c>
      <c r="B45" s="22">
        <v>39178754</v>
      </c>
      <c r="C45" s="22">
        <v>0</v>
      </c>
      <c r="D45" s="99">
        <v>90797756</v>
      </c>
      <c r="E45" s="100">
        <v>90797756</v>
      </c>
      <c r="F45" s="100">
        <v>89990387</v>
      </c>
      <c r="G45" s="100">
        <v>75366952</v>
      </c>
      <c r="H45" s="100">
        <v>51739488</v>
      </c>
      <c r="I45" s="100">
        <v>51739488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51739488</v>
      </c>
      <c r="W45" s="100">
        <v>63737639</v>
      </c>
      <c r="X45" s="100">
        <v>-11998151</v>
      </c>
      <c r="Y45" s="101">
        <v>-18.82</v>
      </c>
      <c r="Z45" s="102">
        <v>90797756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3390</v>
      </c>
      <c r="E49" s="54">
        <v>0</v>
      </c>
      <c r="F49" s="54">
        <v>0</v>
      </c>
      <c r="G49" s="54">
        <v>0</v>
      </c>
      <c r="H49" s="54">
        <v>0</v>
      </c>
      <c r="I49" s="54">
        <v>-280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475709</v>
      </c>
      <c r="W49" s="54">
        <v>475609</v>
      </c>
      <c r="X49" s="54">
        <v>0</v>
      </c>
      <c r="Y49" s="54">
        <v>0</v>
      </c>
      <c r="Z49" s="130">
        <v>954428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287495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10260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108398</v>
      </c>
      <c r="W51" s="54">
        <v>0</v>
      </c>
      <c r="X51" s="54">
        <v>0</v>
      </c>
      <c r="Y51" s="54">
        <v>0</v>
      </c>
      <c r="Z51" s="130">
        <v>406153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93.91502491404798</v>
      </c>
      <c r="C58" s="5">
        <f>IF(C67=0,0,+(C76/C67)*100)</f>
        <v>0</v>
      </c>
      <c r="D58" s="6">
        <f aca="true" t="shared" si="6" ref="D58:Z58">IF(D67=0,0,+(D76/D67)*100)</f>
        <v>99.99989323131372</v>
      </c>
      <c r="E58" s="7">
        <f t="shared" si="6"/>
        <v>99.99989323131372</v>
      </c>
      <c r="F58" s="7">
        <f t="shared" si="6"/>
        <v>100</v>
      </c>
      <c r="G58" s="7">
        <f t="shared" si="6"/>
        <v>100.00165409554056</v>
      </c>
      <c r="H58" s="7">
        <f t="shared" si="6"/>
        <v>100</v>
      </c>
      <c r="I58" s="7">
        <f t="shared" si="6"/>
        <v>100.00047497363896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100.00047497363896</v>
      </c>
      <c r="W58" s="7">
        <f t="shared" si="6"/>
        <v>77.89511896169566</v>
      </c>
      <c r="X58" s="7">
        <f t="shared" si="6"/>
        <v>0</v>
      </c>
      <c r="Y58" s="7">
        <f t="shared" si="6"/>
        <v>0</v>
      </c>
      <c r="Z58" s="8">
        <f t="shared" si="6"/>
        <v>99.99989323131372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99.99989323131372</v>
      </c>
      <c r="E60" s="13">
        <f t="shared" si="7"/>
        <v>99.99989323131372</v>
      </c>
      <c r="F60" s="13">
        <f t="shared" si="7"/>
        <v>100</v>
      </c>
      <c r="G60" s="13">
        <f t="shared" si="7"/>
        <v>100.00165409554056</v>
      </c>
      <c r="H60" s="13">
        <f t="shared" si="7"/>
        <v>100</v>
      </c>
      <c r="I60" s="13">
        <f t="shared" si="7"/>
        <v>100.00047497363896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100.00047497363896</v>
      </c>
      <c r="W60" s="13">
        <f t="shared" si="7"/>
        <v>77.89511896169566</v>
      </c>
      <c r="X60" s="13">
        <f t="shared" si="7"/>
        <v>0</v>
      </c>
      <c r="Y60" s="13">
        <f t="shared" si="7"/>
        <v>0</v>
      </c>
      <c r="Z60" s="14">
        <f t="shared" si="7"/>
        <v>99.99989323131372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99.99989323131372</v>
      </c>
      <c r="E65" s="13">
        <f t="shared" si="7"/>
        <v>99.99989323131372</v>
      </c>
      <c r="F65" s="13">
        <f t="shared" si="7"/>
        <v>100</v>
      </c>
      <c r="G65" s="13">
        <f t="shared" si="7"/>
        <v>100.00165409554056</v>
      </c>
      <c r="H65" s="13">
        <f t="shared" si="7"/>
        <v>100</v>
      </c>
      <c r="I65" s="13">
        <f t="shared" si="7"/>
        <v>100.00047497363896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100.00047497363896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99.99989323131372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2263181</v>
      </c>
      <c r="C67" s="24"/>
      <c r="D67" s="25">
        <v>4683021</v>
      </c>
      <c r="E67" s="26">
        <v>4683021</v>
      </c>
      <c r="F67" s="26">
        <v>67173</v>
      </c>
      <c r="G67" s="26">
        <v>60456</v>
      </c>
      <c r="H67" s="26">
        <v>82909</v>
      </c>
      <c r="I67" s="26">
        <v>210538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210538</v>
      </c>
      <c r="W67" s="26">
        <v>1170755</v>
      </c>
      <c r="X67" s="26"/>
      <c r="Y67" s="25"/>
      <c r="Z67" s="27">
        <v>4683021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2125467</v>
      </c>
      <c r="C69" s="19"/>
      <c r="D69" s="20">
        <v>4683021</v>
      </c>
      <c r="E69" s="21">
        <v>4683021</v>
      </c>
      <c r="F69" s="21">
        <v>67173</v>
      </c>
      <c r="G69" s="21">
        <v>60456</v>
      </c>
      <c r="H69" s="21">
        <v>82909</v>
      </c>
      <c r="I69" s="21">
        <v>210538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210538</v>
      </c>
      <c r="W69" s="21">
        <v>1170755</v>
      </c>
      <c r="X69" s="21"/>
      <c r="Y69" s="20"/>
      <c r="Z69" s="23">
        <v>4683021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2125467</v>
      </c>
      <c r="C74" s="19"/>
      <c r="D74" s="20">
        <v>4683021</v>
      </c>
      <c r="E74" s="21">
        <v>4683021</v>
      </c>
      <c r="F74" s="21">
        <v>67173</v>
      </c>
      <c r="G74" s="21">
        <v>60456</v>
      </c>
      <c r="H74" s="21">
        <v>82909</v>
      </c>
      <c r="I74" s="21">
        <v>210538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210538</v>
      </c>
      <c r="W74" s="21">
        <v>911961</v>
      </c>
      <c r="X74" s="21"/>
      <c r="Y74" s="20"/>
      <c r="Z74" s="23">
        <v>4683021</v>
      </c>
    </row>
    <row r="75" spans="1:26" ht="13.5" hidden="1">
      <c r="A75" s="40" t="s">
        <v>110</v>
      </c>
      <c r="B75" s="28">
        <v>137714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2125467</v>
      </c>
      <c r="C76" s="32"/>
      <c r="D76" s="33">
        <v>4683016</v>
      </c>
      <c r="E76" s="34">
        <v>4683016</v>
      </c>
      <c r="F76" s="34">
        <v>67173</v>
      </c>
      <c r="G76" s="34">
        <v>60457</v>
      </c>
      <c r="H76" s="34">
        <v>82909</v>
      </c>
      <c r="I76" s="34">
        <v>210539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210539</v>
      </c>
      <c r="W76" s="34">
        <v>911961</v>
      </c>
      <c r="X76" s="34"/>
      <c r="Y76" s="33"/>
      <c r="Z76" s="35">
        <v>4683016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2125467</v>
      </c>
      <c r="C78" s="19"/>
      <c r="D78" s="20">
        <v>4683016</v>
      </c>
      <c r="E78" s="21">
        <v>4683016</v>
      </c>
      <c r="F78" s="21">
        <v>67173</v>
      </c>
      <c r="G78" s="21">
        <v>60457</v>
      </c>
      <c r="H78" s="21">
        <v>82909</v>
      </c>
      <c r="I78" s="21">
        <v>210539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210539</v>
      </c>
      <c r="W78" s="21">
        <v>911961</v>
      </c>
      <c r="X78" s="21"/>
      <c r="Y78" s="20"/>
      <c r="Z78" s="23">
        <v>4683016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2125467</v>
      </c>
      <c r="C83" s="19"/>
      <c r="D83" s="20">
        <v>4683016</v>
      </c>
      <c r="E83" s="21">
        <v>4683016</v>
      </c>
      <c r="F83" s="21">
        <v>67173</v>
      </c>
      <c r="G83" s="21">
        <v>60457</v>
      </c>
      <c r="H83" s="21">
        <v>82909</v>
      </c>
      <c r="I83" s="21">
        <v>210539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210539</v>
      </c>
      <c r="W83" s="21">
        <v>911961</v>
      </c>
      <c r="X83" s="21"/>
      <c r="Y83" s="20"/>
      <c r="Z83" s="23">
        <v>4683016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2486589</v>
      </c>
      <c r="F40" s="345">
        <f t="shared" si="9"/>
        <v>2486589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621647</v>
      </c>
      <c r="Y40" s="345">
        <f t="shared" si="9"/>
        <v>-621647</v>
      </c>
      <c r="Z40" s="336">
        <f>+IF(X40&lt;&gt;0,+(Y40/X40)*100,0)</f>
        <v>-100</v>
      </c>
      <c r="AA40" s="350">
        <f>SUM(AA41:AA49)</f>
        <v>2486589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2486589</v>
      </c>
      <c r="F49" s="53">
        <v>2486589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621647</v>
      </c>
      <c r="Y49" s="53">
        <v>-621647</v>
      </c>
      <c r="Z49" s="94">
        <v>-100</v>
      </c>
      <c r="AA49" s="95">
        <v>2486589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2486589</v>
      </c>
      <c r="F60" s="264">
        <f t="shared" si="14"/>
        <v>2486589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621647</v>
      </c>
      <c r="Y60" s="264">
        <f t="shared" si="14"/>
        <v>-621647</v>
      </c>
      <c r="Z60" s="337">
        <f>+IF(X60&lt;&gt;0,+(Y60/X60)*100,0)</f>
        <v>-100</v>
      </c>
      <c r="AA60" s="232">
        <f>+AA57+AA54+AA51+AA40+AA37+AA34+AA22+AA5</f>
        <v>2486589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192405744</v>
      </c>
      <c r="D5" s="153">
        <f>SUM(D6:D8)</f>
        <v>0</v>
      </c>
      <c r="E5" s="154">
        <f t="shared" si="0"/>
        <v>222989027</v>
      </c>
      <c r="F5" s="100">
        <f t="shared" si="0"/>
        <v>222989027</v>
      </c>
      <c r="G5" s="100">
        <f t="shared" si="0"/>
        <v>72148939</v>
      </c>
      <c r="H5" s="100">
        <f t="shared" si="0"/>
        <v>1329024</v>
      </c>
      <c r="I5" s="100">
        <f t="shared" si="0"/>
        <v>3528978</v>
      </c>
      <c r="J5" s="100">
        <f t="shared" si="0"/>
        <v>77006941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77006941</v>
      </c>
      <c r="X5" s="100">
        <f t="shared" si="0"/>
        <v>55457424</v>
      </c>
      <c r="Y5" s="100">
        <f t="shared" si="0"/>
        <v>21549517</v>
      </c>
      <c r="Z5" s="137">
        <f>+IF(X5&lt;&gt;0,+(Y5/X5)*100,0)</f>
        <v>38.85776771744753</v>
      </c>
      <c r="AA5" s="153">
        <f>SUM(AA6:AA8)</f>
        <v>222989027</v>
      </c>
    </row>
    <row r="6" spans="1:27" ht="13.5">
      <c r="A6" s="138" t="s">
        <v>75</v>
      </c>
      <c r="B6" s="136"/>
      <c r="C6" s="155">
        <v>1131550</v>
      </c>
      <c r="D6" s="155"/>
      <c r="E6" s="156">
        <v>20934000</v>
      </c>
      <c r="F6" s="60">
        <v>20934000</v>
      </c>
      <c r="G6" s="60"/>
      <c r="H6" s="60"/>
      <c r="I6" s="60">
        <v>114702</v>
      </c>
      <c r="J6" s="60">
        <v>114702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114702</v>
      </c>
      <c r="X6" s="60">
        <v>5233500</v>
      </c>
      <c r="Y6" s="60">
        <v>-5118798</v>
      </c>
      <c r="Z6" s="140">
        <v>-97.81</v>
      </c>
      <c r="AA6" s="155">
        <v>20934000</v>
      </c>
    </row>
    <row r="7" spans="1:27" ht="13.5">
      <c r="A7" s="138" t="s">
        <v>76</v>
      </c>
      <c r="B7" s="136"/>
      <c r="C7" s="157">
        <v>188828025</v>
      </c>
      <c r="D7" s="157"/>
      <c r="E7" s="158">
        <v>198837454</v>
      </c>
      <c r="F7" s="159">
        <v>198837454</v>
      </c>
      <c r="G7" s="159">
        <v>71991612</v>
      </c>
      <c r="H7" s="159">
        <v>276798</v>
      </c>
      <c r="I7" s="159">
        <v>3254800</v>
      </c>
      <c r="J7" s="159">
        <v>75523210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75523210</v>
      </c>
      <c r="X7" s="159">
        <v>49446351</v>
      </c>
      <c r="Y7" s="159">
        <v>26076859</v>
      </c>
      <c r="Z7" s="141">
        <v>52.74</v>
      </c>
      <c r="AA7" s="157">
        <v>198837454</v>
      </c>
    </row>
    <row r="8" spans="1:27" ht="13.5">
      <c r="A8" s="138" t="s">
        <v>77</v>
      </c>
      <c r="B8" s="136"/>
      <c r="C8" s="155">
        <v>2446169</v>
      </c>
      <c r="D8" s="155"/>
      <c r="E8" s="156">
        <v>3217573</v>
      </c>
      <c r="F8" s="60">
        <v>3217573</v>
      </c>
      <c r="G8" s="60">
        <v>157327</v>
      </c>
      <c r="H8" s="60">
        <v>1052226</v>
      </c>
      <c r="I8" s="60">
        <v>159476</v>
      </c>
      <c r="J8" s="60">
        <v>1369029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1369029</v>
      </c>
      <c r="X8" s="60">
        <v>777573</v>
      </c>
      <c r="Y8" s="60">
        <v>591456</v>
      </c>
      <c r="Z8" s="140">
        <v>76.06</v>
      </c>
      <c r="AA8" s="155">
        <v>3217573</v>
      </c>
    </row>
    <row r="9" spans="1:27" ht="13.5">
      <c r="A9" s="135" t="s">
        <v>78</v>
      </c>
      <c r="B9" s="136"/>
      <c r="C9" s="153">
        <f aca="true" t="shared" si="1" ref="C9:Y9">SUM(C10:C14)</f>
        <v>44024649</v>
      </c>
      <c r="D9" s="153">
        <f>SUM(D10:D14)</f>
        <v>0</v>
      </c>
      <c r="E9" s="154">
        <f t="shared" si="1"/>
        <v>48781774</v>
      </c>
      <c r="F9" s="100">
        <f t="shared" si="1"/>
        <v>48781774</v>
      </c>
      <c r="G9" s="100">
        <f t="shared" si="1"/>
        <v>55054</v>
      </c>
      <c r="H9" s="100">
        <f t="shared" si="1"/>
        <v>3860745</v>
      </c>
      <c r="I9" s="100">
        <f t="shared" si="1"/>
        <v>60503</v>
      </c>
      <c r="J9" s="100">
        <f t="shared" si="1"/>
        <v>3976302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3976302</v>
      </c>
      <c r="X9" s="100">
        <f t="shared" si="1"/>
        <v>11929083</v>
      </c>
      <c r="Y9" s="100">
        <f t="shared" si="1"/>
        <v>-7952781</v>
      </c>
      <c r="Z9" s="137">
        <f>+IF(X9&lt;&gt;0,+(Y9/X9)*100,0)</f>
        <v>-66.66716125623402</v>
      </c>
      <c r="AA9" s="153">
        <f>SUM(AA10:AA14)</f>
        <v>48781774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1600747</v>
      </c>
      <c r="D12" s="155"/>
      <c r="E12" s="156">
        <v>2266440</v>
      </c>
      <c r="F12" s="60">
        <v>2266440</v>
      </c>
      <c r="G12" s="60">
        <v>55053</v>
      </c>
      <c r="H12" s="60">
        <v>35145</v>
      </c>
      <c r="I12" s="60">
        <v>57113</v>
      </c>
      <c r="J12" s="60">
        <v>147311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147311</v>
      </c>
      <c r="X12" s="60">
        <v>564867</v>
      </c>
      <c r="Y12" s="60">
        <v>-417556</v>
      </c>
      <c r="Z12" s="140">
        <v>-73.92</v>
      </c>
      <c r="AA12" s="155">
        <v>2266440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42423902</v>
      </c>
      <c r="D14" s="157"/>
      <c r="E14" s="158">
        <v>46515334</v>
      </c>
      <c r="F14" s="159">
        <v>46515334</v>
      </c>
      <c r="G14" s="159">
        <v>1</v>
      </c>
      <c r="H14" s="159">
        <v>3825600</v>
      </c>
      <c r="I14" s="159">
        <v>3390</v>
      </c>
      <c r="J14" s="159">
        <v>3828991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3828991</v>
      </c>
      <c r="X14" s="159">
        <v>11364216</v>
      </c>
      <c r="Y14" s="159">
        <v>-7535225</v>
      </c>
      <c r="Z14" s="141">
        <v>-66.31</v>
      </c>
      <c r="AA14" s="157">
        <v>46515334</v>
      </c>
    </row>
    <row r="15" spans="1:27" ht="13.5">
      <c r="A15" s="135" t="s">
        <v>84</v>
      </c>
      <c r="B15" s="142"/>
      <c r="C15" s="153">
        <f aca="true" t="shared" si="2" ref="C15:Y15">SUM(C16:C18)</f>
        <v>1451070</v>
      </c>
      <c r="D15" s="153">
        <f>SUM(D16:D18)</f>
        <v>0</v>
      </c>
      <c r="E15" s="154">
        <f t="shared" si="2"/>
        <v>16216200</v>
      </c>
      <c r="F15" s="100">
        <f t="shared" si="2"/>
        <v>16216200</v>
      </c>
      <c r="G15" s="100">
        <f t="shared" si="2"/>
        <v>205336</v>
      </c>
      <c r="H15" s="100">
        <f t="shared" si="2"/>
        <v>1164883</v>
      </c>
      <c r="I15" s="100">
        <f t="shared" si="2"/>
        <v>111117</v>
      </c>
      <c r="J15" s="100">
        <f t="shared" si="2"/>
        <v>1481336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1481336</v>
      </c>
      <c r="X15" s="100">
        <f t="shared" si="2"/>
        <v>3886551</v>
      </c>
      <c r="Y15" s="100">
        <f t="shared" si="2"/>
        <v>-2405215</v>
      </c>
      <c r="Z15" s="137">
        <f>+IF(X15&lt;&gt;0,+(Y15/X15)*100,0)</f>
        <v>-61.88558956257103</v>
      </c>
      <c r="AA15" s="153">
        <f>SUM(AA16:AA18)</f>
        <v>16216200</v>
      </c>
    </row>
    <row r="16" spans="1:27" ht="13.5">
      <c r="A16" s="138" t="s">
        <v>85</v>
      </c>
      <c r="B16" s="136"/>
      <c r="C16" s="155">
        <v>1451070</v>
      </c>
      <c r="D16" s="155"/>
      <c r="E16" s="156">
        <v>16216200</v>
      </c>
      <c r="F16" s="60">
        <v>16216200</v>
      </c>
      <c r="G16" s="60">
        <v>205336</v>
      </c>
      <c r="H16" s="60">
        <v>1164883</v>
      </c>
      <c r="I16" s="60">
        <v>111117</v>
      </c>
      <c r="J16" s="60">
        <v>1481336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1481336</v>
      </c>
      <c r="X16" s="60">
        <v>3886551</v>
      </c>
      <c r="Y16" s="60">
        <v>-2405215</v>
      </c>
      <c r="Z16" s="140">
        <v>-61.89</v>
      </c>
      <c r="AA16" s="155">
        <v>16216200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237881463</v>
      </c>
      <c r="D25" s="168">
        <f>+D5+D9+D15+D19+D24</f>
        <v>0</v>
      </c>
      <c r="E25" s="169">
        <f t="shared" si="4"/>
        <v>287987001</v>
      </c>
      <c r="F25" s="73">
        <f t="shared" si="4"/>
        <v>287987001</v>
      </c>
      <c r="G25" s="73">
        <f t="shared" si="4"/>
        <v>72409329</v>
      </c>
      <c r="H25" s="73">
        <f t="shared" si="4"/>
        <v>6354652</v>
      </c>
      <c r="I25" s="73">
        <f t="shared" si="4"/>
        <v>3700598</v>
      </c>
      <c r="J25" s="73">
        <f t="shared" si="4"/>
        <v>82464579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82464579</v>
      </c>
      <c r="X25" s="73">
        <f t="shared" si="4"/>
        <v>71273058</v>
      </c>
      <c r="Y25" s="73">
        <f t="shared" si="4"/>
        <v>11191521</v>
      </c>
      <c r="Z25" s="170">
        <f>+IF(X25&lt;&gt;0,+(Y25/X25)*100,0)</f>
        <v>15.702316294608826</v>
      </c>
      <c r="AA25" s="168">
        <f>+AA5+AA9+AA15+AA19+AA24</f>
        <v>287987001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121796984</v>
      </c>
      <c r="D28" s="153">
        <f>SUM(D29:D31)</f>
        <v>0</v>
      </c>
      <c r="E28" s="154">
        <f t="shared" si="5"/>
        <v>105676850</v>
      </c>
      <c r="F28" s="100">
        <f t="shared" si="5"/>
        <v>105676850</v>
      </c>
      <c r="G28" s="100">
        <f t="shared" si="5"/>
        <v>5691052</v>
      </c>
      <c r="H28" s="100">
        <f t="shared" si="5"/>
        <v>6640160</v>
      </c>
      <c r="I28" s="100">
        <f t="shared" si="5"/>
        <v>8343265</v>
      </c>
      <c r="J28" s="100">
        <f t="shared" si="5"/>
        <v>20674477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20674477</v>
      </c>
      <c r="X28" s="100">
        <f t="shared" si="5"/>
        <v>25584984</v>
      </c>
      <c r="Y28" s="100">
        <f t="shared" si="5"/>
        <v>-4910507</v>
      </c>
      <c r="Z28" s="137">
        <f>+IF(X28&lt;&gt;0,+(Y28/X28)*100,0)</f>
        <v>-19.192925819300886</v>
      </c>
      <c r="AA28" s="153">
        <f>SUM(AA29:AA31)</f>
        <v>105676850</v>
      </c>
    </row>
    <row r="29" spans="1:27" ht="13.5">
      <c r="A29" s="138" t="s">
        <v>75</v>
      </c>
      <c r="B29" s="136"/>
      <c r="C29" s="155">
        <v>58611940</v>
      </c>
      <c r="D29" s="155"/>
      <c r="E29" s="156">
        <v>43829342</v>
      </c>
      <c r="F29" s="60">
        <v>43829342</v>
      </c>
      <c r="G29" s="60">
        <v>2655994</v>
      </c>
      <c r="H29" s="60">
        <v>2875972</v>
      </c>
      <c r="I29" s="60">
        <v>2773748</v>
      </c>
      <c r="J29" s="60">
        <v>8305714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8305714</v>
      </c>
      <c r="X29" s="60">
        <v>10048047</v>
      </c>
      <c r="Y29" s="60">
        <v>-1742333</v>
      </c>
      <c r="Z29" s="140">
        <v>-17.34</v>
      </c>
      <c r="AA29" s="155">
        <v>43829342</v>
      </c>
    </row>
    <row r="30" spans="1:27" ht="13.5">
      <c r="A30" s="138" t="s">
        <v>76</v>
      </c>
      <c r="B30" s="136"/>
      <c r="C30" s="157">
        <v>32907129</v>
      </c>
      <c r="D30" s="157"/>
      <c r="E30" s="158">
        <v>22533754</v>
      </c>
      <c r="F30" s="159">
        <v>22533754</v>
      </c>
      <c r="G30" s="159">
        <v>1143086</v>
      </c>
      <c r="H30" s="159">
        <v>1151845</v>
      </c>
      <c r="I30" s="159">
        <v>3164600</v>
      </c>
      <c r="J30" s="159">
        <v>5459531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5459531</v>
      </c>
      <c r="X30" s="159">
        <v>5499219</v>
      </c>
      <c r="Y30" s="159">
        <v>-39688</v>
      </c>
      <c r="Z30" s="141">
        <v>-0.72</v>
      </c>
      <c r="AA30" s="157">
        <v>22533754</v>
      </c>
    </row>
    <row r="31" spans="1:27" ht="13.5">
      <c r="A31" s="138" t="s">
        <v>77</v>
      </c>
      <c r="B31" s="136"/>
      <c r="C31" s="155">
        <v>30277915</v>
      </c>
      <c r="D31" s="155"/>
      <c r="E31" s="156">
        <v>39313754</v>
      </c>
      <c r="F31" s="60">
        <v>39313754</v>
      </c>
      <c r="G31" s="60">
        <v>1891972</v>
      </c>
      <c r="H31" s="60">
        <v>2612343</v>
      </c>
      <c r="I31" s="60">
        <v>2404917</v>
      </c>
      <c r="J31" s="60">
        <v>6909232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6909232</v>
      </c>
      <c r="X31" s="60">
        <v>10037718</v>
      </c>
      <c r="Y31" s="60">
        <v>-3128486</v>
      </c>
      <c r="Z31" s="140">
        <v>-31.17</v>
      </c>
      <c r="AA31" s="155">
        <v>39313754</v>
      </c>
    </row>
    <row r="32" spans="1:27" ht="13.5">
      <c r="A32" s="135" t="s">
        <v>78</v>
      </c>
      <c r="B32" s="136"/>
      <c r="C32" s="153">
        <f aca="true" t="shared" si="6" ref="C32:Y32">SUM(C33:C37)</f>
        <v>144927327</v>
      </c>
      <c r="D32" s="153">
        <f>SUM(D33:D37)</f>
        <v>0</v>
      </c>
      <c r="E32" s="154">
        <f t="shared" si="6"/>
        <v>147225087</v>
      </c>
      <c r="F32" s="100">
        <f t="shared" si="6"/>
        <v>147225087</v>
      </c>
      <c r="G32" s="100">
        <f t="shared" si="6"/>
        <v>14086515</v>
      </c>
      <c r="H32" s="100">
        <f t="shared" si="6"/>
        <v>12993441</v>
      </c>
      <c r="I32" s="100">
        <f t="shared" si="6"/>
        <v>15321986</v>
      </c>
      <c r="J32" s="100">
        <f t="shared" si="6"/>
        <v>42401942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42401942</v>
      </c>
      <c r="X32" s="100">
        <f t="shared" si="6"/>
        <v>37126296</v>
      </c>
      <c r="Y32" s="100">
        <f t="shared" si="6"/>
        <v>5275646</v>
      </c>
      <c r="Z32" s="137">
        <f>+IF(X32&lt;&gt;0,+(Y32/X32)*100,0)</f>
        <v>14.209998217974668</v>
      </c>
      <c r="AA32" s="153">
        <f>SUM(AA33:AA37)</f>
        <v>147225087</v>
      </c>
    </row>
    <row r="33" spans="1:27" ht="13.5">
      <c r="A33" s="138" t="s">
        <v>79</v>
      </c>
      <c r="B33" s="136"/>
      <c r="C33" s="155">
        <v>25516642</v>
      </c>
      <c r="D33" s="155"/>
      <c r="E33" s="156">
        <v>27789821</v>
      </c>
      <c r="F33" s="60">
        <v>27789821</v>
      </c>
      <c r="G33" s="60">
        <v>1916408</v>
      </c>
      <c r="H33" s="60">
        <v>2056679</v>
      </c>
      <c r="I33" s="60">
        <v>1074828</v>
      </c>
      <c r="J33" s="60">
        <v>5047915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5047915</v>
      </c>
      <c r="X33" s="60">
        <v>6932709</v>
      </c>
      <c r="Y33" s="60">
        <v>-1884794</v>
      </c>
      <c r="Z33" s="140">
        <v>-27.19</v>
      </c>
      <c r="AA33" s="155">
        <v>27789821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56537635</v>
      </c>
      <c r="D35" s="155"/>
      <c r="E35" s="156">
        <v>83877040</v>
      </c>
      <c r="F35" s="60">
        <v>83877040</v>
      </c>
      <c r="G35" s="60">
        <v>7384002</v>
      </c>
      <c r="H35" s="60">
        <v>7218750</v>
      </c>
      <c r="I35" s="60">
        <v>6637463</v>
      </c>
      <c r="J35" s="60">
        <v>21240215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21240215</v>
      </c>
      <c r="X35" s="60">
        <v>21118356</v>
      </c>
      <c r="Y35" s="60">
        <v>121859</v>
      </c>
      <c r="Z35" s="140">
        <v>0.58</v>
      </c>
      <c r="AA35" s="155">
        <v>83877040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62873050</v>
      </c>
      <c r="D37" s="157"/>
      <c r="E37" s="158">
        <v>35558226</v>
      </c>
      <c r="F37" s="159">
        <v>35558226</v>
      </c>
      <c r="G37" s="159">
        <v>4786105</v>
      </c>
      <c r="H37" s="159">
        <v>3718012</v>
      </c>
      <c r="I37" s="159">
        <v>7609695</v>
      </c>
      <c r="J37" s="159">
        <v>16113812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16113812</v>
      </c>
      <c r="X37" s="159">
        <v>9075231</v>
      </c>
      <c r="Y37" s="159">
        <v>7038581</v>
      </c>
      <c r="Z37" s="141">
        <v>77.56</v>
      </c>
      <c r="AA37" s="157">
        <v>35558226</v>
      </c>
    </row>
    <row r="38" spans="1:27" ht="13.5">
      <c r="A38" s="135" t="s">
        <v>84</v>
      </c>
      <c r="B38" s="142"/>
      <c r="C38" s="153">
        <f aca="true" t="shared" si="7" ref="C38:Y38">SUM(C39:C41)</f>
        <v>26270042</v>
      </c>
      <c r="D38" s="153">
        <f>SUM(D39:D41)</f>
        <v>0</v>
      </c>
      <c r="E38" s="154">
        <f t="shared" si="7"/>
        <v>29999260</v>
      </c>
      <c r="F38" s="100">
        <f t="shared" si="7"/>
        <v>29999260</v>
      </c>
      <c r="G38" s="100">
        <f t="shared" si="7"/>
        <v>1259292</v>
      </c>
      <c r="H38" s="100">
        <f t="shared" si="7"/>
        <v>1729879</v>
      </c>
      <c r="I38" s="100">
        <f t="shared" si="7"/>
        <v>2026850</v>
      </c>
      <c r="J38" s="100">
        <f t="shared" si="7"/>
        <v>5016021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5016021</v>
      </c>
      <c r="X38" s="100">
        <f t="shared" si="7"/>
        <v>7527828</v>
      </c>
      <c r="Y38" s="100">
        <f t="shared" si="7"/>
        <v>-2511807</v>
      </c>
      <c r="Z38" s="137">
        <f>+IF(X38&lt;&gt;0,+(Y38/X38)*100,0)</f>
        <v>-33.366955249243205</v>
      </c>
      <c r="AA38" s="153">
        <f>SUM(AA39:AA41)</f>
        <v>29999260</v>
      </c>
    </row>
    <row r="39" spans="1:27" ht="13.5">
      <c r="A39" s="138" t="s">
        <v>85</v>
      </c>
      <c r="B39" s="136"/>
      <c r="C39" s="155">
        <v>26270042</v>
      </c>
      <c r="D39" s="155"/>
      <c r="E39" s="156">
        <v>29999260</v>
      </c>
      <c r="F39" s="60">
        <v>29999260</v>
      </c>
      <c r="G39" s="60">
        <v>1259292</v>
      </c>
      <c r="H39" s="60">
        <v>1729879</v>
      </c>
      <c r="I39" s="60">
        <v>2026850</v>
      </c>
      <c r="J39" s="60">
        <v>5016021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5016021</v>
      </c>
      <c r="X39" s="60">
        <v>7527828</v>
      </c>
      <c r="Y39" s="60">
        <v>-2511807</v>
      </c>
      <c r="Z39" s="140">
        <v>-33.37</v>
      </c>
      <c r="AA39" s="155">
        <v>29999260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292994353</v>
      </c>
      <c r="D48" s="168">
        <f>+D28+D32+D38+D42+D47</f>
        <v>0</v>
      </c>
      <c r="E48" s="169">
        <f t="shared" si="9"/>
        <v>282901197</v>
      </c>
      <c r="F48" s="73">
        <f t="shared" si="9"/>
        <v>282901197</v>
      </c>
      <c r="G48" s="73">
        <f t="shared" si="9"/>
        <v>21036859</v>
      </c>
      <c r="H48" s="73">
        <f t="shared" si="9"/>
        <v>21363480</v>
      </c>
      <c r="I48" s="73">
        <f t="shared" si="9"/>
        <v>25692101</v>
      </c>
      <c r="J48" s="73">
        <f t="shared" si="9"/>
        <v>68092440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68092440</v>
      </c>
      <c r="X48" s="73">
        <f t="shared" si="9"/>
        <v>70239108</v>
      </c>
      <c r="Y48" s="73">
        <f t="shared" si="9"/>
        <v>-2146668</v>
      </c>
      <c r="Z48" s="170">
        <f>+IF(X48&lt;&gt;0,+(Y48/X48)*100,0)</f>
        <v>-3.0562290170313666</v>
      </c>
      <c r="AA48" s="168">
        <f>+AA28+AA32+AA38+AA42+AA47</f>
        <v>282901197</v>
      </c>
    </row>
    <row r="49" spans="1:27" ht="13.5">
      <c r="A49" s="148" t="s">
        <v>49</v>
      </c>
      <c r="B49" s="149"/>
      <c r="C49" s="171">
        <f aca="true" t="shared" si="10" ref="C49:Y49">+C25-C48</f>
        <v>-55112890</v>
      </c>
      <c r="D49" s="171">
        <f>+D25-D48</f>
        <v>0</v>
      </c>
      <c r="E49" s="172">
        <f t="shared" si="10"/>
        <v>5085804</v>
      </c>
      <c r="F49" s="173">
        <f t="shared" si="10"/>
        <v>5085804</v>
      </c>
      <c r="G49" s="173">
        <f t="shared" si="10"/>
        <v>51372470</v>
      </c>
      <c r="H49" s="173">
        <f t="shared" si="10"/>
        <v>-15008828</v>
      </c>
      <c r="I49" s="173">
        <f t="shared" si="10"/>
        <v>-21991503</v>
      </c>
      <c r="J49" s="173">
        <f t="shared" si="10"/>
        <v>14372139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14372139</v>
      </c>
      <c r="X49" s="173">
        <f>IF(F25=F48,0,X25-X48)</f>
        <v>1033950</v>
      </c>
      <c r="Y49" s="173">
        <f t="shared" si="10"/>
        <v>13338189</v>
      </c>
      <c r="Z49" s="174">
        <f>+IF(X49&lt;&gt;0,+(Y49/X49)*100,0)</f>
        <v>1290.0226316553026</v>
      </c>
      <c r="AA49" s="171">
        <f>+AA25-AA48</f>
        <v>5085804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2125467</v>
      </c>
      <c r="D11" s="155">
        <v>0</v>
      </c>
      <c r="E11" s="156">
        <v>4683021</v>
      </c>
      <c r="F11" s="60">
        <v>4683021</v>
      </c>
      <c r="G11" s="60">
        <v>67173</v>
      </c>
      <c r="H11" s="60">
        <v>60456</v>
      </c>
      <c r="I11" s="60">
        <v>82909</v>
      </c>
      <c r="J11" s="60">
        <v>210538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210538</v>
      </c>
      <c r="X11" s="60">
        <v>911961</v>
      </c>
      <c r="Y11" s="60">
        <v>-701423</v>
      </c>
      <c r="Z11" s="140">
        <v>-76.91</v>
      </c>
      <c r="AA11" s="155">
        <v>4683021</v>
      </c>
    </row>
    <row r="12" spans="1:27" ht="13.5">
      <c r="A12" s="183" t="s">
        <v>108</v>
      </c>
      <c r="B12" s="185"/>
      <c r="C12" s="155">
        <v>1307333</v>
      </c>
      <c r="D12" s="155">
        <v>0</v>
      </c>
      <c r="E12" s="156">
        <v>1783431</v>
      </c>
      <c r="F12" s="60">
        <v>1783431</v>
      </c>
      <c r="G12" s="60">
        <v>127312</v>
      </c>
      <c r="H12" s="60">
        <v>182509</v>
      </c>
      <c r="I12" s="60">
        <v>176410</v>
      </c>
      <c r="J12" s="60">
        <v>486231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486231</v>
      </c>
      <c r="X12" s="60">
        <v>444573</v>
      </c>
      <c r="Y12" s="60">
        <v>41658</v>
      </c>
      <c r="Z12" s="140">
        <v>9.37</v>
      </c>
      <c r="AA12" s="155">
        <v>1783431</v>
      </c>
    </row>
    <row r="13" spans="1:27" ht="13.5">
      <c r="A13" s="181" t="s">
        <v>109</v>
      </c>
      <c r="B13" s="185"/>
      <c r="C13" s="155">
        <v>4430966</v>
      </c>
      <c r="D13" s="155">
        <v>0</v>
      </c>
      <c r="E13" s="156">
        <v>6193454</v>
      </c>
      <c r="F13" s="60">
        <v>6193454</v>
      </c>
      <c r="G13" s="60">
        <v>104798</v>
      </c>
      <c r="H13" s="60">
        <v>237138</v>
      </c>
      <c r="I13" s="60">
        <v>288108</v>
      </c>
      <c r="J13" s="60">
        <v>630044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630044</v>
      </c>
      <c r="X13" s="60">
        <v>1542234</v>
      </c>
      <c r="Y13" s="60">
        <v>-912190</v>
      </c>
      <c r="Z13" s="140">
        <v>-59.15</v>
      </c>
      <c r="AA13" s="155">
        <v>6193454</v>
      </c>
    </row>
    <row r="14" spans="1:27" ht="13.5">
      <c r="A14" s="181" t="s">
        <v>110</v>
      </c>
      <c r="B14" s="185"/>
      <c r="C14" s="155">
        <v>137714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175238</v>
      </c>
      <c r="D17" s="155">
        <v>0</v>
      </c>
      <c r="E17" s="156">
        <v>158876</v>
      </c>
      <c r="F17" s="60">
        <v>158876</v>
      </c>
      <c r="G17" s="60">
        <v>16150</v>
      </c>
      <c r="H17" s="60">
        <v>9629</v>
      </c>
      <c r="I17" s="60">
        <v>15284</v>
      </c>
      <c r="J17" s="60">
        <v>41063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41063</v>
      </c>
      <c r="X17" s="60">
        <v>39531</v>
      </c>
      <c r="Y17" s="60">
        <v>1532</v>
      </c>
      <c r="Z17" s="140">
        <v>3.88</v>
      </c>
      <c r="AA17" s="155">
        <v>158876</v>
      </c>
    </row>
    <row r="18" spans="1:27" ht="13.5">
      <c r="A18" s="183" t="s">
        <v>114</v>
      </c>
      <c r="B18" s="182"/>
      <c r="C18" s="155">
        <v>35834000</v>
      </c>
      <c r="D18" s="155">
        <v>0</v>
      </c>
      <c r="E18" s="156">
        <v>37789000</v>
      </c>
      <c r="F18" s="60">
        <v>37789000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9447249</v>
      </c>
      <c r="Y18" s="60">
        <v>-9447249</v>
      </c>
      <c r="Z18" s="140">
        <v>-100</v>
      </c>
      <c r="AA18" s="155">
        <v>37789000</v>
      </c>
    </row>
    <row r="19" spans="1:27" ht="13.5">
      <c r="A19" s="181" t="s">
        <v>34</v>
      </c>
      <c r="B19" s="185"/>
      <c r="C19" s="155">
        <v>182259606</v>
      </c>
      <c r="D19" s="155">
        <v>0</v>
      </c>
      <c r="E19" s="156">
        <v>190259000</v>
      </c>
      <c r="F19" s="60">
        <v>190259000</v>
      </c>
      <c r="G19" s="60">
        <v>71844000</v>
      </c>
      <c r="H19" s="60">
        <v>5748304</v>
      </c>
      <c r="I19" s="60">
        <v>114702</v>
      </c>
      <c r="J19" s="60">
        <v>77707006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77707006</v>
      </c>
      <c r="X19" s="60">
        <v>47397249</v>
      </c>
      <c r="Y19" s="60">
        <v>30309757</v>
      </c>
      <c r="Z19" s="140">
        <v>63.95</v>
      </c>
      <c r="AA19" s="155">
        <v>190259000</v>
      </c>
    </row>
    <row r="20" spans="1:27" ht="13.5">
      <c r="A20" s="181" t="s">
        <v>35</v>
      </c>
      <c r="B20" s="185"/>
      <c r="C20" s="155">
        <v>11611139</v>
      </c>
      <c r="D20" s="155">
        <v>0</v>
      </c>
      <c r="E20" s="156">
        <v>47120219</v>
      </c>
      <c r="F20" s="54">
        <v>47120219</v>
      </c>
      <c r="G20" s="54">
        <v>249896</v>
      </c>
      <c r="H20" s="54">
        <v>116616</v>
      </c>
      <c r="I20" s="54">
        <v>3023185</v>
      </c>
      <c r="J20" s="54">
        <v>3389697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3389697</v>
      </c>
      <c r="X20" s="54">
        <v>11490258</v>
      </c>
      <c r="Y20" s="54">
        <v>-8100561</v>
      </c>
      <c r="Z20" s="184">
        <v>-70.5</v>
      </c>
      <c r="AA20" s="130">
        <v>47120219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237881463</v>
      </c>
      <c r="D22" s="188">
        <f>SUM(D5:D21)</f>
        <v>0</v>
      </c>
      <c r="E22" s="189">
        <f t="shared" si="0"/>
        <v>287987001</v>
      </c>
      <c r="F22" s="190">
        <f t="shared" si="0"/>
        <v>287987001</v>
      </c>
      <c r="G22" s="190">
        <f t="shared" si="0"/>
        <v>72409329</v>
      </c>
      <c r="H22" s="190">
        <f t="shared" si="0"/>
        <v>6354652</v>
      </c>
      <c r="I22" s="190">
        <f t="shared" si="0"/>
        <v>3700598</v>
      </c>
      <c r="J22" s="190">
        <f t="shared" si="0"/>
        <v>82464579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82464579</v>
      </c>
      <c r="X22" s="190">
        <f t="shared" si="0"/>
        <v>71273055</v>
      </c>
      <c r="Y22" s="190">
        <f t="shared" si="0"/>
        <v>11191524</v>
      </c>
      <c r="Z22" s="191">
        <f>+IF(X22&lt;&gt;0,+(Y22/X22)*100,0)</f>
        <v>15.70232116470944</v>
      </c>
      <c r="AA22" s="188">
        <f>SUM(AA5:AA21)</f>
        <v>287987001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162327317</v>
      </c>
      <c r="D25" s="155">
        <v>0</v>
      </c>
      <c r="E25" s="156">
        <v>185702943</v>
      </c>
      <c r="F25" s="60">
        <v>185702943</v>
      </c>
      <c r="G25" s="60">
        <v>14620490</v>
      </c>
      <c r="H25" s="60">
        <v>14546045</v>
      </c>
      <c r="I25" s="60">
        <v>14091227</v>
      </c>
      <c r="J25" s="60">
        <v>43257762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43257762</v>
      </c>
      <c r="X25" s="60">
        <v>46716006</v>
      </c>
      <c r="Y25" s="60">
        <v>-3458244</v>
      </c>
      <c r="Z25" s="140">
        <v>-7.4</v>
      </c>
      <c r="AA25" s="155">
        <v>185702943</v>
      </c>
    </row>
    <row r="26" spans="1:27" ht="13.5">
      <c r="A26" s="183" t="s">
        <v>38</v>
      </c>
      <c r="B26" s="182"/>
      <c r="C26" s="155">
        <v>9508812</v>
      </c>
      <c r="D26" s="155">
        <v>0</v>
      </c>
      <c r="E26" s="156">
        <v>12106915</v>
      </c>
      <c r="F26" s="60">
        <v>12106915</v>
      </c>
      <c r="G26" s="60">
        <v>782198</v>
      </c>
      <c r="H26" s="60">
        <v>827430</v>
      </c>
      <c r="I26" s="60">
        <v>842444</v>
      </c>
      <c r="J26" s="60">
        <v>2452072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2452072</v>
      </c>
      <c r="X26" s="60">
        <v>3026730</v>
      </c>
      <c r="Y26" s="60">
        <v>-574658</v>
      </c>
      <c r="Z26" s="140">
        <v>-18.99</v>
      </c>
      <c r="AA26" s="155">
        <v>12106915</v>
      </c>
    </row>
    <row r="27" spans="1:27" ht="13.5">
      <c r="A27" s="183" t="s">
        <v>118</v>
      </c>
      <c r="B27" s="182"/>
      <c r="C27" s="155">
        <v>4417976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12106509</v>
      </c>
      <c r="D28" s="155">
        <v>0</v>
      </c>
      <c r="E28" s="156">
        <v>9164764</v>
      </c>
      <c r="F28" s="60">
        <v>9164764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2291190</v>
      </c>
      <c r="Y28" s="60">
        <v>-2291190</v>
      </c>
      <c r="Z28" s="140">
        <v>-100</v>
      </c>
      <c r="AA28" s="155">
        <v>9164764</v>
      </c>
    </row>
    <row r="29" spans="1:27" ht="13.5">
      <c r="A29" s="183" t="s">
        <v>40</v>
      </c>
      <c r="B29" s="182"/>
      <c r="C29" s="155">
        <v>804460</v>
      </c>
      <c r="D29" s="155">
        <v>0</v>
      </c>
      <c r="E29" s="156">
        <v>403036</v>
      </c>
      <c r="F29" s="60">
        <v>403036</v>
      </c>
      <c r="G29" s="60">
        <v>0</v>
      </c>
      <c r="H29" s="60">
        <v>0</v>
      </c>
      <c r="I29" s="60">
        <v>88214</v>
      </c>
      <c r="J29" s="60">
        <v>88214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88214</v>
      </c>
      <c r="X29" s="60">
        <v>100284</v>
      </c>
      <c r="Y29" s="60">
        <v>-12070</v>
      </c>
      <c r="Z29" s="140">
        <v>-12.04</v>
      </c>
      <c r="AA29" s="155">
        <v>403036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4394200</v>
      </c>
      <c r="D33" s="155">
        <v>0</v>
      </c>
      <c r="E33" s="156">
        <v>4394200</v>
      </c>
      <c r="F33" s="60">
        <v>4394200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4394200</v>
      </c>
    </row>
    <row r="34" spans="1:27" ht="13.5">
      <c r="A34" s="183" t="s">
        <v>43</v>
      </c>
      <c r="B34" s="182"/>
      <c r="C34" s="155">
        <v>99401778</v>
      </c>
      <c r="D34" s="155">
        <v>0</v>
      </c>
      <c r="E34" s="156">
        <v>71129339</v>
      </c>
      <c r="F34" s="60">
        <v>71129339</v>
      </c>
      <c r="G34" s="60">
        <v>5634171</v>
      </c>
      <c r="H34" s="60">
        <v>5990005</v>
      </c>
      <c r="I34" s="60">
        <v>10670216</v>
      </c>
      <c r="J34" s="60">
        <v>22294392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22294392</v>
      </c>
      <c r="X34" s="60">
        <v>18104904</v>
      </c>
      <c r="Y34" s="60">
        <v>4189488</v>
      </c>
      <c r="Z34" s="140">
        <v>23.14</v>
      </c>
      <c r="AA34" s="155">
        <v>71129339</v>
      </c>
    </row>
    <row r="35" spans="1:27" ht="13.5">
      <c r="A35" s="181" t="s">
        <v>122</v>
      </c>
      <c r="B35" s="185"/>
      <c r="C35" s="155">
        <v>33301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292994353</v>
      </c>
      <c r="D36" s="188">
        <f>SUM(D25:D35)</f>
        <v>0</v>
      </c>
      <c r="E36" s="189">
        <f t="shared" si="1"/>
        <v>282901197</v>
      </c>
      <c r="F36" s="190">
        <f t="shared" si="1"/>
        <v>282901197</v>
      </c>
      <c r="G36" s="190">
        <f t="shared" si="1"/>
        <v>21036859</v>
      </c>
      <c r="H36" s="190">
        <f t="shared" si="1"/>
        <v>21363480</v>
      </c>
      <c r="I36" s="190">
        <f t="shared" si="1"/>
        <v>25692101</v>
      </c>
      <c r="J36" s="190">
        <f t="shared" si="1"/>
        <v>68092440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68092440</v>
      </c>
      <c r="X36" s="190">
        <f t="shared" si="1"/>
        <v>70239114</v>
      </c>
      <c r="Y36" s="190">
        <f t="shared" si="1"/>
        <v>-2146674</v>
      </c>
      <c r="Z36" s="191">
        <f>+IF(X36&lt;&gt;0,+(Y36/X36)*100,0)</f>
        <v>-3.056237298209656</v>
      </c>
      <c r="AA36" s="188">
        <f>SUM(AA25:AA35)</f>
        <v>282901197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-55112890</v>
      </c>
      <c r="D38" s="199">
        <f>+D22-D36</f>
        <v>0</v>
      </c>
      <c r="E38" s="200">
        <f t="shared" si="2"/>
        <v>5085804</v>
      </c>
      <c r="F38" s="106">
        <f t="shared" si="2"/>
        <v>5085804</v>
      </c>
      <c r="G38" s="106">
        <f t="shared" si="2"/>
        <v>51372470</v>
      </c>
      <c r="H38" s="106">
        <f t="shared" si="2"/>
        <v>-15008828</v>
      </c>
      <c r="I38" s="106">
        <f t="shared" si="2"/>
        <v>-21991503</v>
      </c>
      <c r="J38" s="106">
        <f t="shared" si="2"/>
        <v>14372139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14372139</v>
      </c>
      <c r="X38" s="106">
        <f>IF(F22=F36,0,X22-X36)</f>
        <v>1033941</v>
      </c>
      <c r="Y38" s="106">
        <f t="shared" si="2"/>
        <v>13338198</v>
      </c>
      <c r="Z38" s="201">
        <f>+IF(X38&lt;&gt;0,+(Y38/X38)*100,0)</f>
        <v>1290.0347311887235</v>
      </c>
      <c r="AA38" s="199">
        <f>+AA22-AA36</f>
        <v>5085804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-55112890</v>
      </c>
      <c r="D42" s="206">
        <f>SUM(D38:D41)</f>
        <v>0</v>
      </c>
      <c r="E42" s="207">
        <f t="shared" si="3"/>
        <v>5085804</v>
      </c>
      <c r="F42" s="88">
        <f t="shared" si="3"/>
        <v>5085804</v>
      </c>
      <c r="G42" s="88">
        <f t="shared" si="3"/>
        <v>51372470</v>
      </c>
      <c r="H42" s="88">
        <f t="shared" si="3"/>
        <v>-15008828</v>
      </c>
      <c r="I42" s="88">
        <f t="shared" si="3"/>
        <v>-21991503</v>
      </c>
      <c r="J42" s="88">
        <f t="shared" si="3"/>
        <v>14372139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14372139</v>
      </c>
      <c r="X42" s="88">
        <f t="shared" si="3"/>
        <v>1033941</v>
      </c>
      <c r="Y42" s="88">
        <f t="shared" si="3"/>
        <v>13338198</v>
      </c>
      <c r="Z42" s="208">
        <f>+IF(X42&lt;&gt;0,+(Y42/X42)*100,0)</f>
        <v>1290.0347311887235</v>
      </c>
      <c r="AA42" s="206">
        <f>SUM(AA38:AA41)</f>
        <v>5085804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-55112890</v>
      </c>
      <c r="D44" s="210">
        <f>+D42-D43</f>
        <v>0</v>
      </c>
      <c r="E44" s="211">
        <f t="shared" si="4"/>
        <v>5085804</v>
      </c>
      <c r="F44" s="77">
        <f t="shared" si="4"/>
        <v>5085804</v>
      </c>
      <c r="G44" s="77">
        <f t="shared" si="4"/>
        <v>51372470</v>
      </c>
      <c r="H44" s="77">
        <f t="shared" si="4"/>
        <v>-15008828</v>
      </c>
      <c r="I44" s="77">
        <f t="shared" si="4"/>
        <v>-21991503</v>
      </c>
      <c r="J44" s="77">
        <f t="shared" si="4"/>
        <v>14372139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14372139</v>
      </c>
      <c r="X44" s="77">
        <f t="shared" si="4"/>
        <v>1033941</v>
      </c>
      <c r="Y44" s="77">
        <f t="shared" si="4"/>
        <v>13338198</v>
      </c>
      <c r="Z44" s="212">
        <f>+IF(X44&lt;&gt;0,+(Y44/X44)*100,0)</f>
        <v>1290.0347311887235</v>
      </c>
      <c r="AA44" s="210">
        <f>+AA42-AA43</f>
        <v>5085804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-55112890</v>
      </c>
      <c r="D46" s="206">
        <f>SUM(D44:D45)</f>
        <v>0</v>
      </c>
      <c r="E46" s="207">
        <f t="shared" si="5"/>
        <v>5085804</v>
      </c>
      <c r="F46" s="88">
        <f t="shared" si="5"/>
        <v>5085804</v>
      </c>
      <c r="G46" s="88">
        <f t="shared" si="5"/>
        <v>51372470</v>
      </c>
      <c r="H46" s="88">
        <f t="shared" si="5"/>
        <v>-15008828</v>
      </c>
      <c r="I46" s="88">
        <f t="shared" si="5"/>
        <v>-21991503</v>
      </c>
      <c r="J46" s="88">
        <f t="shared" si="5"/>
        <v>14372139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14372139</v>
      </c>
      <c r="X46" s="88">
        <f t="shared" si="5"/>
        <v>1033941</v>
      </c>
      <c r="Y46" s="88">
        <f t="shared" si="5"/>
        <v>13338198</v>
      </c>
      <c r="Z46" s="208">
        <f>+IF(X46&lt;&gt;0,+(Y46/X46)*100,0)</f>
        <v>1290.0347311887235</v>
      </c>
      <c r="AA46" s="206">
        <f>SUM(AA44:AA45)</f>
        <v>5085804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-55112890</v>
      </c>
      <c r="D48" s="217">
        <f>SUM(D46:D47)</f>
        <v>0</v>
      </c>
      <c r="E48" s="218">
        <f t="shared" si="6"/>
        <v>5085804</v>
      </c>
      <c r="F48" s="219">
        <f t="shared" si="6"/>
        <v>5085804</v>
      </c>
      <c r="G48" s="219">
        <f t="shared" si="6"/>
        <v>51372470</v>
      </c>
      <c r="H48" s="220">
        <f t="shared" si="6"/>
        <v>-15008828</v>
      </c>
      <c r="I48" s="220">
        <f t="shared" si="6"/>
        <v>-21991503</v>
      </c>
      <c r="J48" s="220">
        <f t="shared" si="6"/>
        <v>14372139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14372139</v>
      </c>
      <c r="X48" s="220">
        <f t="shared" si="6"/>
        <v>1033941</v>
      </c>
      <c r="Y48" s="220">
        <f t="shared" si="6"/>
        <v>13338198</v>
      </c>
      <c r="Z48" s="221">
        <f>+IF(X48&lt;&gt;0,+(Y48/X48)*100,0)</f>
        <v>1290.0347311887235</v>
      </c>
      <c r="AA48" s="222">
        <f>SUM(AA46:AA47)</f>
        <v>5085804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1156754</v>
      </c>
      <c r="D5" s="153">
        <f>SUM(D6:D8)</f>
        <v>0</v>
      </c>
      <c r="E5" s="154">
        <f t="shared" si="0"/>
        <v>1200000</v>
      </c>
      <c r="F5" s="100">
        <f t="shared" si="0"/>
        <v>1200000</v>
      </c>
      <c r="G5" s="100">
        <f t="shared" si="0"/>
        <v>0</v>
      </c>
      <c r="H5" s="100">
        <f t="shared" si="0"/>
        <v>22515</v>
      </c>
      <c r="I5" s="100">
        <f t="shared" si="0"/>
        <v>0</v>
      </c>
      <c r="J5" s="100">
        <f t="shared" si="0"/>
        <v>22515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22515</v>
      </c>
      <c r="X5" s="100">
        <f t="shared" si="0"/>
        <v>0</v>
      </c>
      <c r="Y5" s="100">
        <f t="shared" si="0"/>
        <v>22515</v>
      </c>
      <c r="Z5" s="137">
        <f>+IF(X5&lt;&gt;0,+(Y5/X5)*100,0)</f>
        <v>0</v>
      </c>
      <c r="AA5" s="153">
        <f>SUM(AA6:AA8)</f>
        <v>1200000</v>
      </c>
    </row>
    <row r="6" spans="1:27" ht="13.5">
      <c r="A6" s="138" t="s">
        <v>75</v>
      </c>
      <c r="B6" s="136"/>
      <c r="C6" s="155">
        <v>145258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103234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908262</v>
      </c>
      <c r="D8" s="155"/>
      <c r="E8" s="156">
        <v>1200000</v>
      </c>
      <c r="F8" s="60">
        <v>1200000</v>
      </c>
      <c r="G8" s="60"/>
      <c r="H8" s="60">
        <v>22515</v>
      </c>
      <c r="I8" s="60"/>
      <c r="J8" s="60">
        <v>22515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22515</v>
      </c>
      <c r="X8" s="60"/>
      <c r="Y8" s="60">
        <v>22515</v>
      </c>
      <c r="Z8" s="140"/>
      <c r="AA8" s="62">
        <v>1200000</v>
      </c>
    </row>
    <row r="9" spans="1:27" ht="13.5">
      <c r="A9" s="135" t="s">
        <v>78</v>
      </c>
      <c r="B9" s="136"/>
      <c r="C9" s="153">
        <f aca="true" t="shared" si="1" ref="C9:Y9">SUM(C10:C14)</f>
        <v>8175</v>
      </c>
      <c r="D9" s="153">
        <f>SUM(D10:D14)</f>
        <v>0</v>
      </c>
      <c r="E9" s="154">
        <f t="shared" si="1"/>
        <v>3885771</v>
      </c>
      <c r="F9" s="100">
        <f t="shared" si="1"/>
        <v>3885771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3885771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8175</v>
      </c>
      <c r="D12" s="155"/>
      <c r="E12" s="156">
        <v>3885771</v>
      </c>
      <c r="F12" s="60">
        <v>3885771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3885771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1164929</v>
      </c>
      <c r="D25" s="217">
        <f>+D5+D9+D15+D19+D24</f>
        <v>0</v>
      </c>
      <c r="E25" s="230">
        <f t="shared" si="4"/>
        <v>5085771</v>
      </c>
      <c r="F25" s="219">
        <f t="shared" si="4"/>
        <v>5085771</v>
      </c>
      <c r="G25" s="219">
        <f t="shared" si="4"/>
        <v>0</v>
      </c>
      <c r="H25" s="219">
        <f t="shared" si="4"/>
        <v>22515</v>
      </c>
      <c r="I25" s="219">
        <f t="shared" si="4"/>
        <v>0</v>
      </c>
      <c r="J25" s="219">
        <f t="shared" si="4"/>
        <v>22515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22515</v>
      </c>
      <c r="X25" s="219">
        <f t="shared" si="4"/>
        <v>0</v>
      </c>
      <c r="Y25" s="219">
        <f t="shared" si="4"/>
        <v>22515</v>
      </c>
      <c r="Z25" s="231">
        <f>+IF(X25&lt;&gt;0,+(Y25/X25)*100,0)</f>
        <v>0</v>
      </c>
      <c r="AA25" s="232">
        <f>+AA5+AA9+AA15+AA19+AA24</f>
        <v>5085771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1164929</v>
      </c>
      <c r="D35" s="155"/>
      <c r="E35" s="156">
        <v>5085771</v>
      </c>
      <c r="F35" s="60">
        <v>5085771</v>
      </c>
      <c r="G35" s="60"/>
      <c r="H35" s="60">
        <v>22515</v>
      </c>
      <c r="I35" s="60"/>
      <c r="J35" s="60">
        <v>22515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22515</v>
      </c>
      <c r="X35" s="60"/>
      <c r="Y35" s="60">
        <v>22515</v>
      </c>
      <c r="Z35" s="140"/>
      <c r="AA35" s="62">
        <v>5085771</v>
      </c>
    </row>
    <row r="36" spans="1:27" ht="13.5">
      <c r="A36" s="238" t="s">
        <v>139</v>
      </c>
      <c r="B36" s="149"/>
      <c r="C36" s="222">
        <f aca="true" t="shared" si="6" ref="C36:Y36">SUM(C32:C35)</f>
        <v>1164929</v>
      </c>
      <c r="D36" s="222">
        <f>SUM(D32:D35)</f>
        <v>0</v>
      </c>
      <c r="E36" s="218">
        <f t="shared" si="6"/>
        <v>5085771</v>
      </c>
      <c r="F36" s="220">
        <f t="shared" si="6"/>
        <v>5085771</v>
      </c>
      <c r="G36" s="220">
        <f t="shared" si="6"/>
        <v>0</v>
      </c>
      <c r="H36" s="220">
        <f t="shared" si="6"/>
        <v>22515</v>
      </c>
      <c r="I36" s="220">
        <f t="shared" si="6"/>
        <v>0</v>
      </c>
      <c r="J36" s="220">
        <f t="shared" si="6"/>
        <v>22515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22515</v>
      </c>
      <c r="X36" s="220">
        <f t="shared" si="6"/>
        <v>0</v>
      </c>
      <c r="Y36" s="220">
        <f t="shared" si="6"/>
        <v>22515</v>
      </c>
      <c r="Z36" s="221">
        <f>+IF(X36&lt;&gt;0,+(Y36/X36)*100,0)</f>
        <v>0</v>
      </c>
      <c r="AA36" s="239">
        <f>SUM(AA32:AA35)</f>
        <v>5085771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39178754</v>
      </c>
      <c r="D6" s="155"/>
      <c r="E6" s="59">
        <v>90797402</v>
      </c>
      <c r="F6" s="60">
        <v>90797402</v>
      </c>
      <c r="G6" s="60">
        <v>89990999</v>
      </c>
      <c r="H6" s="60">
        <v>75367357</v>
      </c>
      <c r="I6" s="60">
        <v>51739488</v>
      </c>
      <c r="J6" s="60">
        <v>51739488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51739488</v>
      </c>
      <c r="X6" s="60">
        <v>22699351</v>
      </c>
      <c r="Y6" s="60">
        <v>29040137</v>
      </c>
      <c r="Z6" s="140">
        <v>127.93</v>
      </c>
      <c r="AA6" s="62">
        <v>90797402</v>
      </c>
    </row>
    <row r="7" spans="1:27" ht="13.5">
      <c r="A7" s="249" t="s">
        <v>144</v>
      </c>
      <c r="B7" s="182"/>
      <c r="C7" s="155"/>
      <c r="D7" s="155"/>
      <c r="E7" s="59">
        <v>295143</v>
      </c>
      <c r="F7" s="60">
        <v>295143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73786</v>
      </c>
      <c r="Y7" s="60">
        <v>-73786</v>
      </c>
      <c r="Z7" s="140">
        <v>-100</v>
      </c>
      <c r="AA7" s="62">
        <v>295143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12392115</v>
      </c>
      <c r="D9" s="155"/>
      <c r="E9" s="59">
        <v>10751709</v>
      </c>
      <c r="F9" s="60">
        <v>10751709</v>
      </c>
      <c r="G9" s="60">
        <v>12539214</v>
      </c>
      <c r="H9" s="60">
        <v>12924096</v>
      </c>
      <c r="I9" s="60">
        <v>13386623</v>
      </c>
      <c r="J9" s="60">
        <v>13386623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13386623</v>
      </c>
      <c r="X9" s="60">
        <v>2687927</v>
      </c>
      <c r="Y9" s="60">
        <v>10698696</v>
      </c>
      <c r="Z9" s="140">
        <v>398.03</v>
      </c>
      <c r="AA9" s="62">
        <v>10751709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539307</v>
      </c>
      <c r="D11" s="155"/>
      <c r="E11" s="59">
        <v>649731</v>
      </c>
      <c r="F11" s="60">
        <v>649731</v>
      </c>
      <c r="G11" s="60">
        <v>539307</v>
      </c>
      <c r="H11" s="60">
        <v>484820</v>
      </c>
      <c r="I11" s="60">
        <v>432271</v>
      </c>
      <c r="J11" s="60">
        <v>432271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432271</v>
      </c>
      <c r="X11" s="60">
        <v>162433</v>
      </c>
      <c r="Y11" s="60">
        <v>269838</v>
      </c>
      <c r="Z11" s="140">
        <v>166.12</v>
      </c>
      <c r="AA11" s="62">
        <v>649731</v>
      </c>
    </row>
    <row r="12" spans="1:27" ht="13.5">
      <c r="A12" s="250" t="s">
        <v>56</v>
      </c>
      <c r="B12" s="251"/>
      <c r="C12" s="168">
        <f aca="true" t="shared" si="0" ref="C12:Y12">SUM(C6:C11)</f>
        <v>52110176</v>
      </c>
      <c r="D12" s="168">
        <f>SUM(D6:D11)</f>
        <v>0</v>
      </c>
      <c r="E12" s="72">
        <f t="shared" si="0"/>
        <v>102493985</v>
      </c>
      <c r="F12" s="73">
        <f t="shared" si="0"/>
        <v>102493985</v>
      </c>
      <c r="G12" s="73">
        <f t="shared" si="0"/>
        <v>103069520</v>
      </c>
      <c r="H12" s="73">
        <f t="shared" si="0"/>
        <v>88776273</v>
      </c>
      <c r="I12" s="73">
        <f t="shared" si="0"/>
        <v>65558382</v>
      </c>
      <c r="J12" s="73">
        <f t="shared" si="0"/>
        <v>65558382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65558382</v>
      </c>
      <c r="X12" s="73">
        <f t="shared" si="0"/>
        <v>25623497</v>
      </c>
      <c r="Y12" s="73">
        <f t="shared" si="0"/>
        <v>39934885</v>
      </c>
      <c r="Z12" s="170">
        <f>+IF(X12&lt;&gt;0,+(Y12/X12)*100,0)</f>
        <v>155.85259498342478</v>
      </c>
      <c r="AA12" s="74">
        <f>SUM(AA6:AA11)</f>
        <v>102493985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840824</v>
      </c>
      <c r="F15" s="60">
        <v>840824</v>
      </c>
      <c r="G15" s="60">
        <v>927059</v>
      </c>
      <c r="H15" s="60">
        <v>927059</v>
      </c>
      <c r="I15" s="60">
        <v>922809</v>
      </c>
      <c r="J15" s="60">
        <v>922809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922809</v>
      </c>
      <c r="X15" s="60">
        <v>210206</v>
      </c>
      <c r="Y15" s="60">
        <v>712603</v>
      </c>
      <c r="Z15" s="140">
        <v>339</v>
      </c>
      <c r="AA15" s="62">
        <v>840824</v>
      </c>
    </row>
    <row r="16" spans="1:27" ht="13.5">
      <c r="A16" s="249" t="s">
        <v>151</v>
      </c>
      <c r="B16" s="182"/>
      <c r="C16" s="155">
        <v>14578528</v>
      </c>
      <c r="D16" s="155"/>
      <c r="E16" s="59"/>
      <c r="F16" s="60"/>
      <c r="G16" s="159">
        <v>14578528</v>
      </c>
      <c r="H16" s="159">
        <v>14578528</v>
      </c>
      <c r="I16" s="159">
        <v>14578528</v>
      </c>
      <c r="J16" s="60">
        <v>14578528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14578528</v>
      </c>
      <c r="X16" s="60"/>
      <c r="Y16" s="159">
        <v>14578528</v>
      </c>
      <c r="Z16" s="141"/>
      <c r="AA16" s="225"/>
    </row>
    <row r="17" spans="1:27" ht="13.5">
      <c r="A17" s="249" t="s">
        <v>152</v>
      </c>
      <c r="B17" s="182"/>
      <c r="C17" s="155">
        <v>3400000</v>
      </c>
      <c r="D17" s="155"/>
      <c r="E17" s="59">
        <v>3400000</v>
      </c>
      <c r="F17" s="60">
        <v>3400000</v>
      </c>
      <c r="G17" s="60">
        <v>3400000</v>
      </c>
      <c r="H17" s="60">
        <v>3400000</v>
      </c>
      <c r="I17" s="60">
        <v>3400000</v>
      </c>
      <c r="J17" s="60">
        <v>3400000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3400000</v>
      </c>
      <c r="X17" s="60">
        <v>850000</v>
      </c>
      <c r="Y17" s="60">
        <v>2550000</v>
      </c>
      <c r="Z17" s="140">
        <v>300</v>
      </c>
      <c r="AA17" s="62">
        <v>3400000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56060136</v>
      </c>
      <c r="D19" s="155"/>
      <c r="E19" s="59">
        <v>82505282</v>
      </c>
      <c r="F19" s="60">
        <v>82505282</v>
      </c>
      <c r="G19" s="60">
        <v>56060136</v>
      </c>
      <c r="H19" s="60">
        <v>54191854</v>
      </c>
      <c r="I19" s="60">
        <v>52306083</v>
      </c>
      <c r="J19" s="60">
        <v>52306083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52306083</v>
      </c>
      <c r="X19" s="60">
        <v>20626321</v>
      </c>
      <c r="Y19" s="60">
        <v>31679762</v>
      </c>
      <c r="Z19" s="140">
        <v>153.59</v>
      </c>
      <c r="AA19" s="62">
        <v>82505282</v>
      </c>
    </row>
    <row r="20" spans="1:27" ht="13.5">
      <c r="A20" s="249" t="s">
        <v>155</v>
      </c>
      <c r="B20" s="182"/>
      <c r="C20" s="155">
        <v>274700</v>
      </c>
      <c r="D20" s="155"/>
      <c r="E20" s="59"/>
      <c r="F20" s="60"/>
      <c r="G20" s="60">
        <v>307480</v>
      </c>
      <c r="H20" s="60">
        <v>274700</v>
      </c>
      <c r="I20" s="60">
        <v>274700</v>
      </c>
      <c r="J20" s="60">
        <v>274700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274700</v>
      </c>
      <c r="X20" s="60"/>
      <c r="Y20" s="60">
        <v>274700</v>
      </c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307480</v>
      </c>
      <c r="F21" s="60">
        <v>307480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76870</v>
      </c>
      <c r="Y21" s="60">
        <v>-76870</v>
      </c>
      <c r="Z21" s="140">
        <v>-100</v>
      </c>
      <c r="AA21" s="62">
        <v>307480</v>
      </c>
    </row>
    <row r="22" spans="1:27" ht="13.5">
      <c r="A22" s="249" t="s">
        <v>157</v>
      </c>
      <c r="B22" s="182"/>
      <c r="C22" s="155">
        <v>1759275</v>
      </c>
      <c r="D22" s="155"/>
      <c r="E22" s="59">
        <v>1000000</v>
      </c>
      <c r="F22" s="60">
        <v>1000000</v>
      </c>
      <c r="G22" s="60">
        <v>1759275</v>
      </c>
      <c r="H22" s="60">
        <v>1759275</v>
      </c>
      <c r="I22" s="60">
        <v>1759275</v>
      </c>
      <c r="J22" s="60">
        <v>1759275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1759275</v>
      </c>
      <c r="X22" s="60">
        <v>250000</v>
      </c>
      <c r="Y22" s="60">
        <v>1509275</v>
      </c>
      <c r="Z22" s="140">
        <v>603.71</v>
      </c>
      <c r="AA22" s="62">
        <v>1000000</v>
      </c>
    </row>
    <row r="23" spans="1:27" ht="13.5">
      <c r="A23" s="249" t="s">
        <v>158</v>
      </c>
      <c r="B23" s="182"/>
      <c r="C23" s="155">
        <v>927059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76999698</v>
      </c>
      <c r="D24" s="168">
        <f>SUM(D15:D23)</f>
        <v>0</v>
      </c>
      <c r="E24" s="76">
        <f t="shared" si="1"/>
        <v>88053586</v>
      </c>
      <c r="F24" s="77">
        <f t="shared" si="1"/>
        <v>88053586</v>
      </c>
      <c r="G24" s="77">
        <f t="shared" si="1"/>
        <v>77032478</v>
      </c>
      <c r="H24" s="77">
        <f t="shared" si="1"/>
        <v>75131416</v>
      </c>
      <c r="I24" s="77">
        <f t="shared" si="1"/>
        <v>73241395</v>
      </c>
      <c r="J24" s="77">
        <f t="shared" si="1"/>
        <v>73241395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73241395</v>
      </c>
      <c r="X24" s="77">
        <f t="shared" si="1"/>
        <v>22013397</v>
      </c>
      <c r="Y24" s="77">
        <f t="shared" si="1"/>
        <v>51227998</v>
      </c>
      <c r="Z24" s="212">
        <f>+IF(X24&lt;&gt;0,+(Y24/X24)*100,0)</f>
        <v>232.71282483116983</v>
      </c>
      <c r="AA24" s="79">
        <f>SUM(AA15:AA23)</f>
        <v>88053586</v>
      </c>
    </row>
    <row r="25" spans="1:27" ht="13.5">
      <c r="A25" s="250" t="s">
        <v>159</v>
      </c>
      <c r="B25" s="251"/>
      <c r="C25" s="168">
        <f aca="true" t="shared" si="2" ref="C25:Y25">+C12+C24</f>
        <v>129109874</v>
      </c>
      <c r="D25" s="168">
        <f>+D12+D24</f>
        <v>0</v>
      </c>
      <c r="E25" s="72">
        <f t="shared" si="2"/>
        <v>190547571</v>
      </c>
      <c r="F25" s="73">
        <f t="shared" si="2"/>
        <v>190547571</v>
      </c>
      <c r="G25" s="73">
        <f t="shared" si="2"/>
        <v>180101998</v>
      </c>
      <c r="H25" s="73">
        <f t="shared" si="2"/>
        <v>163907689</v>
      </c>
      <c r="I25" s="73">
        <f t="shared" si="2"/>
        <v>138799777</v>
      </c>
      <c r="J25" s="73">
        <f t="shared" si="2"/>
        <v>138799777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138799777</v>
      </c>
      <c r="X25" s="73">
        <f t="shared" si="2"/>
        <v>47636894</v>
      </c>
      <c r="Y25" s="73">
        <f t="shared" si="2"/>
        <v>91162883</v>
      </c>
      <c r="Z25" s="170">
        <f>+IF(X25&lt;&gt;0,+(Y25/X25)*100,0)</f>
        <v>191.37033367456743</v>
      </c>
      <c r="AA25" s="74">
        <f>+AA12+AA24</f>
        <v>190547571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3414890</v>
      </c>
      <c r="D30" s="155"/>
      <c r="E30" s="59">
        <v>4816278</v>
      </c>
      <c r="F30" s="60">
        <v>4816278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1204070</v>
      </c>
      <c r="Y30" s="60">
        <v>-1204070</v>
      </c>
      <c r="Z30" s="140">
        <v>-100</v>
      </c>
      <c r="AA30" s="62">
        <v>4816278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17852680</v>
      </c>
      <c r="D32" s="155"/>
      <c r="E32" s="59">
        <v>20568714</v>
      </c>
      <c r="F32" s="60">
        <v>20568714</v>
      </c>
      <c r="G32" s="60">
        <v>17495174</v>
      </c>
      <c r="H32" s="60">
        <v>17087144</v>
      </c>
      <c r="I32" s="60">
        <v>17318535</v>
      </c>
      <c r="J32" s="60">
        <v>17318535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17318535</v>
      </c>
      <c r="X32" s="60">
        <v>5142179</v>
      </c>
      <c r="Y32" s="60">
        <v>12176356</v>
      </c>
      <c r="Z32" s="140">
        <v>236.79</v>
      </c>
      <c r="AA32" s="62">
        <v>20568714</v>
      </c>
    </row>
    <row r="33" spans="1:27" ht="13.5">
      <c r="A33" s="249" t="s">
        <v>165</v>
      </c>
      <c r="B33" s="182"/>
      <c r="C33" s="155">
        <v>5835611</v>
      </c>
      <c r="D33" s="155"/>
      <c r="E33" s="59">
        <v>3984114</v>
      </c>
      <c r="F33" s="60">
        <v>3984114</v>
      </c>
      <c r="G33" s="60">
        <v>2985704</v>
      </c>
      <c r="H33" s="60">
        <v>2985704</v>
      </c>
      <c r="I33" s="60">
        <v>2985704</v>
      </c>
      <c r="J33" s="60">
        <v>2985704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2985704</v>
      </c>
      <c r="X33" s="60">
        <v>996029</v>
      </c>
      <c r="Y33" s="60">
        <v>1989675</v>
      </c>
      <c r="Z33" s="140">
        <v>199.76</v>
      </c>
      <c r="AA33" s="62">
        <v>3984114</v>
      </c>
    </row>
    <row r="34" spans="1:27" ht="13.5">
      <c r="A34" s="250" t="s">
        <v>58</v>
      </c>
      <c r="B34" s="251"/>
      <c r="C34" s="168">
        <f aca="true" t="shared" si="3" ref="C34:Y34">SUM(C29:C33)</f>
        <v>27103181</v>
      </c>
      <c r="D34" s="168">
        <f>SUM(D29:D33)</f>
        <v>0</v>
      </c>
      <c r="E34" s="72">
        <f t="shared" si="3"/>
        <v>29369106</v>
      </c>
      <c r="F34" s="73">
        <f t="shared" si="3"/>
        <v>29369106</v>
      </c>
      <c r="G34" s="73">
        <f t="shared" si="3"/>
        <v>20480878</v>
      </c>
      <c r="H34" s="73">
        <f t="shared" si="3"/>
        <v>20072848</v>
      </c>
      <c r="I34" s="73">
        <f t="shared" si="3"/>
        <v>20304239</v>
      </c>
      <c r="J34" s="73">
        <f t="shared" si="3"/>
        <v>20304239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20304239</v>
      </c>
      <c r="X34" s="73">
        <f t="shared" si="3"/>
        <v>7342278</v>
      </c>
      <c r="Y34" s="73">
        <f t="shared" si="3"/>
        <v>12961961</v>
      </c>
      <c r="Z34" s="170">
        <f>+IF(X34&lt;&gt;0,+(Y34/X34)*100,0)</f>
        <v>176.53868458808014</v>
      </c>
      <c r="AA34" s="74">
        <f>SUM(AA29:AA33)</f>
        <v>29369106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1801743</v>
      </c>
      <c r="D37" s="155"/>
      <c r="E37" s="59">
        <v>5538777</v>
      </c>
      <c r="F37" s="60">
        <v>5538777</v>
      </c>
      <c r="G37" s="60">
        <v>5216322</v>
      </c>
      <c r="H37" s="60">
        <v>5216633</v>
      </c>
      <c r="I37" s="60">
        <v>1571403</v>
      </c>
      <c r="J37" s="60">
        <v>1571403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1571403</v>
      </c>
      <c r="X37" s="60">
        <v>1384694</v>
      </c>
      <c r="Y37" s="60">
        <v>186709</v>
      </c>
      <c r="Z37" s="140">
        <v>13.48</v>
      </c>
      <c r="AA37" s="62">
        <v>5538777</v>
      </c>
    </row>
    <row r="38" spans="1:27" ht="13.5">
      <c r="A38" s="249" t="s">
        <v>165</v>
      </c>
      <c r="B38" s="182"/>
      <c r="C38" s="155">
        <v>61810943</v>
      </c>
      <c r="D38" s="155"/>
      <c r="E38" s="59">
        <v>49300240</v>
      </c>
      <c r="F38" s="60">
        <v>49300240</v>
      </c>
      <c r="G38" s="60">
        <v>64660850</v>
      </c>
      <c r="H38" s="60">
        <v>64660850</v>
      </c>
      <c r="I38" s="60">
        <v>64660850</v>
      </c>
      <c r="J38" s="60">
        <v>64660850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64660850</v>
      </c>
      <c r="X38" s="60">
        <v>12325060</v>
      </c>
      <c r="Y38" s="60">
        <v>52335790</v>
      </c>
      <c r="Z38" s="140">
        <v>424.63</v>
      </c>
      <c r="AA38" s="62">
        <v>49300240</v>
      </c>
    </row>
    <row r="39" spans="1:27" ht="13.5">
      <c r="A39" s="250" t="s">
        <v>59</v>
      </c>
      <c r="B39" s="253"/>
      <c r="C39" s="168">
        <f aca="true" t="shared" si="4" ref="C39:Y39">SUM(C37:C38)</f>
        <v>63612686</v>
      </c>
      <c r="D39" s="168">
        <f>SUM(D37:D38)</f>
        <v>0</v>
      </c>
      <c r="E39" s="76">
        <f t="shared" si="4"/>
        <v>54839017</v>
      </c>
      <c r="F39" s="77">
        <f t="shared" si="4"/>
        <v>54839017</v>
      </c>
      <c r="G39" s="77">
        <f t="shared" si="4"/>
        <v>69877172</v>
      </c>
      <c r="H39" s="77">
        <f t="shared" si="4"/>
        <v>69877483</v>
      </c>
      <c r="I39" s="77">
        <f t="shared" si="4"/>
        <v>66232253</v>
      </c>
      <c r="J39" s="77">
        <f t="shared" si="4"/>
        <v>66232253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66232253</v>
      </c>
      <c r="X39" s="77">
        <f t="shared" si="4"/>
        <v>13709754</v>
      </c>
      <c r="Y39" s="77">
        <f t="shared" si="4"/>
        <v>52522499</v>
      </c>
      <c r="Z39" s="212">
        <f>+IF(X39&lt;&gt;0,+(Y39/X39)*100,0)</f>
        <v>383.10314685442205</v>
      </c>
      <c r="AA39" s="79">
        <f>SUM(AA37:AA38)</f>
        <v>54839017</v>
      </c>
    </row>
    <row r="40" spans="1:27" ht="13.5">
      <c r="A40" s="250" t="s">
        <v>167</v>
      </c>
      <c r="B40" s="251"/>
      <c r="C40" s="168">
        <f aca="true" t="shared" si="5" ref="C40:Y40">+C34+C39</f>
        <v>90715867</v>
      </c>
      <c r="D40" s="168">
        <f>+D34+D39</f>
        <v>0</v>
      </c>
      <c r="E40" s="72">
        <f t="shared" si="5"/>
        <v>84208123</v>
      </c>
      <c r="F40" s="73">
        <f t="shared" si="5"/>
        <v>84208123</v>
      </c>
      <c r="G40" s="73">
        <f t="shared" si="5"/>
        <v>90358050</v>
      </c>
      <c r="H40" s="73">
        <f t="shared" si="5"/>
        <v>89950331</v>
      </c>
      <c r="I40" s="73">
        <f t="shared" si="5"/>
        <v>86536492</v>
      </c>
      <c r="J40" s="73">
        <f t="shared" si="5"/>
        <v>86536492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86536492</v>
      </c>
      <c r="X40" s="73">
        <f t="shared" si="5"/>
        <v>21052032</v>
      </c>
      <c r="Y40" s="73">
        <f t="shared" si="5"/>
        <v>65484460</v>
      </c>
      <c r="Z40" s="170">
        <f>+IF(X40&lt;&gt;0,+(Y40/X40)*100,0)</f>
        <v>311.0600439900528</v>
      </c>
      <c r="AA40" s="74">
        <f>+AA34+AA39</f>
        <v>84208123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38394007</v>
      </c>
      <c r="D42" s="257">
        <f>+D25-D40</f>
        <v>0</v>
      </c>
      <c r="E42" s="258">
        <f t="shared" si="6"/>
        <v>106339448</v>
      </c>
      <c r="F42" s="259">
        <f t="shared" si="6"/>
        <v>106339448</v>
      </c>
      <c r="G42" s="259">
        <f t="shared" si="6"/>
        <v>89743948</v>
      </c>
      <c r="H42" s="259">
        <f t="shared" si="6"/>
        <v>73957358</v>
      </c>
      <c r="I42" s="259">
        <f t="shared" si="6"/>
        <v>52263285</v>
      </c>
      <c r="J42" s="259">
        <f t="shared" si="6"/>
        <v>52263285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52263285</v>
      </c>
      <c r="X42" s="259">
        <f t="shared" si="6"/>
        <v>26584862</v>
      </c>
      <c r="Y42" s="259">
        <f t="shared" si="6"/>
        <v>25678423</v>
      </c>
      <c r="Z42" s="260">
        <f>+IF(X42&lt;&gt;0,+(Y42/X42)*100,0)</f>
        <v>96.59039418748911</v>
      </c>
      <c r="AA42" s="261">
        <f>+AA25-AA40</f>
        <v>106339448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38394007</v>
      </c>
      <c r="D45" s="155"/>
      <c r="E45" s="59">
        <v>101110701</v>
      </c>
      <c r="F45" s="60">
        <v>101110701</v>
      </c>
      <c r="G45" s="60">
        <v>89743948</v>
      </c>
      <c r="H45" s="60">
        <v>73957358</v>
      </c>
      <c r="I45" s="60">
        <v>52263285</v>
      </c>
      <c r="J45" s="60">
        <v>52263285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52263285</v>
      </c>
      <c r="X45" s="60">
        <v>25277675</v>
      </c>
      <c r="Y45" s="60">
        <v>26985610</v>
      </c>
      <c r="Z45" s="139">
        <v>106.76</v>
      </c>
      <c r="AA45" s="62">
        <v>101110701</v>
      </c>
    </row>
    <row r="46" spans="1:27" ht="13.5">
      <c r="A46" s="249" t="s">
        <v>171</v>
      </c>
      <c r="B46" s="182"/>
      <c r="C46" s="155"/>
      <c r="D46" s="155"/>
      <c r="E46" s="59">
        <v>5228747</v>
      </c>
      <c r="F46" s="60">
        <v>5228747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1307187</v>
      </c>
      <c r="Y46" s="60">
        <v>-1307187</v>
      </c>
      <c r="Z46" s="139">
        <v>-100</v>
      </c>
      <c r="AA46" s="62">
        <v>5228747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38394007</v>
      </c>
      <c r="D48" s="217">
        <f>SUM(D45:D47)</f>
        <v>0</v>
      </c>
      <c r="E48" s="264">
        <f t="shared" si="7"/>
        <v>106339448</v>
      </c>
      <c r="F48" s="219">
        <f t="shared" si="7"/>
        <v>106339448</v>
      </c>
      <c r="G48" s="219">
        <f t="shared" si="7"/>
        <v>89743948</v>
      </c>
      <c r="H48" s="219">
        <f t="shared" si="7"/>
        <v>73957358</v>
      </c>
      <c r="I48" s="219">
        <f t="shared" si="7"/>
        <v>52263285</v>
      </c>
      <c r="J48" s="219">
        <f t="shared" si="7"/>
        <v>52263285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52263285</v>
      </c>
      <c r="X48" s="219">
        <f t="shared" si="7"/>
        <v>26584862</v>
      </c>
      <c r="Y48" s="219">
        <f t="shared" si="7"/>
        <v>25678423</v>
      </c>
      <c r="Z48" s="265">
        <f>+IF(X48&lt;&gt;0,+(Y48/X48)*100,0)</f>
        <v>96.59039418748911</v>
      </c>
      <c r="AA48" s="232">
        <f>SUM(AA45:AA47)</f>
        <v>106339448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51211578</v>
      </c>
      <c r="D6" s="155"/>
      <c r="E6" s="59">
        <v>91534544</v>
      </c>
      <c r="F6" s="60">
        <v>91534544</v>
      </c>
      <c r="G6" s="60">
        <v>485531</v>
      </c>
      <c r="H6" s="60">
        <v>596211</v>
      </c>
      <c r="I6" s="60">
        <v>3238877</v>
      </c>
      <c r="J6" s="60">
        <v>4320619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4320619</v>
      </c>
      <c r="X6" s="60">
        <v>23800806</v>
      </c>
      <c r="Y6" s="60">
        <v>-19480187</v>
      </c>
      <c r="Z6" s="140">
        <v>-81.85</v>
      </c>
      <c r="AA6" s="62">
        <v>91534544</v>
      </c>
    </row>
    <row r="7" spans="1:27" ht="13.5">
      <c r="A7" s="249" t="s">
        <v>178</v>
      </c>
      <c r="B7" s="182"/>
      <c r="C7" s="155">
        <v>182594701</v>
      </c>
      <c r="D7" s="155"/>
      <c r="E7" s="59">
        <v>190258996</v>
      </c>
      <c r="F7" s="60">
        <v>190258996</v>
      </c>
      <c r="G7" s="60">
        <v>71844000</v>
      </c>
      <c r="H7" s="60">
        <v>5748304</v>
      </c>
      <c r="I7" s="60"/>
      <c r="J7" s="60">
        <v>77592304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77592304</v>
      </c>
      <c r="X7" s="60">
        <v>47397249</v>
      </c>
      <c r="Y7" s="60">
        <v>30195055</v>
      </c>
      <c r="Z7" s="140">
        <v>63.71</v>
      </c>
      <c r="AA7" s="62">
        <v>190258996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4430966</v>
      </c>
      <c r="D9" s="155"/>
      <c r="E9" s="59">
        <v>6193456</v>
      </c>
      <c r="F9" s="60">
        <v>6193456</v>
      </c>
      <c r="G9" s="60">
        <v>104798</v>
      </c>
      <c r="H9" s="60">
        <v>237138</v>
      </c>
      <c r="I9" s="60">
        <v>288108</v>
      </c>
      <c r="J9" s="60">
        <v>630044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630044</v>
      </c>
      <c r="X9" s="60">
        <v>1542234</v>
      </c>
      <c r="Y9" s="60">
        <v>-912190</v>
      </c>
      <c r="Z9" s="140">
        <v>-59.15</v>
      </c>
      <c r="AA9" s="62">
        <v>6193456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-270566116</v>
      </c>
      <c r="D12" s="155"/>
      <c r="E12" s="59">
        <v>-268939234</v>
      </c>
      <c r="F12" s="60">
        <v>-268939234</v>
      </c>
      <c r="G12" s="60">
        <v>-18940952</v>
      </c>
      <c r="H12" s="60">
        <v>-23113374</v>
      </c>
      <c r="I12" s="60">
        <v>-28830256</v>
      </c>
      <c r="J12" s="60">
        <v>-70884582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-70884582</v>
      </c>
      <c r="X12" s="60">
        <v>-85838415</v>
      </c>
      <c r="Y12" s="60">
        <v>14953833</v>
      </c>
      <c r="Z12" s="140">
        <v>-17.42</v>
      </c>
      <c r="AA12" s="62">
        <v>-268939234</v>
      </c>
    </row>
    <row r="13" spans="1:27" ht="13.5">
      <c r="A13" s="249" t="s">
        <v>40</v>
      </c>
      <c r="B13" s="182"/>
      <c r="C13" s="155">
        <v>-804460</v>
      </c>
      <c r="D13" s="155"/>
      <c r="E13" s="59">
        <v>-403036</v>
      </c>
      <c r="F13" s="60">
        <v>-403036</v>
      </c>
      <c r="G13" s="60"/>
      <c r="H13" s="60"/>
      <c r="I13" s="60">
        <v>-88214</v>
      </c>
      <c r="J13" s="60">
        <v>-88214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-88214</v>
      </c>
      <c r="X13" s="60">
        <v>-403036</v>
      </c>
      <c r="Y13" s="60">
        <v>314822</v>
      </c>
      <c r="Z13" s="140">
        <v>-78.11</v>
      </c>
      <c r="AA13" s="62">
        <v>-403036</v>
      </c>
    </row>
    <row r="14" spans="1:27" ht="13.5">
      <c r="A14" s="249" t="s">
        <v>42</v>
      </c>
      <c r="B14" s="182"/>
      <c r="C14" s="155">
        <v>-4394200</v>
      </c>
      <c r="D14" s="155"/>
      <c r="E14" s="59">
        <v>-4394200</v>
      </c>
      <c r="F14" s="60">
        <v>-4394200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-4394200</v>
      </c>
      <c r="Y14" s="60">
        <v>4394200</v>
      </c>
      <c r="Z14" s="140">
        <v>-100</v>
      </c>
      <c r="AA14" s="62">
        <v>-4394200</v>
      </c>
    </row>
    <row r="15" spans="1:27" ht="13.5">
      <c r="A15" s="250" t="s">
        <v>184</v>
      </c>
      <c r="B15" s="251"/>
      <c r="C15" s="168">
        <f aca="true" t="shared" si="0" ref="C15:Y15">SUM(C6:C14)</f>
        <v>-37527531</v>
      </c>
      <c r="D15" s="168">
        <f>SUM(D6:D14)</f>
        <v>0</v>
      </c>
      <c r="E15" s="72">
        <f t="shared" si="0"/>
        <v>14250526</v>
      </c>
      <c r="F15" s="73">
        <f t="shared" si="0"/>
        <v>14250526</v>
      </c>
      <c r="G15" s="73">
        <f t="shared" si="0"/>
        <v>53493377</v>
      </c>
      <c r="H15" s="73">
        <f t="shared" si="0"/>
        <v>-16531721</v>
      </c>
      <c r="I15" s="73">
        <f t="shared" si="0"/>
        <v>-25391485</v>
      </c>
      <c r="J15" s="73">
        <f t="shared" si="0"/>
        <v>11570171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11570171</v>
      </c>
      <c r="X15" s="73">
        <f t="shared" si="0"/>
        <v>-17895362</v>
      </c>
      <c r="Y15" s="73">
        <f t="shared" si="0"/>
        <v>29465533</v>
      </c>
      <c r="Z15" s="170">
        <f>+IF(X15&lt;&gt;0,+(Y15/X15)*100,0)</f>
        <v>-164.65457921443556</v>
      </c>
      <c r="AA15" s="74">
        <f>SUM(AA6:AA14)</f>
        <v>14250526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4250</v>
      </c>
      <c r="J21" s="60">
        <v>4250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4250</v>
      </c>
      <c r="X21" s="60"/>
      <c r="Y21" s="159">
        <v>4250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-1164924</v>
      </c>
      <c r="D24" s="155"/>
      <c r="E24" s="59">
        <v>-5085771</v>
      </c>
      <c r="F24" s="60">
        <v>-5085771</v>
      </c>
      <c r="G24" s="60"/>
      <c r="H24" s="60">
        <v>22515</v>
      </c>
      <c r="I24" s="60"/>
      <c r="J24" s="60">
        <v>22515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22515</v>
      </c>
      <c r="X24" s="60"/>
      <c r="Y24" s="60">
        <v>22515</v>
      </c>
      <c r="Z24" s="140"/>
      <c r="AA24" s="62">
        <v>-5085771</v>
      </c>
    </row>
    <row r="25" spans="1:27" ht="13.5">
      <c r="A25" s="250" t="s">
        <v>191</v>
      </c>
      <c r="B25" s="251"/>
      <c r="C25" s="168">
        <f aca="true" t="shared" si="1" ref="C25:Y25">SUM(C19:C24)</f>
        <v>-1164924</v>
      </c>
      <c r="D25" s="168">
        <f>SUM(D19:D24)</f>
        <v>0</v>
      </c>
      <c r="E25" s="72">
        <f t="shared" si="1"/>
        <v>-5085771</v>
      </c>
      <c r="F25" s="73">
        <f t="shared" si="1"/>
        <v>-5085771</v>
      </c>
      <c r="G25" s="73">
        <f t="shared" si="1"/>
        <v>0</v>
      </c>
      <c r="H25" s="73">
        <f t="shared" si="1"/>
        <v>22515</v>
      </c>
      <c r="I25" s="73">
        <f t="shared" si="1"/>
        <v>4250</v>
      </c>
      <c r="J25" s="73">
        <f t="shared" si="1"/>
        <v>26765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26765</v>
      </c>
      <c r="X25" s="73">
        <f t="shared" si="1"/>
        <v>0</v>
      </c>
      <c r="Y25" s="73">
        <f t="shared" si="1"/>
        <v>26765</v>
      </c>
      <c r="Z25" s="170">
        <f>+IF(X25&lt;&gt;0,+(Y25/X25)*100,0)</f>
        <v>0</v>
      </c>
      <c r="AA25" s="74">
        <f>SUM(AA19:AA24)</f>
        <v>-5085771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-3270798</v>
      </c>
      <c r="D33" s="155"/>
      <c r="E33" s="59">
        <v>-1020000</v>
      </c>
      <c r="F33" s="60">
        <v>-1020000</v>
      </c>
      <c r="G33" s="60"/>
      <c r="H33" s="60">
        <v>1885771</v>
      </c>
      <c r="I33" s="60">
        <v>1759771</v>
      </c>
      <c r="J33" s="60">
        <v>3645542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3645542</v>
      </c>
      <c r="X33" s="60">
        <v>-1020000</v>
      </c>
      <c r="Y33" s="60">
        <v>4665542</v>
      </c>
      <c r="Z33" s="140">
        <v>-457.41</v>
      </c>
      <c r="AA33" s="62">
        <v>-1020000</v>
      </c>
    </row>
    <row r="34" spans="1:27" ht="13.5">
      <c r="A34" s="250" t="s">
        <v>197</v>
      </c>
      <c r="B34" s="251"/>
      <c r="C34" s="168">
        <f aca="true" t="shared" si="2" ref="C34:Y34">SUM(C29:C33)</f>
        <v>-3270798</v>
      </c>
      <c r="D34" s="168">
        <f>SUM(D29:D33)</f>
        <v>0</v>
      </c>
      <c r="E34" s="72">
        <f t="shared" si="2"/>
        <v>-1020000</v>
      </c>
      <c r="F34" s="73">
        <f t="shared" si="2"/>
        <v>-1020000</v>
      </c>
      <c r="G34" s="73">
        <f t="shared" si="2"/>
        <v>0</v>
      </c>
      <c r="H34" s="73">
        <f t="shared" si="2"/>
        <v>1885771</v>
      </c>
      <c r="I34" s="73">
        <f t="shared" si="2"/>
        <v>1759771</v>
      </c>
      <c r="J34" s="73">
        <f t="shared" si="2"/>
        <v>3645542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3645542</v>
      </c>
      <c r="X34" s="73">
        <f t="shared" si="2"/>
        <v>-1020000</v>
      </c>
      <c r="Y34" s="73">
        <f t="shared" si="2"/>
        <v>4665542</v>
      </c>
      <c r="Z34" s="170">
        <f>+IF(X34&lt;&gt;0,+(Y34/X34)*100,0)</f>
        <v>-457.4060784313725</v>
      </c>
      <c r="AA34" s="74">
        <f>SUM(AA29:AA33)</f>
        <v>-1020000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-41963253</v>
      </c>
      <c r="D36" s="153">
        <f>+D15+D25+D34</f>
        <v>0</v>
      </c>
      <c r="E36" s="99">
        <f t="shared" si="3"/>
        <v>8144755</v>
      </c>
      <c r="F36" s="100">
        <f t="shared" si="3"/>
        <v>8144755</v>
      </c>
      <c r="G36" s="100">
        <f t="shared" si="3"/>
        <v>53493377</v>
      </c>
      <c r="H36" s="100">
        <f t="shared" si="3"/>
        <v>-14623435</v>
      </c>
      <c r="I36" s="100">
        <f t="shared" si="3"/>
        <v>-23627464</v>
      </c>
      <c r="J36" s="100">
        <f t="shared" si="3"/>
        <v>15242478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15242478</v>
      </c>
      <c r="X36" s="100">
        <f t="shared" si="3"/>
        <v>-18915362</v>
      </c>
      <c r="Y36" s="100">
        <f t="shared" si="3"/>
        <v>34157840</v>
      </c>
      <c r="Z36" s="137">
        <f>+IF(X36&lt;&gt;0,+(Y36/X36)*100,0)</f>
        <v>-180.58253392137036</v>
      </c>
      <c r="AA36" s="102">
        <f>+AA15+AA25+AA34</f>
        <v>8144755</v>
      </c>
    </row>
    <row r="37" spans="1:27" ht="13.5">
      <c r="A37" s="249" t="s">
        <v>199</v>
      </c>
      <c r="B37" s="182"/>
      <c r="C37" s="153">
        <v>81142007</v>
      </c>
      <c r="D37" s="153"/>
      <c r="E37" s="99">
        <v>82653000</v>
      </c>
      <c r="F37" s="100">
        <v>82653000</v>
      </c>
      <c r="G37" s="100">
        <v>36497010</v>
      </c>
      <c r="H37" s="100">
        <v>89990387</v>
      </c>
      <c r="I37" s="100">
        <v>75366952</v>
      </c>
      <c r="J37" s="100">
        <v>36497010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36497010</v>
      </c>
      <c r="X37" s="100">
        <v>82653000</v>
      </c>
      <c r="Y37" s="100">
        <v>-46155990</v>
      </c>
      <c r="Z37" s="137">
        <v>-55.84</v>
      </c>
      <c r="AA37" s="102">
        <v>82653000</v>
      </c>
    </row>
    <row r="38" spans="1:27" ht="13.5">
      <c r="A38" s="269" t="s">
        <v>200</v>
      </c>
      <c r="B38" s="256"/>
      <c r="C38" s="257">
        <v>39178754</v>
      </c>
      <c r="D38" s="257"/>
      <c r="E38" s="258">
        <v>90797756</v>
      </c>
      <c r="F38" s="259">
        <v>90797756</v>
      </c>
      <c r="G38" s="259">
        <v>89990387</v>
      </c>
      <c r="H38" s="259">
        <v>75366952</v>
      </c>
      <c r="I38" s="259">
        <v>51739488</v>
      </c>
      <c r="J38" s="259">
        <v>51739488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51739488</v>
      </c>
      <c r="X38" s="259">
        <v>63737639</v>
      </c>
      <c r="Y38" s="259">
        <v>-11998151</v>
      </c>
      <c r="Z38" s="260">
        <v>-18.82</v>
      </c>
      <c r="AA38" s="261">
        <v>90797756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1164929</v>
      </c>
      <c r="D5" s="200">
        <f t="shared" si="0"/>
        <v>0</v>
      </c>
      <c r="E5" s="106">
        <f t="shared" si="0"/>
        <v>5085771</v>
      </c>
      <c r="F5" s="106">
        <f t="shared" si="0"/>
        <v>5085771</v>
      </c>
      <c r="G5" s="106">
        <f t="shared" si="0"/>
        <v>0</v>
      </c>
      <c r="H5" s="106">
        <f t="shared" si="0"/>
        <v>22515</v>
      </c>
      <c r="I5" s="106">
        <f t="shared" si="0"/>
        <v>0</v>
      </c>
      <c r="J5" s="106">
        <f t="shared" si="0"/>
        <v>22515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22515</v>
      </c>
      <c r="X5" s="106">
        <f t="shared" si="0"/>
        <v>1271443</v>
      </c>
      <c r="Y5" s="106">
        <f t="shared" si="0"/>
        <v>-1248928</v>
      </c>
      <c r="Z5" s="201">
        <f>+IF(X5&lt;&gt;0,+(Y5/X5)*100,0)</f>
        <v>-98.22917739922278</v>
      </c>
      <c r="AA5" s="199">
        <f>SUM(AA11:AA18)</f>
        <v>5085771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349140</v>
      </c>
      <c r="D15" s="156"/>
      <c r="E15" s="60">
        <v>5085771</v>
      </c>
      <c r="F15" s="60">
        <v>5085771</v>
      </c>
      <c r="G15" s="60"/>
      <c r="H15" s="60">
        <v>22515</v>
      </c>
      <c r="I15" s="60"/>
      <c r="J15" s="60">
        <v>22515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22515</v>
      </c>
      <c r="X15" s="60">
        <v>1271443</v>
      </c>
      <c r="Y15" s="60">
        <v>-1248928</v>
      </c>
      <c r="Z15" s="140">
        <v>-98.23</v>
      </c>
      <c r="AA15" s="155">
        <v>5085771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815789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349140</v>
      </c>
      <c r="D45" s="129">
        <f t="shared" si="7"/>
        <v>0</v>
      </c>
      <c r="E45" s="54">
        <f t="shared" si="7"/>
        <v>5085771</v>
      </c>
      <c r="F45" s="54">
        <f t="shared" si="7"/>
        <v>5085771</v>
      </c>
      <c r="G45" s="54">
        <f t="shared" si="7"/>
        <v>0</v>
      </c>
      <c r="H45" s="54">
        <f t="shared" si="7"/>
        <v>22515</v>
      </c>
      <c r="I45" s="54">
        <f t="shared" si="7"/>
        <v>0</v>
      </c>
      <c r="J45" s="54">
        <f t="shared" si="7"/>
        <v>22515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22515</v>
      </c>
      <c r="X45" s="54">
        <f t="shared" si="7"/>
        <v>1271443</v>
      </c>
      <c r="Y45" s="54">
        <f t="shared" si="7"/>
        <v>-1248928</v>
      </c>
      <c r="Z45" s="184">
        <f t="shared" si="5"/>
        <v>-98.22917739922278</v>
      </c>
      <c r="AA45" s="130">
        <f t="shared" si="8"/>
        <v>5085771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815789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1164929</v>
      </c>
      <c r="D49" s="218">
        <f t="shared" si="9"/>
        <v>0</v>
      </c>
      <c r="E49" s="220">
        <f t="shared" si="9"/>
        <v>5085771</v>
      </c>
      <c r="F49" s="220">
        <f t="shared" si="9"/>
        <v>5085771</v>
      </c>
      <c r="G49" s="220">
        <f t="shared" si="9"/>
        <v>0</v>
      </c>
      <c r="H49" s="220">
        <f t="shared" si="9"/>
        <v>22515</v>
      </c>
      <c r="I49" s="220">
        <f t="shared" si="9"/>
        <v>0</v>
      </c>
      <c r="J49" s="220">
        <f t="shared" si="9"/>
        <v>22515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22515</v>
      </c>
      <c r="X49" s="220">
        <f t="shared" si="9"/>
        <v>1271443</v>
      </c>
      <c r="Y49" s="220">
        <f t="shared" si="9"/>
        <v>-1248928</v>
      </c>
      <c r="Z49" s="221">
        <f t="shared" si="5"/>
        <v>-98.22917739922278</v>
      </c>
      <c r="AA49" s="222">
        <f>SUM(AA41:AA48)</f>
        <v>5085771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2486589</v>
      </c>
      <c r="F51" s="54">
        <f t="shared" si="10"/>
        <v>2486589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621647</v>
      </c>
      <c r="Y51" s="54">
        <f t="shared" si="10"/>
        <v>-621647</v>
      </c>
      <c r="Z51" s="184">
        <f>+IF(X51&lt;&gt;0,+(Y51/X51)*100,0)</f>
        <v>-100</v>
      </c>
      <c r="AA51" s="130">
        <f>SUM(AA57:AA61)</f>
        <v>2486589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2486589</v>
      </c>
      <c r="F61" s="60">
        <v>2486589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621647</v>
      </c>
      <c r="Y61" s="60">
        <v>-621647</v>
      </c>
      <c r="Z61" s="140">
        <v>-100</v>
      </c>
      <c r="AA61" s="155">
        <v>2486589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2486589</v>
      </c>
      <c r="F68" s="60"/>
      <c r="G68" s="60">
        <v>29907</v>
      </c>
      <c r="H68" s="60">
        <v>211846</v>
      </c>
      <c r="I68" s="60">
        <v>171131</v>
      </c>
      <c r="J68" s="60">
        <v>412884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412884</v>
      </c>
      <c r="X68" s="60"/>
      <c r="Y68" s="60">
        <v>412884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2486589</v>
      </c>
      <c r="F69" s="220">
        <f t="shared" si="12"/>
        <v>0</v>
      </c>
      <c r="G69" s="220">
        <f t="shared" si="12"/>
        <v>29907</v>
      </c>
      <c r="H69" s="220">
        <f t="shared" si="12"/>
        <v>211846</v>
      </c>
      <c r="I69" s="220">
        <f t="shared" si="12"/>
        <v>171131</v>
      </c>
      <c r="J69" s="220">
        <f t="shared" si="12"/>
        <v>412884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412884</v>
      </c>
      <c r="X69" s="220">
        <f t="shared" si="12"/>
        <v>0</v>
      </c>
      <c r="Y69" s="220">
        <f t="shared" si="12"/>
        <v>412884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349140</v>
      </c>
      <c r="D40" s="344">
        <f t="shared" si="9"/>
        <v>0</v>
      </c>
      <c r="E40" s="343">
        <f t="shared" si="9"/>
        <v>5085771</v>
      </c>
      <c r="F40" s="345">
        <f t="shared" si="9"/>
        <v>5085771</v>
      </c>
      <c r="G40" s="345">
        <f t="shared" si="9"/>
        <v>0</v>
      </c>
      <c r="H40" s="343">
        <f t="shared" si="9"/>
        <v>22515</v>
      </c>
      <c r="I40" s="343">
        <f t="shared" si="9"/>
        <v>0</v>
      </c>
      <c r="J40" s="345">
        <f t="shared" si="9"/>
        <v>22515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22515</v>
      </c>
      <c r="X40" s="343">
        <f t="shared" si="9"/>
        <v>1271443</v>
      </c>
      <c r="Y40" s="345">
        <f t="shared" si="9"/>
        <v>-1248928</v>
      </c>
      <c r="Z40" s="336">
        <f>+IF(X40&lt;&gt;0,+(Y40/X40)*100,0)</f>
        <v>-98.22917739922278</v>
      </c>
      <c r="AA40" s="350">
        <f>SUM(AA41:AA49)</f>
        <v>5085771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3885771</v>
      </c>
      <c r="F42" s="53">
        <f t="shared" si="10"/>
        <v>3885771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971443</v>
      </c>
      <c r="Y42" s="53">
        <f t="shared" si="10"/>
        <v>-971443</v>
      </c>
      <c r="Z42" s="94">
        <f>+IF(X42&lt;&gt;0,+(Y42/X42)*100,0)</f>
        <v>-100</v>
      </c>
      <c r="AA42" s="95">
        <f>+AA62</f>
        <v>3885771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340965</v>
      </c>
      <c r="D44" s="368"/>
      <c r="E44" s="54">
        <v>1200000</v>
      </c>
      <c r="F44" s="53">
        <v>1200000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300000</v>
      </c>
      <c r="Y44" s="53">
        <v>-300000</v>
      </c>
      <c r="Z44" s="94">
        <v>-100</v>
      </c>
      <c r="AA44" s="95">
        <v>1200000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8175</v>
      </c>
      <c r="D49" s="368"/>
      <c r="E49" s="54"/>
      <c r="F49" s="53"/>
      <c r="G49" s="53"/>
      <c r="H49" s="54">
        <v>22515</v>
      </c>
      <c r="I49" s="54"/>
      <c r="J49" s="53">
        <v>22515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22515</v>
      </c>
      <c r="X49" s="54"/>
      <c r="Y49" s="53">
        <v>22515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815789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815789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1164929</v>
      </c>
      <c r="D60" s="346">
        <f t="shared" si="14"/>
        <v>0</v>
      </c>
      <c r="E60" s="219">
        <f t="shared" si="14"/>
        <v>5085771</v>
      </c>
      <c r="F60" s="264">
        <f t="shared" si="14"/>
        <v>5085771</v>
      </c>
      <c r="G60" s="264">
        <f t="shared" si="14"/>
        <v>0</v>
      </c>
      <c r="H60" s="219">
        <f t="shared" si="14"/>
        <v>22515</v>
      </c>
      <c r="I60" s="219">
        <f t="shared" si="14"/>
        <v>0</v>
      </c>
      <c r="J60" s="264">
        <f t="shared" si="14"/>
        <v>22515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22515</v>
      </c>
      <c r="X60" s="219">
        <f t="shared" si="14"/>
        <v>1271443</v>
      </c>
      <c r="Y60" s="264">
        <f t="shared" si="14"/>
        <v>-1248928</v>
      </c>
      <c r="Z60" s="337">
        <f>+IF(X60&lt;&gt;0,+(Y60/X60)*100,0)</f>
        <v>-98.22917739922278</v>
      </c>
      <c r="AA60" s="232">
        <f>+AA57+AA54+AA51+AA40+AA37+AA34+AA22+AA5</f>
        <v>5085771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3885771</v>
      </c>
      <c r="F62" s="349">
        <f t="shared" si="15"/>
        <v>3885771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971443</v>
      </c>
      <c r="Y62" s="349">
        <f t="shared" si="15"/>
        <v>-971443</v>
      </c>
      <c r="Z62" s="338">
        <f>+IF(X62&lt;&gt;0,+(Y62/X62)*100,0)</f>
        <v>-100</v>
      </c>
      <c r="AA62" s="351">
        <f>SUM(AA63:AA66)</f>
        <v>3885771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3885771</v>
      </c>
      <c r="F64" s="59">
        <v>3885771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971443</v>
      </c>
      <c r="Y64" s="59">
        <v>-971443</v>
      </c>
      <c r="Z64" s="61">
        <v>-100</v>
      </c>
      <c r="AA64" s="62">
        <v>3885771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2014-11-17T08:04:42Z</dcterms:created>
  <dcterms:modified xsi:type="dcterms:W3CDTF">2014-11-17T08:04:45Z</dcterms:modified>
  <cp:category/>
  <cp:version/>
  <cp:contentType/>
  <cp:contentStatus/>
</cp:coreProperties>
</file>