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<sst xmlns="http://schemas.openxmlformats.org/spreadsheetml/2006/main" count="855" uniqueCount="302">
  <si>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Namakwa(DC6)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</si>
  <si>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</si>
  <si>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</si>
  <si>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</si>
  <si>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</si>
  <si>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</si>
  <si>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</si>
  <si>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</si>
  <si>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</si>
  <si>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</si>
  <si>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</si>
  <si>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</si>
  <si>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</si>
  <si>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</si>
  <si>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</si>
  <si>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</si>
  <si>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</si>
  <si>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</si>
  <si>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</si>
  <si>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</si>
  <si>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</si>
  <si>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</si>
  <si>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</si>
  <si>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</si>
  <si>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</si>
  <si>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</si>
  <si>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</si>
  <si>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</si>
  <si>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</si>
  <si>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</si>
  <si>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</si>
  <si>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</si>
  <si>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</si>
  <si>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</si>
  <si>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</si>
  <si>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</si>
  <si>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</si>
  <si>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</si>
  <si>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</si>
  <si>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</si>
  <si>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</si>
  <si>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</si>
  <si>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</si>
  <si>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</si>
  <si>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</si>
  <si>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</si>
  <si>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</si>
  <si>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</si>
  <si>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</si>
  <si>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</si>
  <si>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</si>
  <si>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</si>
  <si>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</si>
  <si>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</si>
  <si>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</si>
  <si>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</si>
  <si>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</si>
  <si>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</si>
  <si>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</si>
  <si>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</si>
  <si>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</si>
  <si>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</si>
  <si>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</si>
  <si>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</si>
  <si>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</si>
  <si>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</si>
  <si>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</si>
  <si>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</si>
  <si>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</si>
  <si>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</si>
  <si>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Namakwa(DC6)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</si>
  <si>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</si>
  <si>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</si>
  <si>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</si>
  <si>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</si>
  <si>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</si>
  <si>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</si>
  <si>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</si>
  <si>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</si>
  <si>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</si>
  <si>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</si>
  <si>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</si>
  <si>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</si>
  <si>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</si>
  <si>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</si>
  <si>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</si>
  <si>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</si>
  <si>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</si>
  <si>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</si>
  <si>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</si>
  <si>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</si>
  <si>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</si>
  <si>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</si>
  <si>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</si>
  <si>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</si>
  <si>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</si>
  <si>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</si>
  <si>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</si>
  <si>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</si>
  <si>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</si>
  <si>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Namakwa(DC6)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</si>
  <si>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</si>
  <si>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</si>
  <si>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</si>
  <si>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</si>
  <si>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</si>
  <si>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</si>
  <si>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</si>
  <si>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</si>
  <si>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</si>
  <si>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</si>
  <si>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</si>
  <si>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</si>
  <si>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</si>
  <si>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</si>
  <si>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</si>
  <si>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</si>
  <si>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</si>
  <si>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</si>
  <si>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</si>
  <si>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</si>
  <si>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</si>
  <si>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</si>
  <si>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</si>
  <si>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</si>
  <si>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</si>
  <si>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</si>
  <si>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</si>
  <si>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</si>
  <si>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Namakwa(DC6)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</si>
  <si>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</si>
  <si>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</si>
  <si>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</si>
  <si>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</si>
  <si>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</si>
  <si>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</si>
  <si>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</si>
  <si>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</si>
  <si>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</si>
  <si>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</si>
  <si>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Namakwa(DC6)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</si>
  <si>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</si>
  <si>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</si>
  <si>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</si>
  <si>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</si>
  <si>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</si>
  <si>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</si>
  <si>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</si>
  <si>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</si>
  <si>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</si>
  <si>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</si>
  <si>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</si>
  <si>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</si>
  <si>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</si>
  <si>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</si>
  <si>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</si>
  <si>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</si>
  <si>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</si>
  <si>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</si>
  <si>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</si>
  <si>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</si>
  <si>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</si>
  <si>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</si>
  <si>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</si>
  <si>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</si>
  <si>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</si>
  <si>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</si>
  <si>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</si>
  <si>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</si>
  <si>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</si>
  <si>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</si>
  <si>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</si>
  <si>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</si>
  <si>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</si>
  <si>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Namakwa(DC6)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</si>
  <si>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</si>
  <si>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</si>
  <si>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</si>
  <si>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</si>
  <si>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</si>
  <si>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</si>
  <si>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</si>
  <si>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</si>
  <si>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</si>
  <si>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</si>
  <si>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</si>
  <si>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</si>
  <si>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</si>
  <si>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</si>
  <si>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</si>
  <si>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</si>
  <si>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</si>
  <si>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</si>
  <si>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</si>
  <si>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</si>
  <si>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</si>
  <si>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</si>
  <si>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</si>
  <si>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</si>
  <si>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</si>
  <si>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</si>
  <si>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Namakwa(DC6)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</si>
  <si>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</si>
  <si>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</si>
  <si>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</si>
  <si>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</si>
  <si>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</si>
  <si>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</si>
  <si>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</si>
  <si>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</si>
  <si>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</si>
  <si>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</si>
  <si>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</si>
  <si>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</si>
  <si>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</si>
  <si>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</si>
  <si>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</si>
  <si>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</si>
  <si>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</si>
  <si>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</si>
  <si>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</si>
  <si>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</si>
  <si>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</si>
  <si>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</si>
  <si>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</si>
  <si>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</si>
  <si>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Namakwa(DC6)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</si>
  <si>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</si>
  <si>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</si>
  <si>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</si>
  <si>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</si>
  <si>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</si>
  <si>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</si>
  <si>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</si>
  <si>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</si>
  <si>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</si>
  <si>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</si>
  <si>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</si>
  <si>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</si>
  <si>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</si>
  <si>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</si>
  <si>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</si>
  <si>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</si>
  <si>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</si>
  <si>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</si>
  <si>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</si>
  <si>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</si>
  <si>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</si>
  <si>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</si>
  <si>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</si>
  <si>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</si>
  <si>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</si>
  <si>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</si>
  <si>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</si>
  <si>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</si>
  <si>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</si>
  <si>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</si>
  <si>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</si>
  <si>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</si>
  <si>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</si>
  <si>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</si>
  <si>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</si>
  <si>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Namakwa(DC6)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</si>
  <si>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</si>
  <si>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</si>
  <si>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Northern Cape: Namakwa(DC6)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</si>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</sst>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2805106</v>
      </c>
      <c r="C7" s="19">
        <v>0</v>
      </c>
      <c r="D7" s="59">
        <v>1950000</v>
      </c>
      <c r="E7" s="60">
        <v>1950000</v>
      </c>
      <c r="F7" s="60">
        <v>39583</v>
      </c>
      <c r="G7" s="60">
        <v>67405</v>
      </c>
      <c r="H7" s="60">
        <v>62179</v>
      </c>
      <c r="I7" s="60">
        <v>169167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169167</v>
      </c>
      <c r="W7" s="60">
        <v>737499</v>
      </c>
      <c r="X7" s="60">
        <v>-568332</v>
      </c>
      <c r="Y7" s="61">
        <v>-77.06</v>
      </c>
      <c r="Z7" s="62">
        <v>1950000</v>
      </c>
    </row>
    <row r="8" spans="1:26" ht="13.5">
      <c r="A8" s="58" t="s">
        <v>34</v>
      </c>
      <c r="B8" s="19">
        <v>38151920</v>
      </c>
      <c r="C8" s="19">
        <v>0</v>
      </c>
      <c r="D8" s="59">
        <v>80623511</v>
      </c>
      <c r="E8" s="60">
        <v>80623511</v>
      </c>
      <c r="F8" s="60">
        <v>14138999</v>
      </c>
      <c r="G8" s="60">
        <v>512369</v>
      </c>
      <c r="H8" s="60">
        <v>448625</v>
      </c>
      <c r="I8" s="60">
        <v>15099993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15099993</v>
      </c>
      <c r="W8" s="60">
        <v>10771281</v>
      </c>
      <c r="X8" s="60">
        <v>4328712</v>
      </c>
      <c r="Y8" s="61">
        <v>40.19</v>
      </c>
      <c r="Z8" s="62">
        <v>80623511</v>
      </c>
    </row>
    <row r="9" spans="1:26" ht="13.5">
      <c r="A9" s="58" t="s">
        <v>35</v>
      </c>
      <c r="B9" s="19">
        <v>2434878</v>
      </c>
      <c r="C9" s="19">
        <v>0</v>
      </c>
      <c r="D9" s="59">
        <v>7709460</v>
      </c>
      <c r="E9" s="60">
        <v>7709460</v>
      </c>
      <c r="F9" s="60">
        <v>685482</v>
      </c>
      <c r="G9" s="60">
        <v>272894</v>
      </c>
      <c r="H9" s="60">
        <v>68115</v>
      </c>
      <c r="I9" s="60">
        <v>1026491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1026491</v>
      </c>
      <c r="W9" s="60">
        <v>2114514</v>
      </c>
      <c r="X9" s="60">
        <v>-1088023</v>
      </c>
      <c r="Y9" s="61">
        <v>-51.45</v>
      </c>
      <c r="Z9" s="62">
        <v>7709460</v>
      </c>
    </row>
    <row r="10" spans="1:26" ht="25.5">
      <c r="A10" s="63" t="s">
        <v>277</v>
      </c>
      <c r="B10" s="64">
        <f>SUM(B5:B9)</f>
        <v>43391904</v>
      </c>
      <c r="C10" s="64">
        <f>SUM(C5:C9)</f>
        <v>0</v>
      </c>
      <c r="D10" s="65">
        <f aca="true" t="shared" si="0" ref="D10:Z10">SUM(D5:D9)</f>
        <v>90282971</v>
      </c>
      <c r="E10" s="66">
        <f t="shared" si="0"/>
        <v>90282971</v>
      </c>
      <c r="F10" s="66">
        <f t="shared" si="0"/>
        <v>14864064</v>
      </c>
      <c r="G10" s="66">
        <f t="shared" si="0"/>
        <v>852668</v>
      </c>
      <c r="H10" s="66">
        <f t="shared" si="0"/>
        <v>578919</v>
      </c>
      <c r="I10" s="66">
        <f t="shared" si="0"/>
        <v>16295651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16295651</v>
      </c>
      <c r="W10" s="66">
        <f t="shared" si="0"/>
        <v>13623294</v>
      </c>
      <c r="X10" s="66">
        <f t="shared" si="0"/>
        <v>2672357</v>
      </c>
      <c r="Y10" s="67">
        <f>+IF(W10&lt;&gt;0,(X10/W10)*100,0)</f>
        <v>19.616085507660628</v>
      </c>
      <c r="Z10" s="68">
        <f t="shared" si="0"/>
        <v>90282971</v>
      </c>
    </row>
    <row r="11" spans="1:26" ht="13.5">
      <c r="A11" s="58" t="s">
        <v>37</v>
      </c>
      <c r="B11" s="19">
        <v>25015832</v>
      </c>
      <c r="C11" s="19">
        <v>0</v>
      </c>
      <c r="D11" s="59">
        <v>34505777</v>
      </c>
      <c r="E11" s="60">
        <v>34505777</v>
      </c>
      <c r="F11" s="60">
        <v>3001131</v>
      </c>
      <c r="G11" s="60">
        <v>3039322</v>
      </c>
      <c r="H11" s="60">
        <v>3047913</v>
      </c>
      <c r="I11" s="60">
        <v>9088366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9088366</v>
      </c>
      <c r="W11" s="60">
        <v>8240976</v>
      </c>
      <c r="X11" s="60">
        <v>847390</v>
      </c>
      <c r="Y11" s="61">
        <v>10.28</v>
      </c>
      <c r="Z11" s="62">
        <v>34505777</v>
      </c>
    </row>
    <row r="12" spans="1:26" ht="13.5">
      <c r="A12" s="58" t="s">
        <v>38</v>
      </c>
      <c r="B12" s="19">
        <v>2422303</v>
      </c>
      <c r="C12" s="19">
        <v>0</v>
      </c>
      <c r="D12" s="59">
        <v>2616458</v>
      </c>
      <c r="E12" s="60">
        <v>2616458</v>
      </c>
      <c r="F12" s="60">
        <v>208384</v>
      </c>
      <c r="G12" s="60">
        <v>204513</v>
      </c>
      <c r="H12" s="60">
        <v>205370</v>
      </c>
      <c r="I12" s="60">
        <v>618267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618267</v>
      </c>
      <c r="W12" s="60">
        <v>654114</v>
      </c>
      <c r="X12" s="60">
        <v>-35847</v>
      </c>
      <c r="Y12" s="61">
        <v>-5.48</v>
      </c>
      <c r="Z12" s="62">
        <v>2616458</v>
      </c>
    </row>
    <row r="13" spans="1:26" ht="13.5">
      <c r="A13" s="58" t="s">
        <v>278</v>
      </c>
      <c r="B13" s="19">
        <v>1879112</v>
      </c>
      <c r="C13" s="19">
        <v>0</v>
      </c>
      <c r="D13" s="59">
        <v>2040000</v>
      </c>
      <c r="E13" s="60">
        <v>2040000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510000</v>
      </c>
      <c r="X13" s="60">
        <v>-510000</v>
      </c>
      <c r="Y13" s="61">
        <v>-100</v>
      </c>
      <c r="Z13" s="62">
        <v>2040000</v>
      </c>
    </row>
    <row r="14" spans="1:26" ht="13.5">
      <c r="A14" s="58" t="s">
        <v>40</v>
      </c>
      <c r="B14" s="19">
        <v>1494457</v>
      </c>
      <c r="C14" s="19">
        <v>0</v>
      </c>
      <c r="D14" s="59">
        <v>1491586</v>
      </c>
      <c r="E14" s="60">
        <v>1491586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372897</v>
      </c>
      <c r="X14" s="60">
        <v>-372897</v>
      </c>
      <c r="Y14" s="61">
        <v>-100</v>
      </c>
      <c r="Z14" s="62">
        <v>1491586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3425414</v>
      </c>
      <c r="C16" s="19">
        <v>0</v>
      </c>
      <c r="D16" s="59">
        <v>4500000</v>
      </c>
      <c r="E16" s="60">
        <v>4500000</v>
      </c>
      <c r="F16" s="60">
        <v>466231</v>
      </c>
      <c r="G16" s="60">
        <v>123400</v>
      </c>
      <c r="H16" s="60">
        <v>121094</v>
      </c>
      <c r="I16" s="60">
        <v>710725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710725</v>
      </c>
      <c r="W16" s="60">
        <v>750000</v>
      </c>
      <c r="X16" s="60">
        <v>-39275</v>
      </c>
      <c r="Y16" s="61">
        <v>-5.24</v>
      </c>
      <c r="Z16" s="62">
        <v>4500000</v>
      </c>
    </row>
    <row r="17" spans="1:26" ht="13.5">
      <c r="A17" s="58" t="s">
        <v>43</v>
      </c>
      <c r="B17" s="19">
        <v>17184431</v>
      </c>
      <c r="C17" s="19">
        <v>0</v>
      </c>
      <c r="D17" s="59">
        <v>54495709</v>
      </c>
      <c r="E17" s="60">
        <v>54495709</v>
      </c>
      <c r="F17" s="60">
        <v>1344653</v>
      </c>
      <c r="G17" s="60">
        <v>1375082</v>
      </c>
      <c r="H17" s="60">
        <v>1386154</v>
      </c>
      <c r="I17" s="60">
        <v>4105889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4105889</v>
      </c>
      <c r="W17" s="60">
        <v>5307123</v>
      </c>
      <c r="X17" s="60">
        <v>-1201234</v>
      </c>
      <c r="Y17" s="61">
        <v>-22.63</v>
      </c>
      <c r="Z17" s="62">
        <v>54495709</v>
      </c>
    </row>
    <row r="18" spans="1:26" ht="13.5">
      <c r="A18" s="70" t="s">
        <v>44</v>
      </c>
      <c r="B18" s="71">
        <f>SUM(B11:B17)</f>
        <v>51421549</v>
      </c>
      <c r="C18" s="71">
        <f>SUM(C11:C17)</f>
        <v>0</v>
      </c>
      <c r="D18" s="72">
        <f aca="true" t="shared" si="1" ref="D18:Z18">SUM(D11:D17)</f>
        <v>99649530</v>
      </c>
      <c r="E18" s="73">
        <f t="shared" si="1"/>
        <v>99649530</v>
      </c>
      <c r="F18" s="73">
        <f t="shared" si="1"/>
        <v>5020399</v>
      </c>
      <c r="G18" s="73">
        <f t="shared" si="1"/>
        <v>4742317</v>
      </c>
      <c r="H18" s="73">
        <f t="shared" si="1"/>
        <v>4760531</v>
      </c>
      <c r="I18" s="73">
        <f t="shared" si="1"/>
        <v>14523247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14523247</v>
      </c>
      <c r="W18" s="73">
        <f t="shared" si="1"/>
        <v>15835110</v>
      </c>
      <c r="X18" s="73">
        <f t="shared" si="1"/>
        <v>-1311863</v>
      </c>
      <c r="Y18" s="67">
        <f>+IF(W18&lt;&gt;0,(X18/W18)*100,0)</f>
        <v>-8.284520915863547</v>
      </c>
      <c r="Z18" s="74">
        <f t="shared" si="1"/>
        <v>99649530</v>
      </c>
    </row>
    <row r="19" spans="1:26" ht="13.5">
      <c r="A19" s="70" t="s">
        <v>45</v>
      </c>
      <c r="B19" s="75">
        <f>+B10-B18</f>
        <v>-8029645</v>
      </c>
      <c r="C19" s="75">
        <f>+C10-C18</f>
        <v>0</v>
      </c>
      <c r="D19" s="76">
        <f aca="true" t="shared" si="2" ref="D19:Z19">+D10-D18</f>
        <v>-9366559</v>
      </c>
      <c r="E19" s="77">
        <f t="shared" si="2"/>
        <v>-9366559</v>
      </c>
      <c r="F19" s="77">
        <f t="shared" si="2"/>
        <v>9843665</v>
      </c>
      <c r="G19" s="77">
        <f t="shared" si="2"/>
        <v>-3889649</v>
      </c>
      <c r="H19" s="77">
        <f t="shared" si="2"/>
        <v>-4181612</v>
      </c>
      <c r="I19" s="77">
        <f t="shared" si="2"/>
        <v>1772404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1772404</v>
      </c>
      <c r="W19" s="77">
        <f>IF(E10=E18,0,W10-W18)</f>
        <v>-2211816</v>
      </c>
      <c r="X19" s="77">
        <f t="shared" si="2"/>
        <v>3984220</v>
      </c>
      <c r="Y19" s="78">
        <f>+IF(W19&lt;&gt;0,(X19/W19)*100,0)</f>
        <v>-180.13342882048056</v>
      </c>
      <c r="Z19" s="79">
        <f t="shared" si="2"/>
        <v>-9366559</v>
      </c>
    </row>
    <row r="20" spans="1:26" ht="13.5">
      <c r="A20" s="58" t="s">
        <v>46</v>
      </c>
      <c r="B20" s="19">
        <v>0</v>
      </c>
      <c r="C20" s="19">
        <v>0</v>
      </c>
      <c r="D20" s="59">
        <v>846500</v>
      </c>
      <c r="E20" s="60">
        <v>846500</v>
      </c>
      <c r="F20" s="60">
        <v>0</v>
      </c>
      <c r="G20" s="60">
        <v>0</v>
      </c>
      <c r="H20" s="60">
        <v>740</v>
      </c>
      <c r="I20" s="60">
        <v>740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740</v>
      </c>
      <c r="W20" s="60">
        <v>103251</v>
      </c>
      <c r="X20" s="60">
        <v>-102511</v>
      </c>
      <c r="Y20" s="61">
        <v>-99.28</v>
      </c>
      <c r="Z20" s="62">
        <v>846500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-8029645</v>
      </c>
      <c r="C22" s="86">
        <f>SUM(C19:C21)</f>
        <v>0</v>
      </c>
      <c r="D22" s="87">
        <f aca="true" t="shared" si="3" ref="D22:Z22">SUM(D19:D21)</f>
        <v>-8520059</v>
      </c>
      <c r="E22" s="88">
        <f t="shared" si="3"/>
        <v>-8520059</v>
      </c>
      <c r="F22" s="88">
        <f t="shared" si="3"/>
        <v>9843665</v>
      </c>
      <c r="G22" s="88">
        <f t="shared" si="3"/>
        <v>-3889649</v>
      </c>
      <c r="H22" s="88">
        <f t="shared" si="3"/>
        <v>-4180872</v>
      </c>
      <c r="I22" s="88">
        <f t="shared" si="3"/>
        <v>1773144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1773144</v>
      </c>
      <c r="W22" s="88">
        <f t="shared" si="3"/>
        <v>-2108565</v>
      </c>
      <c r="X22" s="88">
        <f t="shared" si="3"/>
        <v>3881709</v>
      </c>
      <c r="Y22" s="89">
        <f>+IF(W22&lt;&gt;0,(X22/W22)*100,0)</f>
        <v>-184.09245150137653</v>
      </c>
      <c r="Z22" s="90">
        <f t="shared" si="3"/>
        <v>-8520059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-8029645</v>
      </c>
      <c r="C24" s="75">
        <f>SUM(C22:C23)</f>
        <v>0</v>
      </c>
      <c r="D24" s="76">
        <f aca="true" t="shared" si="4" ref="D24:Z24">SUM(D22:D23)</f>
        <v>-8520059</v>
      </c>
      <c r="E24" s="77">
        <f t="shared" si="4"/>
        <v>-8520059</v>
      </c>
      <c r="F24" s="77">
        <f t="shared" si="4"/>
        <v>9843665</v>
      </c>
      <c r="G24" s="77">
        <f t="shared" si="4"/>
        <v>-3889649</v>
      </c>
      <c r="H24" s="77">
        <f t="shared" si="4"/>
        <v>-4180872</v>
      </c>
      <c r="I24" s="77">
        <f t="shared" si="4"/>
        <v>1773144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1773144</v>
      </c>
      <c r="W24" s="77">
        <f t="shared" si="4"/>
        <v>-2108565</v>
      </c>
      <c r="X24" s="77">
        <f t="shared" si="4"/>
        <v>3881709</v>
      </c>
      <c r="Y24" s="78">
        <f>+IF(W24&lt;&gt;0,(X24/W24)*100,0)</f>
        <v>-184.09245150137653</v>
      </c>
      <c r="Z24" s="79">
        <f t="shared" si="4"/>
        <v>-8520059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3954347</v>
      </c>
      <c r="C27" s="22">
        <v>0</v>
      </c>
      <c r="D27" s="99">
        <v>1154000</v>
      </c>
      <c r="E27" s="100">
        <v>1154000</v>
      </c>
      <c r="F27" s="100">
        <v>0</v>
      </c>
      <c r="G27" s="100">
        <v>0</v>
      </c>
      <c r="H27" s="100">
        <v>4704</v>
      </c>
      <c r="I27" s="100">
        <v>4704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4704</v>
      </c>
      <c r="W27" s="100">
        <v>179997</v>
      </c>
      <c r="X27" s="100">
        <v>-175293</v>
      </c>
      <c r="Y27" s="101">
        <v>-97.39</v>
      </c>
      <c r="Z27" s="102">
        <v>1154000</v>
      </c>
    </row>
    <row r="28" spans="1:26" ht="13.5">
      <c r="A28" s="103" t="s">
        <v>46</v>
      </c>
      <c r="B28" s="19">
        <v>390268</v>
      </c>
      <c r="C28" s="19">
        <v>0</v>
      </c>
      <c r="D28" s="59">
        <v>846500</v>
      </c>
      <c r="E28" s="60">
        <v>846500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846500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3564079</v>
      </c>
      <c r="C31" s="19">
        <v>0</v>
      </c>
      <c r="D31" s="59">
        <v>307500</v>
      </c>
      <c r="E31" s="60">
        <v>307500</v>
      </c>
      <c r="F31" s="60">
        <v>0</v>
      </c>
      <c r="G31" s="60">
        <v>0</v>
      </c>
      <c r="H31" s="60">
        <v>4704</v>
      </c>
      <c r="I31" s="60">
        <v>4704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4704</v>
      </c>
      <c r="W31" s="60">
        <v>0</v>
      </c>
      <c r="X31" s="60">
        <v>4704</v>
      </c>
      <c r="Y31" s="61">
        <v>0</v>
      </c>
      <c r="Z31" s="62">
        <v>307500</v>
      </c>
    </row>
    <row r="32" spans="1:26" ht="13.5">
      <c r="A32" s="70" t="s">
        <v>54</v>
      </c>
      <c r="B32" s="22">
        <f>SUM(B28:B31)</f>
        <v>3954347</v>
      </c>
      <c r="C32" s="22">
        <f>SUM(C28:C31)</f>
        <v>0</v>
      </c>
      <c r="D32" s="99">
        <f aca="true" t="shared" si="5" ref="D32:Z32">SUM(D28:D31)</f>
        <v>1154000</v>
      </c>
      <c r="E32" s="100">
        <f t="shared" si="5"/>
        <v>1154000</v>
      </c>
      <c r="F32" s="100">
        <f t="shared" si="5"/>
        <v>0</v>
      </c>
      <c r="G32" s="100">
        <f t="shared" si="5"/>
        <v>0</v>
      </c>
      <c r="H32" s="100">
        <f t="shared" si="5"/>
        <v>4704</v>
      </c>
      <c r="I32" s="100">
        <f t="shared" si="5"/>
        <v>4704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4704</v>
      </c>
      <c r="W32" s="100">
        <f t="shared" si="5"/>
        <v>0</v>
      </c>
      <c r="X32" s="100">
        <f t="shared" si="5"/>
        <v>4704</v>
      </c>
      <c r="Y32" s="101">
        <f>+IF(W32&lt;&gt;0,(X32/W32)*100,0)</f>
        <v>0</v>
      </c>
      <c r="Z32" s="102">
        <f t="shared" si="5"/>
        <v>1154000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50885246</v>
      </c>
      <c r="C35" s="19">
        <v>0</v>
      </c>
      <c r="D35" s="59">
        <v>42924916</v>
      </c>
      <c r="E35" s="60">
        <v>42924916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10731229</v>
      </c>
      <c r="X35" s="60">
        <v>-10731229</v>
      </c>
      <c r="Y35" s="61">
        <v>-100</v>
      </c>
      <c r="Z35" s="62">
        <v>42924916</v>
      </c>
    </row>
    <row r="36" spans="1:26" ht="13.5">
      <c r="A36" s="58" t="s">
        <v>57</v>
      </c>
      <c r="B36" s="19">
        <v>11863514</v>
      </c>
      <c r="C36" s="19">
        <v>0</v>
      </c>
      <c r="D36" s="59">
        <v>8119745</v>
      </c>
      <c r="E36" s="60">
        <v>8119745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2029936</v>
      </c>
      <c r="X36" s="60">
        <v>-2029936</v>
      </c>
      <c r="Y36" s="61">
        <v>-100</v>
      </c>
      <c r="Z36" s="62">
        <v>8119745</v>
      </c>
    </row>
    <row r="37" spans="1:26" ht="13.5">
      <c r="A37" s="58" t="s">
        <v>58</v>
      </c>
      <c r="B37" s="19">
        <v>18126493</v>
      </c>
      <c r="C37" s="19">
        <v>0</v>
      </c>
      <c r="D37" s="59">
        <v>4770866</v>
      </c>
      <c r="E37" s="60">
        <v>4770866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1192717</v>
      </c>
      <c r="X37" s="60">
        <v>-1192717</v>
      </c>
      <c r="Y37" s="61">
        <v>-100</v>
      </c>
      <c r="Z37" s="62">
        <v>4770866</v>
      </c>
    </row>
    <row r="38" spans="1:26" ht="13.5">
      <c r="A38" s="58" t="s">
        <v>59</v>
      </c>
      <c r="B38" s="19">
        <v>18168413</v>
      </c>
      <c r="C38" s="19">
        <v>0</v>
      </c>
      <c r="D38" s="59">
        <v>20352957</v>
      </c>
      <c r="E38" s="60">
        <v>20352957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5088239</v>
      </c>
      <c r="X38" s="60">
        <v>-5088239</v>
      </c>
      <c r="Y38" s="61">
        <v>-100</v>
      </c>
      <c r="Z38" s="62">
        <v>20352957</v>
      </c>
    </row>
    <row r="39" spans="1:26" ht="13.5">
      <c r="A39" s="58" t="s">
        <v>60</v>
      </c>
      <c r="B39" s="19">
        <v>26453854</v>
      </c>
      <c r="C39" s="19">
        <v>0</v>
      </c>
      <c r="D39" s="59">
        <v>25920838</v>
      </c>
      <c r="E39" s="60">
        <v>25920838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6480210</v>
      </c>
      <c r="X39" s="60">
        <v>-6480210</v>
      </c>
      <c r="Y39" s="61">
        <v>-100</v>
      </c>
      <c r="Z39" s="62">
        <v>25920838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-5773217</v>
      </c>
      <c r="C42" s="19">
        <v>0</v>
      </c>
      <c r="D42" s="59">
        <v>-7005029</v>
      </c>
      <c r="E42" s="60">
        <v>-7005029</v>
      </c>
      <c r="F42" s="60">
        <v>-166990</v>
      </c>
      <c r="G42" s="60">
        <v>-4952095</v>
      </c>
      <c r="H42" s="60">
        <v>-6252194</v>
      </c>
      <c r="I42" s="60">
        <v>-11371279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-11371279</v>
      </c>
      <c r="W42" s="60">
        <v>1061335</v>
      </c>
      <c r="X42" s="60">
        <v>-12432614</v>
      </c>
      <c r="Y42" s="61">
        <v>-1171.41</v>
      </c>
      <c r="Z42" s="62">
        <v>-7005029</v>
      </c>
    </row>
    <row r="43" spans="1:26" ht="13.5">
      <c r="A43" s="58" t="s">
        <v>63</v>
      </c>
      <c r="B43" s="19">
        <v>-3957557</v>
      </c>
      <c r="C43" s="19">
        <v>0</v>
      </c>
      <c r="D43" s="59">
        <v>-1154000</v>
      </c>
      <c r="E43" s="60">
        <v>-1154000</v>
      </c>
      <c r="F43" s="60">
        <v>0</v>
      </c>
      <c r="G43" s="60">
        <v>1170305</v>
      </c>
      <c r="H43" s="60">
        <v>5615405</v>
      </c>
      <c r="I43" s="60">
        <v>6785710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6785710</v>
      </c>
      <c r="W43" s="60">
        <v>-259000</v>
      </c>
      <c r="X43" s="60">
        <v>7044710</v>
      </c>
      <c r="Y43" s="61">
        <v>-2719.97</v>
      </c>
      <c r="Z43" s="62">
        <v>-1154000</v>
      </c>
    </row>
    <row r="44" spans="1:26" ht="13.5">
      <c r="A44" s="58" t="s">
        <v>64</v>
      </c>
      <c r="B44" s="19">
        <v>-22240</v>
      </c>
      <c r="C44" s="19">
        <v>0</v>
      </c>
      <c r="D44" s="59">
        <v>-59571</v>
      </c>
      <c r="E44" s="60">
        <v>-59571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-59571</v>
      </c>
    </row>
    <row r="45" spans="1:26" ht="13.5">
      <c r="A45" s="70" t="s">
        <v>65</v>
      </c>
      <c r="B45" s="22">
        <v>49501657</v>
      </c>
      <c r="C45" s="22">
        <v>0</v>
      </c>
      <c r="D45" s="99">
        <v>41868918</v>
      </c>
      <c r="E45" s="100">
        <v>41868918</v>
      </c>
      <c r="F45" s="100">
        <v>4448030</v>
      </c>
      <c r="G45" s="100">
        <v>666240</v>
      </c>
      <c r="H45" s="100">
        <v>29451</v>
      </c>
      <c r="I45" s="100">
        <v>29451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29451</v>
      </c>
      <c r="W45" s="100">
        <v>50889853</v>
      </c>
      <c r="X45" s="100">
        <v>-50860402</v>
      </c>
      <c r="Y45" s="101">
        <v>-99.94</v>
      </c>
      <c r="Z45" s="102">
        <v>41868918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86995</v>
      </c>
      <c r="C49" s="52">
        <v>0</v>
      </c>
      <c r="D49" s="129">
        <v>36091</v>
      </c>
      <c r="E49" s="54">
        <v>17010</v>
      </c>
      <c r="F49" s="54">
        <v>0</v>
      </c>
      <c r="G49" s="54">
        <v>0</v>
      </c>
      <c r="H49" s="54">
        <v>0</v>
      </c>
      <c r="I49" s="54">
        <v>450488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590584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75.09186662828307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59053</v>
      </c>
      <c r="C67" s="24"/>
      <c r="D67" s="25">
        <v>100000</v>
      </c>
      <c r="E67" s="26">
        <v>100000</v>
      </c>
      <c r="F67" s="26">
        <v>5263</v>
      </c>
      <c r="G67" s="26">
        <v>5471</v>
      </c>
      <c r="H67" s="26">
        <v>4633</v>
      </c>
      <c r="I67" s="26">
        <v>15367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15367</v>
      </c>
      <c r="W67" s="26">
        <v>25000</v>
      </c>
      <c r="X67" s="26"/>
      <c r="Y67" s="25"/>
      <c r="Z67" s="27">
        <v>100000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59053</v>
      </c>
      <c r="C75" s="28"/>
      <c r="D75" s="29">
        <v>100000</v>
      </c>
      <c r="E75" s="30">
        <v>100000</v>
      </c>
      <c r="F75" s="30">
        <v>5263</v>
      </c>
      <c r="G75" s="30">
        <v>5471</v>
      </c>
      <c r="H75" s="30">
        <v>4633</v>
      </c>
      <c r="I75" s="30">
        <v>15367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15367</v>
      </c>
      <c r="W75" s="30">
        <v>24999</v>
      </c>
      <c r="X75" s="30"/>
      <c r="Y75" s="29"/>
      <c r="Z75" s="31">
        <v>100000</v>
      </c>
    </row>
    <row r="76" spans="1:26" ht="13.5" hidden="1">
      <c r="A76" s="42" t="s">
        <v>286</v>
      </c>
      <c r="B76" s="32">
        <v>44344</v>
      </c>
      <c r="C76" s="32"/>
      <c r="D76" s="33"/>
      <c r="E76" s="34"/>
      <c r="F76" s="34">
        <v>5263</v>
      </c>
      <c r="G76" s="34">
        <v>5471</v>
      </c>
      <c r="H76" s="34">
        <v>4633</v>
      </c>
      <c r="I76" s="34">
        <v>15367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15367</v>
      </c>
      <c r="W76" s="34"/>
      <c r="X76" s="34"/>
      <c r="Y76" s="33"/>
      <c r="Z76" s="35"/>
    </row>
    <row r="77" spans="1:26" ht="13.5" hidden="1">
      <c r="A77" s="37" t="s">
        <v>31</v>
      </c>
      <c r="B77" s="19">
        <v>44344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5263</v>
      </c>
      <c r="G84" s="30">
        <v>5471</v>
      </c>
      <c r="H84" s="30">
        <v>4633</v>
      </c>
      <c r="I84" s="30">
        <v>15367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15367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662412</v>
      </c>
      <c r="D40" s="344">
        <f t="shared" si="9"/>
        <v>0</v>
      </c>
      <c r="E40" s="343">
        <f t="shared" si="9"/>
        <v>825696</v>
      </c>
      <c r="F40" s="345">
        <f t="shared" si="9"/>
        <v>825696</v>
      </c>
      <c r="G40" s="345">
        <f t="shared" si="9"/>
        <v>27362</v>
      </c>
      <c r="H40" s="343">
        <f t="shared" si="9"/>
        <v>38081</v>
      </c>
      <c r="I40" s="343">
        <f t="shared" si="9"/>
        <v>87761</v>
      </c>
      <c r="J40" s="345">
        <f t="shared" si="9"/>
        <v>153204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153204</v>
      </c>
      <c r="X40" s="343">
        <f t="shared" si="9"/>
        <v>206424</v>
      </c>
      <c r="Y40" s="345">
        <f t="shared" si="9"/>
        <v>-53220</v>
      </c>
      <c r="Z40" s="336">
        <f>+IF(X40&lt;&gt;0,+(Y40/X40)*100,0)</f>
        <v>-25.781885827229388</v>
      </c>
      <c r="AA40" s="350">
        <f>SUM(AA41:AA49)</f>
        <v>825696</v>
      </c>
    </row>
    <row r="41" spans="1:27" ht="13.5">
      <c r="A41" s="361" t="s">
        <v>247</v>
      </c>
      <c r="B41" s="142"/>
      <c r="C41" s="362">
        <v>178888</v>
      </c>
      <c r="D41" s="363"/>
      <c r="E41" s="362">
        <v>201000</v>
      </c>
      <c r="F41" s="364">
        <v>201000</v>
      </c>
      <c r="G41" s="364">
        <v>6134</v>
      </c>
      <c r="H41" s="362">
        <v>7234</v>
      </c>
      <c r="I41" s="362">
        <v>2623</v>
      </c>
      <c r="J41" s="364">
        <v>15991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15991</v>
      </c>
      <c r="X41" s="362">
        <v>50250</v>
      </c>
      <c r="Y41" s="364">
        <v>-34259</v>
      </c>
      <c r="Z41" s="365">
        <v>-68.18</v>
      </c>
      <c r="AA41" s="366">
        <v>201000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121506</v>
      </c>
      <c r="D44" s="368"/>
      <c r="E44" s="54">
        <v>159696</v>
      </c>
      <c r="F44" s="53">
        <v>159696</v>
      </c>
      <c r="G44" s="53">
        <v>2334</v>
      </c>
      <c r="H44" s="54">
        <v>16392</v>
      </c>
      <c r="I44" s="54">
        <v>7793</v>
      </c>
      <c r="J44" s="53">
        <v>26519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26519</v>
      </c>
      <c r="X44" s="54">
        <v>39924</v>
      </c>
      <c r="Y44" s="53">
        <v>-13405</v>
      </c>
      <c r="Z44" s="94">
        <v>-33.58</v>
      </c>
      <c r="AA44" s="95">
        <v>159696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362018</v>
      </c>
      <c r="D48" s="368"/>
      <c r="E48" s="54">
        <v>465000</v>
      </c>
      <c r="F48" s="53">
        <v>465000</v>
      </c>
      <c r="G48" s="53">
        <v>18894</v>
      </c>
      <c r="H48" s="54">
        <v>14455</v>
      </c>
      <c r="I48" s="54">
        <v>77345</v>
      </c>
      <c r="J48" s="53">
        <v>110694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110694</v>
      </c>
      <c r="X48" s="54">
        <v>116250</v>
      </c>
      <c r="Y48" s="53">
        <v>-5556</v>
      </c>
      <c r="Z48" s="94">
        <v>-4.78</v>
      </c>
      <c r="AA48" s="95">
        <v>465000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662412</v>
      </c>
      <c r="D60" s="346">
        <f t="shared" si="14"/>
        <v>0</v>
      </c>
      <c r="E60" s="219">
        <f t="shared" si="14"/>
        <v>825696</v>
      </c>
      <c r="F60" s="264">
        <f t="shared" si="14"/>
        <v>825696</v>
      </c>
      <c r="G60" s="264">
        <f t="shared" si="14"/>
        <v>27362</v>
      </c>
      <c r="H60" s="219">
        <f t="shared" si="14"/>
        <v>38081</v>
      </c>
      <c r="I60" s="219">
        <f t="shared" si="14"/>
        <v>87761</v>
      </c>
      <c r="J60" s="264">
        <f t="shared" si="14"/>
        <v>153204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153204</v>
      </c>
      <c r="X60" s="219">
        <f t="shared" si="14"/>
        <v>206424</v>
      </c>
      <c r="Y60" s="264">
        <f t="shared" si="14"/>
        <v>-53220</v>
      </c>
      <c r="Z60" s="337">
        <f>+IF(X60&lt;&gt;0,+(Y60/X60)*100,0)</f>
        <v>-25.781885827229388</v>
      </c>
      <c r="AA60" s="232">
        <f>+AA57+AA54+AA51+AA40+AA37+AA34+AA22+AA5</f>
        <v>825696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38975167</v>
      </c>
      <c r="D5" s="153">
        <f>SUM(D6:D8)</f>
        <v>0</v>
      </c>
      <c r="E5" s="154">
        <f t="shared" si="0"/>
        <v>44941219</v>
      </c>
      <c r="F5" s="100">
        <f t="shared" si="0"/>
        <v>44941219</v>
      </c>
      <c r="G5" s="100">
        <f t="shared" si="0"/>
        <v>11818238</v>
      </c>
      <c r="H5" s="100">
        <f t="shared" si="0"/>
        <v>639018</v>
      </c>
      <c r="I5" s="100">
        <f t="shared" si="0"/>
        <v>561903</v>
      </c>
      <c r="J5" s="100">
        <f t="shared" si="0"/>
        <v>13019159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13019159</v>
      </c>
      <c r="X5" s="100">
        <f t="shared" si="0"/>
        <v>10919214</v>
      </c>
      <c r="Y5" s="100">
        <f t="shared" si="0"/>
        <v>2099945</v>
      </c>
      <c r="Z5" s="137">
        <f>+IF(X5&lt;&gt;0,+(Y5/X5)*100,0)</f>
        <v>19.231649823879266</v>
      </c>
      <c r="AA5" s="153">
        <f>SUM(AA6:AA8)</f>
        <v>44941219</v>
      </c>
    </row>
    <row r="6" spans="1:27" ht="13.5">
      <c r="A6" s="138" t="s">
        <v>75</v>
      </c>
      <c r="B6" s="136"/>
      <c r="C6" s="155">
        <v>4826275</v>
      </c>
      <c r="D6" s="155"/>
      <c r="E6" s="156">
        <v>9585832</v>
      </c>
      <c r="F6" s="60">
        <v>9585832</v>
      </c>
      <c r="G6" s="60">
        <v>1337915</v>
      </c>
      <c r="H6" s="60">
        <v>123400</v>
      </c>
      <c r="I6" s="60">
        <v>264646</v>
      </c>
      <c r="J6" s="60">
        <v>1725961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1725961</v>
      </c>
      <c r="X6" s="60">
        <v>2021457</v>
      </c>
      <c r="Y6" s="60">
        <v>-295496</v>
      </c>
      <c r="Z6" s="140">
        <v>-14.62</v>
      </c>
      <c r="AA6" s="155">
        <v>9585832</v>
      </c>
    </row>
    <row r="7" spans="1:27" ht="13.5">
      <c r="A7" s="138" t="s">
        <v>76</v>
      </c>
      <c r="B7" s="136"/>
      <c r="C7" s="157">
        <v>32761717</v>
      </c>
      <c r="D7" s="157"/>
      <c r="E7" s="158">
        <v>30373960</v>
      </c>
      <c r="F7" s="159">
        <v>30373960</v>
      </c>
      <c r="G7" s="159">
        <v>9167414</v>
      </c>
      <c r="H7" s="159">
        <v>355935</v>
      </c>
      <c r="I7" s="159">
        <v>233775</v>
      </c>
      <c r="J7" s="159">
        <v>9757124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9757124</v>
      </c>
      <c r="X7" s="159">
        <v>7652400</v>
      </c>
      <c r="Y7" s="159">
        <v>2104724</v>
      </c>
      <c r="Z7" s="141">
        <v>27.5</v>
      </c>
      <c r="AA7" s="157">
        <v>30373960</v>
      </c>
    </row>
    <row r="8" spans="1:27" ht="13.5">
      <c r="A8" s="138" t="s">
        <v>77</v>
      </c>
      <c r="B8" s="136"/>
      <c r="C8" s="155">
        <v>1387175</v>
      </c>
      <c r="D8" s="155"/>
      <c r="E8" s="156">
        <v>4981427</v>
      </c>
      <c r="F8" s="60">
        <v>4981427</v>
      </c>
      <c r="G8" s="60">
        <v>1312909</v>
      </c>
      <c r="H8" s="60">
        <v>159683</v>
      </c>
      <c r="I8" s="60">
        <v>63482</v>
      </c>
      <c r="J8" s="60">
        <v>1536074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1536074</v>
      </c>
      <c r="X8" s="60">
        <v>1245357</v>
      </c>
      <c r="Y8" s="60">
        <v>290717</v>
      </c>
      <c r="Z8" s="140">
        <v>23.34</v>
      </c>
      <c r="AA8" s="155">
        <v>4981427</v>
      </c>
    </row>
    <row r="9" spans="1:27" ht="13.5">
      <c r="A9" s="135" t="s">
        <v>78</v>
      </c>
      <c r="B9" s="136"/>
      <c r="C9" s="153">
        <f aca="true" t="shared" si="1" ref="C9:Y9">SUM(C10:C14)</f>
        <v>774113</v>
      </c>
      <c r="D9" s="153">
        <f>SUM(D10:D14)</f>
        <v>0</v>
      </c>
      <c r="E9" s="154">
        <f t="shared" si="1"/>
        <v>3058800</v>
      </c>
      <c r="F9" s="100">
        <f t="shared" si="1"/>
        <v>3058800</v>
      </c>
      <c r="G9" s="100">
        <f t="shared" si="1"/>
        <v>0</v>
      </c>
      <c r="H9" s="100">
        <f t="shared" si="1"/>
        <v>0</v>
      </c>
      <c r="I9" s="100">
        <f t="shared" si="1"/>
        <v>10404</v>
      </c>
      <c r="J9" s="100">
        <f t="shared" si="1"/>
        <v>10404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10404</v>
      </c>
      <c r="X9" s="100">
        <f t="shared" si="1"/>
        <v>664701</v>
      </c>
      <c r="Y9" s="100">
        <f t="shared" si="1"/>
        <v>-654297</v>
      </c>
      <c r="Z9" s="137">
        <f>+IF(X9&lt;&gt;0,+(Y9/X9)*100,0)</f>
        <v>-98.43478496346478</v>
      </c>
      <c r="AA9" s="153">
        <f>SUM(AA10:AA14)</f>
        <v>3058800</v>
      </c>
    </row>
    <row r="10" spans="1:27" ht="13.5">
      <c r="A10" s="138" t="s">
        <v>79</v>
      </c>
      <c r="B10" s="136"/>
      <c r="C10" s="155"/>
      <c r="D10" s="155"/>
      <c r="E10" s="156">
        <v>2428800</v>
      </c>
      <c r="F10" s="60">
        <v>2428800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607200</v>
      </c>
      <c r="Y10" s="60">
        <v>-607200</v>
      </c>
      <c r="Z10" s="140">
        <v>-100</v>
      </c>
      <c r="AA10" s="155">
        <v>2428800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774113</v>
      </c>
      <c r="D12" s="155"/>
      <c r="E12" s="156">
        <v>630000</v>
      </c>
      <c r="F12" s="60">
        <v>630000</v>
      </c>
      <c r="G12" s="60"/>
      <c r="H12" s="60"/>
      <c r="I12" s="60">
        <v>10404</v>
      </c>
      <c r="J12" s="60">
        <v>10404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10404</v>
      </c>
      <c r="X12" s="60">
        <v>57501</v>
      </c>
      <c r="Y12" s="60">
        <v>-47097</v>
      </c>
      <c r="Z12" s="140">
        <v>-81.91</v>
      </c>
      <c r="AA12" s="155">
        <v>630000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3642624</v>
      </c>
      <c r="D15" s="153">
        <f>SUM(D16:D18)</f>
        <v>0</v>
      </c>
      <c r="E15" s="154">
        <f t="shared" si="2"/>
        <v>43129452</v>
      </c>
      <c r="F15" s="100">
        <f t="shared" si="2"/>
        <v>43129452</v>
      </c>
      <c r="G15" s="100">
        <f t="shared" si="2"/>
        <v>3045826</v>
      </c>
      <c r="H15" s="100">
        <f t="shared" si="2"/>
        <v>213650</v>
      </c>
      <c r="I15" s="100">
        <f t="shared" si="2"/>
        <v>7352</v>
      </c>
      <c r="J15" s="100">
        <f t="shared" si="2"/>
        <v>3266828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3266828</v>
      </c>
      <c r="X15" s="100">
        <f t="shared" si="2"/>
        <v>2039379</v>
      </c>
      <c r="Y15" s="100">
        <f t="shared" si="2"/>
        <v>1227449</v>
      </c>
      <c r="Z15" s="137">
        <f>+IF(X15&lt;&gt;0,+(Y15/X15)*100,0)</f>
        <v>60.18739037716874</v>
      </c>
      <c r="AA15" s="153">
        <f>SUM(AA16:AA18)</f>
        <v>43129452</v>
      </c>
    </row>
    <row r="16" spans="1:27" ht="13.5">
      <c r="A16" s="138" t="s">
        <v>85</v>
      </c>
      <c r="B16" s="136"/>
      <c r="C16" s="155">
        <v>1342624</v>
      </c>
      <c r="D16" s="155"/>
      <c r="E16" s="156">
        <v>43121265</v>
      </c>
      <c r="F16" s="60">
        <v>43121265</v>
      </c>
      <c r="G16" s="60">
        <v>617026</v>
      </c>
      <c r="H16" s="60">
        <v>213650</v>
      </c>
      <c r="I16" s="60">
        <v>7352</v>
      </c>
      <c r="J16" s="60">
        <v>838028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838028</v>
      </c>
      <c r="X16" s="60">
        <v>2037333</v>
      </c>
      <c r="Y16" s="60">
        <v>-1199305</v>
      </c>
      <c r="Z16" s="140">
        <v>-58.87</v>
      </c>
      <c r="AA16" s="155">
        <v>43121265</v>
      </c>
    </row>
    <row r="17" spans="1:27" ht="13.5">
      <c r="A17" s="138" t="s">
        <v>86</v>
      </c>
      <c r="B17" s="136"/>
      <c r="C17" s="155"/>
      <c r="D17" s="155"/>
      <c r="E17" s="156">
        <v>8187</v>
      </c>
      <c r="F17" s="60">
        <v>8187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2046</v>
      </c>
      <c r="Y17" s="60">
        <v>-2046</v>
      </c>
      <c r="Z17" s="140">
        <v>-100</v>
      </c>
      <c r="AA17" s="155">
        <v>8187</v>
      </c>
    </row>
    <row r="18" spans="1:27" ht="13.5">
      <c r="A18" s="138" t="s">
        <v>87</v>
      </c>
      <c r="B18" s="136"/>
      <c r="C18" s="155">
        <v>2300000</v>
      </c>
      <c r="D18" s="155"/>
      <c r="E18" s="156"/>
      <c r="F18" s="60"/>
      <c r="G18" s="60">
        <v>2428800</v>
      </c>
      <c r="H18" s="60"/>
      <c r="I18" s="60"/>
      <c r="J18" s="60">
        <v>2428800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2428800</v>
      </c>
      <c r="X18" s="60"/>
      <c r="Y18" s="60">
        <v>2428800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43391904</v>
      </c>
      <c r="D25" s="168">
        <f>+D5+D9+D15+D19+D24</f>
        <v>0</v>
      </c>
      <c r="E25" s="169">
        <f t="shared" si="4"/>
        <v>91129471</v>
      </c>
      <c r="F25" s="73">
        <f t="shared" si="4"/>
        <v>91129471</v>
      </c>
      <c r="G25" s="73">
        <f t="shared" si="4"/>
        <v>14864064</v>
      </c>
      <c r="H25" s="73">
        <f t="shared" si="4"/>
        <v>852668</v>
      </c>
      <c r="I25" s="73">
        <f t="shared" si="4"/>
        <v>579659</v>
      </c>
      <c r="J25" s="73">
        <f t="shared" si="4"/>
        <v>16296391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16296391</v>
      </c>
      <c r="X25" s="73">
        <f t="shared" si="4"/>
        <v>13623294</v>
      </c>
      <c r="Y25" s="73">
        <f t="shared" si="4"/>
        <v>2673097</v>
      </c>
      <c r="Z25" s="170">
        <f>+IF(X25&lt;&gt;0,+(Y25/X25)*100,0)</f>
        <v>19.621517380451454</v>
      </c>
      <c r="AA25" s="168">
        <f>+AA5+AA9+AA15+AA19+AA24</f>
        <v>91129471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32755222</v>
      </c>
      <c r="D28" s="153">
        <f>SUM(D29:D31)</f>
        <v>0</v>
      </c>
      <c r="E28" s="154">
        <f t="shared" si="5"/>
        <v>39458741</v>
      </c>
      <c r="F28" s="100">
        <f t="shared" si="5"/>
        <v>39458741</v>
      </c>
      <c r="G28" s="100">
        <f t="shared" si="5"/>
        <v>2893395</v>
      </c>
      <c r="H28" s="100">
        <f t="shared" si="5"/>
        <v>2445563</v>
      </c>
      <c r="I28" s="100">
        <f t="shared" si="5"/>
        <v>2548855</v>
      </c>
      <c r="J28" s="100">
        <f t="shared" si="5"/>
        <v>7887813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7887813</v>
      </c>
      <c r="X28" s="100">
        <f t="shared" si="5"/>
        <v>9488184</v>
      </c>
      <c r="Y28" s="100">
        <f t="shared" si="5"/>
        <v>-1600371</v>
      </c>
      <c r="Z28" s="137">
        <f>+IF(X28&lt;&gt;0,+(Y28/X28)*100,0)</f>
        <v>-16.86698951032147</v>
      </c>
      <c r="AA28" s="153">
        <f>SUM(AA29:AA31)</f>
        <v>39458741</v>
      </c>
    </row>
    <row r="29" spans="1:27" ht="13.5">
      <c r="A29" s="138" t="s">
        <v>75</v>
      </c>
      <c r="B29" s="136"/>
      <c r="C29" s="155">
        <v>19888205</v>
      </c>
      <c r="D29" s="155"/>
      <c r="E29" s="156">
        <v>23159921</v>
      </c>
      <c r="F29" s="60">
        <v>23159921</v>
      </c>
      <c r="G29" s="60">
        <v>1919139</v>
      </c>
      <c r="H29" s="60">
        <v>1179632</v>
      </c>
      <c r="I29" s="60">
        <v>1190829</v>
      </c>
      <c r="J29" s="60">
        <v>4289600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4289600</v>
      </c>
      <c r="X29" s="60">
        <v>5413479</v>
      </c>
      <c r="Y29" s="60">
        <v>-1123879</v>
      </c>
      <c r="Z29" s="140">
        <v>-20.76</v>
      </c>
      <c r="AA29" s="155">
        <v>23159921</v>
      </c>
    </row>
    <row r="30" spans="1:27" ht="13.5">
      <c r="A30" s="138" t="s">
        <v>76</v>
      </c>
      <c r="B30" s="136"/>
      <c r="C30" s="157">
        <v>4400537</v>
      </c>
      <c r="D30" s="157"/>
      <c r="E30" s="158">
        <v>5605112</v>
      </c>
      <c r="F30" s="159">
        <v>5605112</v>
      </c>
      <c r="G30" s="159">
        <v>366000</v>
      </c>
      <c r="H30" s="159">
        <v>578547</v>
      </c>
      <c r="I30" s="159">
        <v>485334</v>
      </c>
      <c r="J30" s="159">
        <v>1429881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1429881</v>
      </c>
      <c r="X30" s="159">
        <v>1401279</v>
      </c>
      <c r="Y30" s="159">
        <v>28602</v>
      </c>
      <c r="Z30" s="141">
        <v>2.04</v>
      </c>
      <c r="AA30" s="157">
        <v>5605112</v>
      </c>
    </row>
    <row r="31" spans="1:27" ht="13.5">
      <c r="A31" s="138" t="s">
        <v>77</v>
      </c>
      <c r="B31" s="136"/>
      <c r="C31" s="155">
        <v>8466480</v>
      </c>
      <c r="D31" s="155"/>
      <c r="E31" s="156">
        <v>10693708</v>
      </c>
      <c r="F31" s="60">
        <v>10693708</v>
      </c>
      <c r="G31" s="60">
        <v>608256</v>
      </c>
      <c r="H31" s="60">
        <v>687384</v>
      </c>
      <c r="I31" s="60">
        <v>872692</v>
      </c>
      <c r="J31" s="60">
        <v>2168332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2168332</v>
      </c>
      <c r="X31" s="60">
        <v>2673426</v>
      </c>
      <c r="Y31" s="60">
        <v>-505094</v>
      </c>
      <c r="Z31" s="140">
        <v>-18.89</v>
      </c>
      <c r="AA31" s="155">
        <v>10693708</v>
      </c>
    </row>
    <row r="32" spans="1:27" ht="13.5">
      <c r="A32" s="135" t="s">
        <v>78</v>
      </c>
      <c r="B32" s="136"/>
      <c r="C32" s="153">
        <f aca="true" t="shared" si="6" ref="C32:Y32">SUM(C33:C37)</f>
        <v>4074675</v>
      </c>
      <c r="D32" s="153">
        <f>SUM(D33:D37)</f>
        <v>0</v>
      </c>
      <c r="E32" s="154">
        <f t="shared" si="6"/>
        <v>9354447</v>
      </c>
      <c r="F32" s="100">
        <f t="shared" si="6"/>
        <v>9354447</v>
      </c>
      <c r="G32" s="100">
        <f t="shared" si="6"/>
        <v>351907</v>
      </c>
      <c r="H32" s="100">
        <f t="shared" si="6"/>
        <v>367398</v>
      </c>
      <c r="I32" s="100">
        <f t="shared" si="6"/>
        <v>372847</v>
      </c>
      <c r="J32" s="100">
        <f t="shared" si="6"/>
        <v>1092152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1092152</v>
      </c>
      <c r="X32" s="100">
        <f t="shared" si="6"/>
        <v>2345604</v>
      </c>
      <c r="Y32" s="100">
        <f t="shared" si="6"/>
        <v>-1253452</v>
      </c>
      <c r="Z32" s="137">
        <f>+IF(X32&lt;&gt;0,+(Y32/X32)*100,0)</f>
        <v>-53.43834679681652</v>
      </c>
      <c r="AA32" s="153">
        <f>SUM(AA33:AA37)</f>
        <v>9354447</v>
      </c>
    </row>
    <row r="33" spans="1:27" ht="13.5">
      <c r="A33" s="138" t="s">
        <v>79</v>
      </c>
      <c r="B33" s="136"/>
      <c r="C33" s="155"/>
      <c r="D33" s="155"/>
      <c r="E33" s="156">
        <v>4642710</v>
      </c>
      <c r="F33" s="60">
        <v>4642710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1167669</v>
      </c>
      <c r="Y33" s="60">
        <v>-1167669</v>
      </c>
      <c r="Z33" s="140">
        <v>-100</v>
      </c>
      <c r="AA33" s="155">
        <v>4642710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4012830</v>
      </c>
      <c r="D35" s="155"/>
      <c r="E35" s="156">
        <v>4645628</v>
      </c>
      <c r="F35" s="60">
        <v>4645628</v>
      </c>
      <c r="G35" s="60">
        <v>346624</v>
      </c>
      <c r="H35" s="60">
        <v>362115</v>
      </c>
      <c r="I35" s="60">
        <v>367564</v>
      </c>
      <c r="J35" s="60">
        <v>1076303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1076303</v>
      </c>
      <c r="X35" s="60">
        <v>1161408</v>
      </c>
      <c r="Y35" s="60">
        <v>-85105</v>
      </c>
      <c r="Z35" s="140">
        <v>-7.33</v>
      </c>
      <c r="AA35" s="155">
        <v>4645628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61845</v>
      </c>
      <c r="D37" s="157"/>
      <c r="E37" s="158">
        <v>66109</v>
      </c>
      <c r="F37" s="159">
        <v>66109</v>
      </c>
      <c r="G37" s="159">
        <v>5283</v>
      </c>
      <c r="H37" s="159">
        <v>5283</v>
      </c>
      <c r="I37" s="159">
        <v>5283</v>
      </c>
      <c r="J37" s="159">
        <v>15849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15849</v>
      </c>
      <c r="X37" s="159">
        <v>16527</v>
      </c>
      <c r="Y37" s="159">
        <v>-678</v>
      </c>
      <c r="Z37" s="141">
        <v>-4.1</v>
      </c>
      <c r="AA37" s="157">
        <v>66109</v>
      </c>
    </row>
    <row r="38" spans="1:27" ht="13.5">
      <c r="A38" s="135" t="s">
        <v>84</v>
      </c>
      <c r="B38" s="142"/>
      <c r="C38" s="153">
        <f aca="true" t="shared" si="7" ref="C38:Y38">SUM(C39:C41)</f>
        <v>14591652</v>
      </c>
      <c r="D38" s="153">
        <f>SUM(D39:D41)</f>
        <v>0</v>
      </c>
      <c r="E38" s="154">
        <f t="shared" si="7"/>
        <v>48878501</v>
      </c>
      <c r="F38" s="100">
        <f t="shared" si="7"/>
        <v>48878501</v>
      </c>
      <c r="G38" s="100">
        <f t="shared" si="7"/>
        <v>1775097</v>
      </c>
      <c r="H38" s="100">
        <f t="shared" si="7"/>
        <v>1929356</v>
      </c>
      <c r="I38" s="100">
        <f t="shared" si="7"/>
        <v>1838829</v>
      </c>
      <c r="J38" s="100">
        <f t="shared" si="7"/>
        <v>5543282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5543282</v>
      </c>
      <c r="X38" s="100">
        <f t="shared" si="7"/>
        <v>3548508</v>
      </c>
      <c r="Y38" s="100">
        <f t="shared" si="7"/>
        <v>1994774</v>
      </c>
      <c r="Z38" s="137">
        <f>+IF(X38&lt;&gt;0,+(Y38/X38)*100,0)</f>
        <v>56.21444280243979</v>
      </c>
      <c r="AA38" s="153">
        <f>SUM(AA39:AA41)</f>
        <v>48878501</v>
      </c>
    </row>
    <row r="39" spans="1:27" ht="13.5">
      <c r="A39" s="138" t="s">
        <v>85</v>
      </c>
      <c r="B39" s="136"/>
      <c r="C39" s="155">
        <v>10289519</v>
      </c>
      <c r="D39" s="155"/>
      <c r="E39" s="156">
        <v>47966589</v>
      </c>
      <c r="F39" s="60">
        <v>47966589</v>
      </c>
      <c r="G39" s="60">
        <v>1374710</v>
      </c>
      <c r="H39" s="60">
        <v>1466305</v>
      </c>
      <c r="I39" s="60">
        <v>1410466</v>
      </c>
      <c r="J39" s="60">
        <v>4251481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4251481</v>
      </c>
      <c r="X39" s="60">
        <v>3320529</v>
      </c>
      <c r="Y39" s="60">
        <v>930952</v>
      </c>
      <c r="Z39" s="140">
        <v>28.04</v>
      </c>
      <c r="AA39" s="155">
        <v>47966589</v>
      </c>
    </row>
    <row r="40" spans="1:27" ht="13.5">
      <c r="A40" s="138" t="s">
        <v>86</v>
      </c>
      <c r="B40" s="136"/>
      <c r="C40" s="155"/>
      <c r="D40" s="155"/>
      <c r="E40" s="156">
        <v>911912</v>
      </c>
      <c r="F40" s="60">
        <v>911912</v>
      </c>
      <c r="G40" s="60">
        <v>67343</v>
      </c>
      <c r="H40" s="60">
        <v>67343</v>
      </c>
      <c r="I40" s="60">
        <v>66162</v>
      </c>
      <c r="J40" s="60">
        <v>200848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200848</v>
      </c>
      <c r="X40" s="60">
        <v>227979</v>
      </c>
      <c r="Y40" s="60">
        <v>-27131</v>
      </c>
      <c r="Z40" s="140">
        <v>-11.9</v>
      </c>
      <c r="AA40" s="155">
        <v>911912</v>
      </c>
    </row>
    <row r="41" spans="1:27" ht="13.5">
      <c r="A41" s="138" t="s">
        <v>87</v>
      </c>
      <c r="B41" s="136"/>
      <c r="C41" s="155">
        <v>4302133</v>
      </c>
      <c r="D41" s="155"/>
      <c r="E41" s="156"/>
      <c r="F41" s="60"/>
      <c r="G41" s="60">
        <v>333044</v>
      </c>
      <c r="H41" s="60">
        <v>395708</v>
      </c>
      <c r="I41" s="60">
        <v>362201</v>
      </c>
      <c r="J41" s="60">
        <v>1090953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1090953</v>
      </c>
      <c r="X41" s="60"/>
      <c r="Y41" s="60">
        <v>1090953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1957841</v>
      </c>
      <c r="F47" s="100">
        <v>1957841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452814</v>
      </c>
      <c r="Y47" s="100">
        <v>-452814</v>
      </c>
      <c r="Z47" s="137">
        <v>-100</v>
      </c>
      <c r="AA47" s="153">
        <v>1957841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51421549</v>
      </c>
      <c r="D48" s="168">
        <f>+D28+D32+D38+D42+D47</f>
        <v>0</v>
      </c>
      <c r="E48" s="169">
        <f t="shared" si="9"/>
        <v>99649530</v>
      </c>
      <c r="F48" s="73">
        <f t="shared" si="9"/>
        <v>99649530</v>
      </c>
      <c r="G48" s="73">
        <f t="shared" si="9"/>
        <v>5020399</v>
      </c>
      <c r="H48" s="73">
        <f t="shared" si="9"/>
        <v>4742317</v>
      </c>
      <c r="I48" s="73">
        <f t="shared" si="9"/>
        <v>4760531</v>
      </c>
      <c r="J48" s="73">
        <f t="shared" si="9"/>
        <v>14523247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14523247</v>
      </c>
      <c r="X48" s="73">
        <f t="shared" si="9"/>
        <v>15835110</v>
      </c>
      <c r="Y48" s="73">
        <f t="shared" si="9"/>
        <v>-1311863</v>
      </c>
      <c r="Z48" s="170">
        <f>+IF(X48&lt;&gt;0,+(Y48/X48)*100,0)</f>
        <v>-8.284520915863547</v>
      </c>
      <c r="AA48" s="168">
        <f>+AA28+AA32+AA38+AA42+AA47</f>
        <v>99649530</v>
      </c>
    </row>
    <row r="49" spans="1:27" ht="13.5">
      <c r="A49" s="148" t="s">
        <v>49</v>
      </c>
      <c r="B49" s="149"/>
      <c r="C49" s="171">
        <f aca="true" t="shared" si="10" ref="C49:Y49">+C25-C48</f>
        <v>-8029645</v>
      </c>
      <c r="D49" s="171">
        <f>+D25-D48</f>
        <v>0</v>
      </c>
      <c r="E49" s="172">
        <f t="shared" si="10"/>
        <v>-8520059</v>
      </c>
      <c r="F49" s="173">
        <f t="shared" si="10"/>
        <v>-8520059</v>
      </c>
      <c r="G49" s="173">
        <f t="shared" si="10"/>
        <v>9843665</v>
      </c>
      <c r="H49" s="173">
        <f t="shared" si="10"/>
        <v>-3889649</v>
      </c>
      <c r="I49" s="173">
        <f t="shared" si="10"/>
        <v>-4180872</v>
      </c>
      <c r="J49" s="173">
        <f t="shared" si="10"/>
        <v>1773144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1773144</v>
      </c>
      <c r="X49" s="173">
        <f>IF(F25=F48,0,X25-X48)</f>
        <v>-2211816</v>
      </c>
      <c r="Y49" s="173">
        <f t="shared" si="10"/>
        <v>3984960</v>
      </c>
      <c r="Z49" s="174">
        <f>+IF(X49&lt;&gt;0,+(Y49/X49)*100,0)</f>
        <v>-180.16688549137902</v>
      </c>
      <c r="AA49" s="171">
        <f>+AA25-AA48</f>
        <v>-8520059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644365</v>
      </c>
      <c r="D12" s="155">
        <v>0</v>
      </c>
      <c r="E12" s="156">
        <v>747000</v>
      </c>
      <c r="F12" s="60">
        <v>747000</v>
      </c>
      <c r="G12" s="60">
        <v>53716</v>
      </c>
      <c r="H12" s="60">
        <v>53943</v>
      </c>
      <c r="I12" s="60">
        <v>54022</v>
      </c>
      <c r="J12" s="60">
        <v>161681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161681</v>
      </c>
      <c r="X12" s="60">
        <v>186750</v>
      </c>
      <c r="Y12" s="60">
        <v>-25069</v>
      </c>
      <c r="Z12" s="140">
        <v>-13.42</v>
      </c>
      <c r="AA12" s="155">
        <v>747000</v>
      </c>
    </row>
    <row r="13" spans="1:27" ht="13.5">
      <c r="A13" s="181" t="s">
        <v>109</v>
      </c>
      <c r="B13" s="185"/>
      <c r="C13" s="155">
        <v>2805106</v>
      </c>
      <c r="D13" s="155">
        <v>0</v>
      </c>
      <c r="E13" s="156">
        <v>1950000</v>
      </c>
      <c r="F13" s="60">
        <v>1950000</v>
      </c>
      <c r="G13" s="60">
        <v>39583</v>
      </c>
      <c r="H13" s="60">
        <v>67405</v>
      </c>
      <c r="I13" s="60">
        <v>62179</v>
      </c>
      <c r="J13" s="60">
        <v>169167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169167</v>
      </c>
      <c r="X13" s="60">
        <v>737499</v>
      </c>
      <c r="Y13" s="60">
        <v>-568332</v>
      </c>
      <c r="Z13" s="140">
        <v>-77.06</v>
      </c>
      <c r="AA13" s="155">
        <v>1950000</v>
      </c>
    </row>
    <row r="14" spans="1:27" ht="13.5">
      <c r="A14" s="181" t="s">
        <v>110</v>
      </c>
      <c r="B14" s="185"/>
      <c r="C14" s="155">
        <v>59053</v>
      </c>
      <c r="D14" s="155">
        <v>0</v>
      </c>
      <c r="E14" s="156">
        <v>100000</v>
      </c>
      <c r="F14" s="60">
        <v>100000</v>
      </c>
      <c r="G14" s="60">
        <v>5263</v>
      </c>
      <c r="H14" s="60">
        <v>5471</v>
      </c>
      <c r="I14" s="60">
        <v>4633</v>
      </c>
      <c r="J14" s="60">
        <v>15367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15367</v>
      </c>
      <c r="X14" s="60">
        <v>24999</v>
      </c>
      <c r="Y14" s="60">
        <v>-9632</v>
      </c>
      <c r="Z14" s="140">
        <v>-38.53</v>
      </c>
      <c r="AA14" s="155">
        <v>100000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1251</v>
      </c>
      <c r="Y16" s="60">
        <v>-1251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844841</v>
      </c>
      <c r="D18" s="155">
        <v>0</v>
      </c>
      <c r="E18" s="156">
        <v>6372460</v>
      </c>
      <c r="F18" s="60">
        <v>6372460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1780263</v>
      </c>
      <c r="Y18" s="60">
        <v>-1780263</v>
      </c>
      <c r="Z18" s="140">
        <v>-100</v>
      </c>
      <c r="AA18" s="155">
        <v>6372460</v>
      </c>
    </row>
    <row r="19" spans="1:27" ht="13.5">
      <c r="A19" s="181" t="s">
        <v>34</v>
      </c>
      <c r="B19" s="185"/>
      <c r="C19" s="155">
        <v>38151920</v>
      </c>
      <c r="D19" s="155">
        <v>0</v>
      </c>
      <c r="E19" s="156">
        <v>80623511</v>
      </c>
      <c r="F19" s="60">
        <v>80623511</v>
      </c>
      <c r="G19" s="60">
        <v>14138999</v>
      </c>
      <c r="H19" s="60">
        <v>512369</v>
      </c>
      <c r="I19" s="60">
        <v>448625</v>
      </c>
      <c r="J19" s="60">
        <v>15099993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15099993</v>
      </c>
      <c r="X19" s="60">
        <v>10771281</v>
      </c>
      <c r="Y19" s="60">
        <v>4328712</v>
      </c>
      <c r="Z19" s="140">
        <v>40.19</v>
      </c>
      <c r="AA19" s="155">
        <v>80623511</v>
      </c>
    </row>
    <row r="20" spans="1:27" ht="13.5">
      <c r="A20" s="181" t="s">
        <v>35</v>
      </c>
      <c r="B20" s="185"/>
      <c r="C20" s="155">
        <v>872954</v>
      </c>
      <c r="D20" s="155">
        <v>0</v>
      </c>
      <c r="E20" s="156">
        <v>485000</v>
      </c>
      <c r="F20" s="54">
        <v>485000</v>
      </c>
      <c r="G20" s="54">
        <v>626503</v>
      </c>
      <c r="H20" s="54">
        <v>213480</v>
      </c>
      <c r="I20" s="54">
        <v>9460</v>
      </c>
      <c r="J20" s="54">
        <v>849443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849443</v>
      </c>
      <c r="X20" s="54">
        <v>121251</v>
      </c>
      <c r="Y20" s="54">
        <v>728192</v>
      </c>
      <c r="Z20" s="184">
        <v>600.57</v>
      </c>
      <c r="AA20" s="130">
        <v>485000</v>
      </c>
    </row>
    <row r="21" spans="1:27" ht="13.5">
      <c r="A21" s="181" t="s">
        <v>115</v>
      </c>
      <c r="B21" s="185"/>
      <c r="C21" s="155">
        <v>13665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43391904</v>
      </c>
      <c r="D22" s="188">
        <f>SUM(D5:D21)</f>
        <v>0</v>
      </c>
      <c r="E22" s="189">
        <f t="shared" si="0"/>
        <v>90282971</v>
      </c>
      <c r="F22" s="190">
        <f t="shared" si="0"/>
        <v>90282971</v>
      </c>
      <c r="G22" s="190">
        <f t="shared" si="0"/>
        <v>14864064</v>
      </c>
      <c r="H22" s="190">
        <f t="shared" si="0"/>
        <v>852668</v>
      </c>
      <c r="I22" s="190">
        <f t="shared" si="0"/>
        <v>578919</v>
      </c>
      <c r="J22" s="190">
        <f t="shared" si="0"/>
        <v>16295651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16295651</v>
      </c>
      <c r="X22" s="190">
        <f t="shared" si="0"/>
        <v>13623294</v>
      </c>
      <c r="Y22" s="190">
        <f t="shared" si="0"/>
        <v>2672357</v>
      </c>
      <c r="Z22" s="191">
        <f>+IF(X22&lt;&gt;0,+(Y22/X22)*100,0)</f>
        <v>19.616085507660628</v>
      </c>
      <c r="AA22" s="188">
        <f>SUM(AA5:AA21)</f>
        <v>90282971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25015832</v>
      </c>
      <c r="D25" s="155">
        <v>0</v>
      </c>
      <c r="E25" s="156">
        <v>34505777</v>
      </c>
      <c r="F25" s="60">
        <v>34505777</v>
      </c>
      <c r="G25" s="60">
        <v>3001131</v>
      </c>
      <c r="H25" s="60">
        <v>3039322</v>
      </c>
      <c r="I25" s="60">
        <v>3047913</v>
      </c>
      <c r="J25" s="60">
        <v>9088366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9088366</v>
      </c>
      <c r="X25" s="60">
        <v>8240976</v>
      </c>
      <c r="Y25" s="60">
        <v>847390</v>
      </c>
      <c r="Z25" s="140">
        <v>10.28</v>
      </c>
      <c r="AA25" s="155">
        <v>34505777</v>
      </c>
    </row>
    <row r="26" spans="1:27" ht="13.5">
      <c r="A26" s="183" t="s">
        <v>38</v>
      </c>
      <c r="B26" s="182"/>
      <c r="C26" s="155">
        <v>2422303</v>
      </c>
      <c r="D26" s="155">
        <v>0</v>
      </c>
      <c r="E26" s="156">
        <v>2616458</v>
      </c>
      <c r="F26" s="60">
        <v>2616458</v>
      </c>
      <c r="G26" s="60">
        <v>208384</v>
      </c>
      <c r="H26" s="60">
        <v>204513</v>
      </c>
      <c r="I26" s="60">
        <v>205370</v>
      </c>
      <c r="J26" s="60">
        <v>618267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618267</v>
      </c>
      <c r="X26" s="60">
        <v>654114</v>
      </c>
      <c r="Y26" s="60">
        <v>-35847</v>
      </c>
      <c r="Z26" s="140">
        <v>-5.48</v>
      </c>
      <c r="AA26" s="155">
        <v>2616458</v>
      </c>
    </row>
    <row r="27" spans="1:27" ht="13.5">
      <c r="A27" s="183" t="s">
        <v>118</v>
      </c>
      <c r="B27" s="182"/>
      <c r="C27" s="155">
        <v>349828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1879112</v>
      </c>
      <c r="D28" s="155">
        <v>0</v>
      </c>
      <c r="E28" s="156">
        <v>2040000</v>
      </c>
      <c r="F28" s="60">
        <v>2040000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510000</v>
      </c>
      <c r="Y28" s="60">
        <v>-510000</v>
      </c>
      <c r="Z28" s="140">
        <v>-100</v>
      </c>
      <c r="AA28" s="155">
        <v>2040000</v>
      </c>
    </row>
    <row r="29" spans="1:27" ht="13.5">
      <c r="A29" s="183" t="s">
        <v>40</v>
      </c>
      <c r="B29" s="182"/>
      <c r="C29" s="155">
        <v>1494457</v>
      </c>
      <c r="D29" s="155">
        <v>0</v>
      </c>
      <c r="E29" s="156">
        <v>1491586</v>
      </c>
      <c r="F29" s="60">
        <v>1491586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372897</v>
      </c>
      <c r="Y29" s="60">
        <v>-372897</v>
      </c>
      <c r="Z29" s="140">
        <v>-100</v>
      </c>
      <c r="AA29" s="155">
        <v>1491586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469206</v>
      </c>
      <c r="D32" s="155">
        <v>0</v>
      </c>
      <c r="E32" s="156">
        <v>36894132</v>
      </c>
      <c r="F32" s="60">
        <v>36894132</v>
      </c>
      <c r="G32" s="60">
        <v>21902</v>
      </c>
      <c r="H32" s="60">
        <v>47284</v>
      </c>
      <c r="I32" s="60">
        <v>30339</v>
      </c>
      <c r="J32" s="60">
        <v>99525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99525</v>
      </c>
      <c r="X32" s="60">
        <v>992769</v>
      </c>
      <c r="Y32" s="60">
        <v>-893244</v>
      </c>
      <c r="Z32" s="140">
        <v>-89.98</v>
      </c>
      <c r="AA32" s="155">
        <v>36894132</v>
      </c>
    </row>
    <row r="33" spans="1:27" ht="13.5">
      <c r="A33" s="183" t="s">
        <v>42</v>
      </c>
      <c r="B33" s="182"/>
      <c r="C33" s="155">
        <v>3425414</v>
      </c>
      <c r="D33" s="155">
        <v>0</v>
      </c>
      <c r="E33" s="156">
        <v>4500000</v>
      </c>
      <c r="F33" s="60">
        <v>4500000</v>
      </c>
      <c r="G33" s="60">
        <v>466231</v>
      </c>
      <c r="H33" s="60">
        <v>123400</v>
      </c>
      <c r="I33" s="60">
        <v>121094</v>
      </c>
      <c r="J33" s="60">
        <v>710725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710725</v>
      </c>
      <c r="X33" s="60">
        <v>750000</v>
      </c>
      <c r="Y33" s="60">
        <v>-39275</v>
      </c>
      <c r="Z33" s="140">
        <v>-5.24</v>
      </c>
      <c r="AA33" s="155">
        <v>4500000</v>
      </c>
    </row>
    <row r="34" spans="1:27" ht="13.5">
      <c r="A34" s="183" t="s">
        <v>43</v>
      </c>
      <c r="B34" s="182"/>
      <c r="C34" s="155">
        <v>16365397</v>
      </c>
      <c r="D34" s="155">
        <v>0</v>
      </c>
      <c r="E34" s="156">
        <v>17601577</v>
      </c>
      <c r="F34" s="60">
        <v>17601577</v>
      </c>
      <c r="G34" s="60">
        <v>1322751</v>
      </c>
      <c r="H34" s="60">
        <v>1327798</v>
      </c>
      <c r="I34" s="60">
        <v>1355815</v>
      </c>
      <c r="J34" s="60">
        <v>4006364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4006364</v>
      </c>
      <c r="X34" s="60">
        <v>4314354</v>
      </c>
      <c r="Y34" s="60">
        <v>-307990</v>
      </c>
      <c r="Z34" s="140">
        <v>-7.14</v>
      </c>
      <c r="AA34" s="155">
        <v>17601577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51421549</v>
      </c>
      <c r="D36" s="188">
        <f>SUM(D25:D35)</f>
        <v>0</v>
      </c>
      <c r="E36" s="189">
        <f t="shared" si="1"/>
        <v>99649530</v>
      </c>
      <c r="F36" s="190">
        <f t="shared" si="1"/>
        <v>99649530</v>
      </c>
      <c r="G36" s="190">
        <f t="shared" si="1"/>
        <v>5020399</v>
      </c>
      <c r="H36" s="190">
        <f t="shared" si="1"/>
        <v>4742317</v>
      </c>
      <c r="I36" s="190">
        <f t="shared" si="1"/>
        <v>4760531</v>
      </c>
      <c r="J36" s="190">
        <f t="shared" si="1"/>
        <v>14523247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14523247</v>
      </c>
      <c r="X36" s="190">
        <f t="shared" si="1"/>
        <v>15835110</v>
      </c>
      <c r="Y36" s="190">
        <f t="shared" si="1"/>
        <v>-1311863</v>
      </c>
      <c r="Z36" s="191">
        <f>+IF(X36&lt;&gt;0,+(Y36/X36)*100,0)</f>
        <v>-8.284520915863547</v>
      </c>
      <c r="AA36" s="188">
        <f>SUM(AA25:AA35)</f>
        <v>99649530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-8029645</v>
      </c>
      <c r="D38" s="199">
        <f>+D22-D36</f>
        <v>0</v>
      </c>
      <c r="E38" s="200">
        <f t="shared" si="2"/>
        <v>-9366559</v>
      </c>
      <c r="F38" s="106">
        <f t="shared" si="2"/>
        <v>-9366559</v>
      </c>
      <c r="G38" s="106">
        <f t="shared" si="2"/>
        <v>9843665</v>
      </c>
      <c r="H38" s="106">
        <f t="shared" si="2"/>
        <v>-3889649</v>
      </c>
      <c r="I38" s="106">
        <f t="shared" si="2"/>
        <v>-4181612</v>
      </c>
      <c r="J38" s="106">
        <f t="shared" si="2"/>
        <v>1772404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1772404</v>
      </c>
      <c r="X38" s="106">
        <f>IF(F22=F36,0,X22-X36)</f>
        <v>-2211816</v>
      </c>
      <c r="Y38" s="106">
        <f t="shared" si="2"/>
        <v>3984220</v>
      </c>
      <c r="Z38" s="201">
        <f>+IF(X38&lt;&gt;0,+(Y38/X38)*100,0)</f>
        <v>-180.13342882048056</v>
      </c>
      <c r="AA38" s="199">
        <f>+AA22-AA36</f>
        <v>-9366559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846500</v>
      </c>
      <c r="F39" s="60">
        <v>846500</v>
      </c>
      <c r="G39" s="60">
        <v>0</v>
      </c>
      <c r="H39" s="60">
        <v>0</v>
      </c>
      <c r="I39" s="60">
        <v>740</v>
      </c>
      <c r="J39" s="60">
        <v>740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740</v>
      </c>
      <c r="X39" s="60">
        <v>103251</v>
      </c>
      <c r="Y39" s="60">
        <v>-102511</v>
      </c>
      <c r="Z39" s="140">
        <v>-99.28</v>
      </c>
      <c r="AA39" s="155">
        <v>846500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-8029645</v>
      </c>
      <c r="D42" s="206">
        <f>SUM(D38:D41)</f>
        <v>0</v>
      </c>
      <c r="E42" s="207">
        <f t="shared" si="3"/>
        <v>-8520059</v>
      </c>
      <c r="F42" s="88">
        <f t="shared" si="3"/>
        <v>-8520059</v>
      </c>
      <c r="G42" s="88">
        <f t="shared" si="3"/>
        <v>9843665</v>
      </c>
      <c r="H42" s="88">
        <f t="shared" si="3"/>
        <v>-3889649</v>
      </c>
      <c r="I42" s="88">
        <f t="shared" si="3"/>
        <v>-4180872</v>
      </c>
      <c r="J42" s="88">
        <f t="shared" si="3"/>
        <v>1773144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1773144</v>
      </c>
      <c r="X42" s="88">
        <f t="shared" si="3"/>
        <v>-2108565</v>
      </c>
      <c r="Y42" s="88">
        <f t="shared" si="3"/>
        <v>3881709</v>
      </c>
      <c r="Z42" s="208">
        <f>+IF(X42&lt;&gt;0,+(Y42/X42)*100,0)</f>
        <v>-184.09245150137653</v>
      </c>
      <c r="AA42" s="206">
        <f>SUM(AA38:AA41)</f>
        <v>-8520059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-8029645</v>
      </c>
      <c r="D44" s="210">
        <f>+D42-D43</f>
        <v>0</v>
      </c>
      <c r="E44" s="211">
        <f t="shared" si="4"/>
        <v>-8520059</v>
      </c>
      <c r="F44" s="77">
        <f t="shared" si="4"/>
        <v>-8520059</v>
      </c>
      <c r="G44" s="77">
        <f t="shared" si="4"/>
        <v>9843665</v>
      </c>
      <c r="H44" s="77">
        <f t="shared" si="4"/>
        <v>-3889649</v>
      </c>
      <c r="I44" s="77">
        <f t="shared" si="4"/>
        <v>-4180872</v>
      </c>
      <c r="J44" s="77">
        <f t="shared" si="4"/>
        <v>1773144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1773144</v>
      </c>
      <c r="X44" s="77">
        <f t="shared" si="4"/>
        <v>-2108565</v>
      </c>
      <c r="Y44" s="77">
        <f t="shared" si="4"/>
        <v>3881709</v>
      </c>
      <c r="Z44" s="212">
        <f>+IF(X44&lt;&gt;0,+(Y44/X44)*100,0)</f>
        <v>-184.09245150137653</v>
      </c>
      <c r="AA44" s="210">
        <f>+AA42-AA43</f>
        <v>-8520059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-8029645</v>
      </c>
      <c r="D46" s="206">
        <f>SUM(D44:D45)</f>
        <v>0</v>
      </c>
      <c r="E46" s="207">
        <f t="shared" si="5"/>
        <v>-8520059</v>
      </c>
      <c r="F46" s="88">
        <f t="shared" si="5"/>
        <v>-8520059</v>
      </c>
      <c r="G46" s="88">
        <f t="shared" si="5"/>
        <v>9843665</v>
      </c>
      <c r="H46" s="88">
        <f t="shared" si="5"/>
        <v>-3889649</v>
      </c>
      <c r="I46" s="88">
        <f t="shared" si="5"/>
        <v>-4180872</v>
      </c>
      <c r="J46" s="88">
        <f t="shared" si="5"/>
        <v>1773144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1773144</v>
      </c>
      <c r="X46" s="88">
        <f t="shared" si="5"/>
        <v>-2108565</v>
      </c>
      <c r="Y46" s="88">
        <f t="shared" si="5"/>
        <v>3881709</v>
      </c>
      <c r="Z46" s="208">
        <f>+IF(X46&lt;&gt;0,+(Y46/X46)*100,0)</f>
        <v>-184.09245150137653</v>
      </c>
      <c r="AA46" s="206">
        <f>SUM(AA44:AA45)</f>
        <v>-8520059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-8029645</v>
      </c>
      <c r="D48" s="217">
        <f>SUM(D46:D47)</f>
        <v>0</v>
      </c>
      <c r="E48" s="218">
        <f t="shared" si="6"/>
        <v>-8520059</v>
      </c>
      <c r="F48" s="219">
        <f t="shared" si="6"/>
        <v>-8520059</v>
      </c>
      <c r="G48" s="219">
        <f t="shared" si="6"/>
        <v>9843665</v>
      </c>
      <c r="H48" s="220">
        <f t="shared" si="6"/>
        <v>-3889649</v>
      </c>
      <c r="I48" s="220">
        <f t="shared" si="6"/>
        <v>-4180872</v>
      </c>
      <c r="J48" s="220">
        <f t="shared" si="6"/>
        <v>1773144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1773144</v>
      </c>
      <c r="X48" s="220">
        <f t="shared" si="6"/>
        <v>-2108565</v>
      </c>
      <c r="Y48" s="220">
        <f t="shared" si="6"/>
        <v>3881709</v>
      </c>
      <c r="Z48" s="221">
        <f>+IF(X48&lt;&gt;0,+(Y48/X48)*100,0)</f>
        <v>-184.09245150137653</v>
      </c>
      <c r="AA48" s="222">
        <f>SUM(AA46:AA47)</f>
        <v>-8520059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2590983</v>
      </c>
      <c r="D5" s="153">
        <f>SUM(D6:D8)</f>
        <v>0</v>
      </c>
      <c r="E5" s="154">
        <f t="shared" si="0"/>
        <v>242500</v>
      </c>
      <c r="F5" s="100">
        <f t="shared" si="0"/>
        <v>242500</v>
      </c>
      <c r="G5" s="100">
        <f t="shared" si="0"/>
        <v>0</v>
      </c>
      <c r="H5" s="100">
        <f t="shared" si="0"/>
        <v>0</v>
      </c>
      <c r="I5" s="100">
        <f t="shared" si="0"/>
        <v>4704</v>
      </c>
      <c r="J5" s="100">
        <f t="shared" si="0"/>
        <v>4704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4704</v>
      </c>
      <c r="X5" s="100">
        <f t="shared" si="0"/>
        <v>60624</v>
      </c>
      <c r="Y5" s="100">
        <f t="shared" si="0"/>
        <v>-55920</v>
      </c>
      <c r="Z5" s="137">
        <f>+IF(X5&lt;&gt;0,+(Y5/X5)*100,0)</f>
        <v>-92.24069675376089</v>
      </c>
      <c r="AA5" s="153">
        <f>SUM(AA6:AA8)</f>
        <v>242500</v>
      </c>
    </row>
    <row r="6" spans="1:27" ht="13.5">
      <c r="A6" s="138" t="s">
        <v>75</v>
      </c>
      <c r="B6" s="136"/>
      <c r="C6" s="155">
        <v>48761</v>
      </c>
      <c r="D6" s="155"/>
      <c r="E6" s="156">
        <v>78000</v>
      </c>
      <c r="F6" s="60">
        <v>78000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19500</v>
      </c>
      <c r="Y6" s="60">
        <v>-19500</v>
      </c>
      <c r="Z6" s="140">
        <v>-100</v>
      </c>
      <c r="AA6" s="62">
        <v>78000</v>
      </c>
    </row>
    <row r="7" spans="1:27" ht="13.5">
      <c r="A7" s="138" t="s">
        <v>76</v>
      </c>
      <c r="B7" s="136"/>
      <c r="C7" s="157">
        <v>90285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2451937</v>
      </c>
      <c r="D8" s="155"/>
      <c r="E8" s="156">
        <v>164500</v>
      </c>
      <c r="F8" s="60">
        <v>164500</v>
      </c>
      <c r="G8" s="60"/>
      <c r="H8" s="60"/>
      <c r="I8" s="60">
        <v>4704</v>
      </c>
      <c r="J8" s="60">
        <v>4704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4704</v>
      </c>
      <c r="X8" s="60">
        <v>41124</v>
      </c>
      <c r="Y8" s="60">
        <v>-36420</v>
      </c>
      <c r="Z8" s="140">
        <v>-88.56</v>
      </c>
      <c r="AA8" s="62">
        <v>164500</v>
      </c>
    </row>
    <row r="9" spans="1:27" ht="13.5">
      <c r="A9" s="135" t="s">
        <v>78</v>
      </c>
      <c r="B9" s="136"/>
      <c r="C9" s="153">
        <f aca="true" t="shared" si="1" ref="C9:Y9">SUM(C10:C14)</f>
        <v>973096</v>
      </c>
      <c r="D9" s="153">
        <f>SUM(D10:D14)</f>
        <v>0</v>
      </c>
      <c r="E9" s="154">
        <f t="shared" si="1"/>
        <v>445000</v>
      </c>
      <c r="F9" s="100">
        <f t="shared" si="1"/>
        <v>445000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111249</v>
      </c>
      <c r="Y9" s="100">
        <f t="shared" si="1"/>
        <v>-111249</v>
      </c>
      <c r="Z9" s="137">
        <f>+IF(X9&lt;&gt;0,+(Y9/X9)*100,0)</f>
        <v>-100</v>
      </c>
      <c r="AA9" s="102">
        <f>SUM(AA10:AA14)</f>
        <v>445000</v>
      </c>
    </row>
    <row r="10" spans="1:27" ht="13.5">
      <c r="A10" s="138" t="s">
        <v>79</v>
      </c>
      <c r="B10" s="136"/>
      <c r="C10" s="155"/>
      <c r="D10" s="155"/>
      <c r="E10" s="156">
        <v>45000</v>
      </c>
      <c r="F10" s="60">
        <v>45000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11250</v>
      </c>
      <c r="Y10" s="60">
        <v>-11250</v>
      </c>
      <c r="Z10" s="140">
        <v>-100</v>
      </c>
      <c r="AA10" s="62">
        <v>45000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973096</v>
      </c>
      <c r="D12" s="155"/>
      <c r="E12" s="156">
        <v>400000</v>
      </c>
      <c r="F12" s="60">
        <v>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99999</v>
      </c>
      <c r="Y12" s="60">
        <v>-99999</v>
      </c>
      <c r="Z12" s="140">
        <v>-100</v>
      </c>
      <c r="AA12" s="62">
        <v>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390268</v>
      </c>
      <c r="D15" s="153">
        <f>SUM(D16:D18)</f>
        <v>0</v>
      </c>
      <c r="E15" s="154">
        <f t="shared" si="2"/>
        <v>466500</v>
      </c>
      <c r="F15" s="100">
        <f t="shared" si="2"/>
        <v>466500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8124</v>
      </c>
      <c r="Y15" s="100">
        <f t="shared" si="2"/>
        <v>-8124</v>
      </c>
      <c r="Z15" s="137">
        <f>+IF(X15&lt;&gt;0,+(Y15/X15)*100,0)</f>
        <v>-100</v>
      </c>
      <c r="AA15" s="102">
        <f>SUM(AA16:AA18)</f>
        <v>466500</v>
      </c>
    </row>
    <row r="16" spans="1:27" ht="13.5">
      <c r="A16" s="138" t="s">
        <v>85</v>
      </c>
      <c r="B16" s="136"/>
      <c r="C16" s="155">
        <v>390268</v>
      </c>
      <c r="D16" s="155"/>
      <c r="E16" s="156">
        <v>466500</v>
      </c>
      <c r="F16" s="60">
        <v>466500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8124</v>
      </c>
      <c r="Y16" s="60">
        <v>-8124</v>
      </c>
      <c r="Z16" s="140">
        <v>-100</v>
      </c>
      <c r="AA16" s="62">
        <v>466500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3954347</v>
      </c>
      <c r="D25" s="217">
        <f>+D5+D9+D15+D19+D24</f>
        <v>0</v>
      </c>
      <c r="E25" s="230">
        <f t="shared" si="4"/>
        <v>1154000</v>
      </c>
      <c r="F25" s="219">
        <f t="shared" si="4"/>
        <v>1154000</v>
      </c>
      <c r="G25" s="219">
        <f t="shared" si="4"/>
        <v>0</v>
      </c>
      <c r="H25" s="219">
        <f t="shared" si="4"/>
        <v>0</v>
      </c>
      <c r="I25" s="219">
        <f t="shared" si="4"/>
        <v>4704</v>
      </c>
      <c r="J25" s="219">
        <f t="shared" si="4"/>
        <v>4704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4704</v>
      </c>
      <c r="X25" s="219">
        <f t="shared" si="4"/>
        <v>179997</v>
      </c>
      <c r="Y25" s="219">
        <f t="shared" si="4"/>
        <v>-175293</v>
      </c>
      <c r="Z25" s="231">
        <f>+IF(X25&lt;&gt;0,+(Y25/X25)*100,0)</f>
        <v>-97.38662311038517</v>
      </c>
      <c r="AA25" s="232">
        <f>+AA5+AA9+AA15+AA19+AA24</f>
        <v>1154000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390268</v>
      </c>
      <c r="D28" s="155"/>
      <c r="E28" s="156">
        <v>434000</v>
      </c>
      <c r="F28" s="60">
        <v>434000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434000</v>
      </c>
    </row>
    <row r="29" spans="1:27" ht="13.5">
      <c r="A29" s="234" t="s">
        <v>134</v>
      </c>
      <c r="B29" s="136"/>
      <c r="C29" s="155"/>
      <c r="D29" s="155"/>
      <c r="E29" s="156">
        <v>400000</v>
      </c>
      <c r="F29" s="60">
        <v>400000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400000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12500</v>
      </c>
      <c r="F31" s="60">
        <v>12500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12500</v>
      </c>
    </row>
    <row r="32" spans="1:27" ht="13.5">
      <c r="A32" s="236" t="s">
        <v>46</v>
      </c>
      <c r="B32" s="136"/>
      <c r="C32" s="210">
        <f aca="true" t="shared" si="5" ref="C32:Y32">SUM(C28:C31)</f>
        <v>390268</v>
      </c>
      <c r="D32" s="210">
        <f>SUM(D28:D31)</f>
        <v>0</v>
      </c>
      <c r="E32" s="211">
        <f t="shared" si="5"/>
        <v>846500</v>
      </c>
      <c r="F32" s="77">
        <f t="shared" si="5"/>
        <v>846500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846500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3564079</v>
      </c>
      <c r="D35" s="155"/>
      <c r="E35" s="156">
        <v>307500</v>
      </c>
      <c r="F35" s="60">
        <v>307500</v>
      </c>
      <c r="G35" s="60"/>
      <c r="H35" s="60"/>
      <c r="I35" s="60">
        <v>4704</v>
      </c>
      <c r="J35" s="60">
        <v>4704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4704</v>
      </c>
      <c r="X35" s="60"/>
      <c r="Y35" s="60">
        <v>4704</v>
      </c>
      <c r="Z35" s="140"/>
      <c r="AA35" s="62">
        <v>307500</v>
      </c>
    </row>
    <row r="36" spans="1:27" ht="13.5">
      <c r="A36" s="238" t="s">
        <v>139</v>
      </c>
      <c r="B36" s="149"/>
      <c r="C36" s="222">
        <f aca="true" t="shared" si="6" ref="C36:Y36">SUM(C32:C35)</f>
        <v>3954347</v>
      </c>
      <c r="D36" s="222">
        <f>SUM(D32:D35)</f>
        <v>0</v>
      </c>
      <c r="E36" s="218">
        <f t="shared" si="6"/>
        <v>1154000</v>
      </c>
      <c r="F36" s="220">
        <f t="shared" si="6"/>
        <v>1154000</v>
      </c>
      <c r="G36" s="220">
        <f t="shared" si="6"/>
        <v>0</v>
      </c>
      <c r="H36" s="220">
        <f t="shared" si="6"/>
        <v>0</v>
      </c>
      <c r="I36" s="220">
        <f t="shared" si="6"/>
        <v>4704</v>
      </c>
      <c r="J36" s="220">
        <f t="shared" si="6"/>
        <v>4704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4704</v>
      </c>
      <c r="X36" s="220">
        <f t="shared" si="6"/>
        <v>0</v>
      </c>
      <c r="Y36" s="220">
        <f t="shared" si="6"/>
        <v>4704</v>
      </c>
      <c r="Z36" s="221">
        <f>+IF(X36&lt;&gt;0,+(Y36/X36)*100,0)</f>
        <v>0</v>
      </c>
      <c r="AA36" s="239">
        <f>SUM(AA32:AA35)</f>
        <v>1154000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4615825</v>
      </c>
      <c r="D6" s="155"/>
      <c r="E6" s="59">
        <v>2258066</v>
      </c>
      <c r="F6" s="60">
        <v>2258066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564517</v>
      </c>
      <c r="Y6" s="60">
        <v>-564517</v>
      </c>
      <c r="Z6" s="140">
        <v>-100</v>
      </c>
      <c r="AA6" s="62">
        <v>2258066</v>
      </c>
    </row>
    <row r="7" spans="1:27" ht="13.5">
      <c r="A7" s="249" t="s">
        <v>144</v>
      </c>
      <c r="B7" s="182"/>
      <c r="C7" s="155">
        <v>44885831</v>
      </c>
      <c r="D7" s="155"/>
      <c r="E7" s="59">
        <v>39610850</v>
      </c>
      <c r="F7" s="60">
        <v>39610850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9902713</v>
      </c>
      <c r="Y7" s="60">
        <v>-9902713</v>
      </c>
      <c r="Z7" s="140">
        <v>-100</v>
      </c>
      <c r="AA7" s="62">
        <v>39610850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1383590</v>
      </c>
      <c r="D9" s="155"/>
      <c r="E9" s="59">
        <v>1056000</v>
      </c>
      <c r="F9" s="60">
        <v>1056000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264000</v>
      </c>
      <c r="Y9" s="60">
        <v>-264000</v>
      </c>
      <c r="Z9" s="140">
        <v>-100</v>
      </c>
      <c r="AA9" s="62">
        <v>1056000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50885246</v>
      </c>
      <c r="D12" s="168">
        <f>SUM(D6:D11)</f>
        <v>0</v>
      </c>
      <c r="E12" s="72">
        <f t="shared" si="0"/>
        <v>42924916</v>
      </c>
      <c r="F12" s="73">
        <f t="shared" si="0"/>
        <v>42924916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10731230</v>
      </c>
      <c r="Y12" s="73">
        <f t="shared" si="0"/>
        <v>-10731230</v>
      </c>
      <c r="Z12" s="170">
        <f>+IF(X12&lt;&gt;0,+(Y12/X12)*100,0)</f>
        <v>-100</v>
      </c>
      <c r="AA12" s="74">
        <f>SUM(AA6:AA11)</f>
        <v>42924916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1146</v>
      </c>
      <c r="D16" s="155"/>
      <c r="E16" s="59">
        <v>1146</v>
      </c>
      <c r="F16" s="60">
        <v>1146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287</v>
      </c>
      <c r="Y16" s="159">
        <v>-287</v>
      </c>
      <c r="Z16" s="141">
        <v>-100</v>
      </c>
      <c r="AA16" s="225">
        <v>1146</v>
      </c>
    </row>
    <row r="17" spans="1:27" ht="13.5">
      <c r="A17" s="249" t="s">
        <v>152</v>
      </c>
      <c r="B17" s="182"/>
      <c r="C17" s="155">
        <v>199030</v>
      </c>
      <c r="D17" s="155"/>
      <c r="E17" s="59">
        <v>159791</v>
      </c>
      <c r="F17" s="60">
        <v>159791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39948</v>
      </c>
      <c r="Y17" s="60">
        <v>-39948</v>
      </c>
      <c r="Z17" s="140">
        <v>-100</v>
      </c>
      <c r="AA17" s="62">
        <v>159791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10619688</v>
      </c>
      <c r="D19" s="155"/>
      <c r="E19" s="59">
        <v>7244940</v>
      </c>
      <c r="F19" s="60">
        <v>7244940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1811235</v>
      </c>
      <c r="Y19" s="60">
        <v>-1811235</v>
      </c>
      <c r="Z19" s="140">
        <v>-100</v>
      </c>
      <c r="AA19" s="62">
        <v>7244940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1043650</v>
      </c>
      <c r="D22" s="155"/>
      <c r="E22" s="59">
        <v>713868</v>
      </c>
      <c r="F22" s="60">
        <v>713868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178467</v>
      </c>
      <c r="Y22" s="60">
        <v>-178467</v>
      </c>
      <c r="Z22" s="140">
        <v>-100</v>
      </c>
      <c r="AA22" s="62">
        <v>713868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11863514</v>
      </c>
      <c r="D24" s="168">
        <f>SUM(D15:D23)</f>
        <v>0</v>
      </c>
      <c r="E24" s="76">
        <f t="shared" si="1"/>
        <v>8119745</v>
      </c>
      <c r="F24" s="77">
        <f t="shared" si="1"/>
        <v>8119745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2029937</v>
      </c>
      <c r="Y24" s="77">
        <f t="shared" si="1"/>
        <v>-2029937</v>
      </c>
      <c r="Z24" s="212">
        <f>+IF(X24&lt;&gt;0,+(Y24/X24)*100,0)</f>
        <v>-100</v>
      </c>
      <c r="AA24" s="79">
        <f>SUM(AA15:AA23)</f>
        <v>8119745</v>
      </c>
    </row>
    <row r="25" spans="1:27" ht="13.5">
      <c r="A25" s="250" t="s">
        <v>159</v>
      </c>
      <c r="B25" s="251"/>
      <c r="C25" s="168">
        <f aca="true" t="shared" si="2" ref="C25:Y25">+C12+C24</f>
        <v>62748760</v>
      </c>
      <c r="D25" s="168">
        <f>+D12+D24</f>
        <v>0</v>
      </c>
      <c r="E25" s="72">
        <f t="shared" si="2"/>
        <v>51044661</v>
      </c>
      <c r="F25" s="73">
        <f t="shared" si="2"/>
        <v>51044661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12761167</v>
      </c>
      <c r="Y25" s="73">
        <f t="shared" si="2"/>
        <v>-12761167</v>
      </c>
      <c r="Z25" s="170">
        <f>+IF(X25&lt;&gt;0,+(Y25/X25)*100,0)</f>
        <v>-100</v>
      </c>
      <c r="AA25" s="74">
        <f>+AA12+AA24</f>
        <v>51044661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72062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14805720</v>
      </c>
      <c r="D32" s="155"/>
      <c r="E32" s="59">
        <v>3058815</v>
      </c>
      <c r="F32" s="60">
        <v>3058815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764704</v>
      </c>
      <c r="Y32" s="60">
        <v>-764704</v>
      </c>
      <c r="Z32" s="140">
        <v>-100</v>
      </c>
      <c r="AA32" s="62">
        <v>3058815</v>
      </c>
    </row>
    <row r="33" spans="1:27" ht="13.5">
      <c r="A33" s="249" t="s">
        <v>165</v>
      </c>
      <c r="B33" s="182"/>
      <c r="C33" s="155">
        <v>3248711</v>
      </c>
      <c r="D33" s="155"/>
      <c r="E33" s="59">
        <v>1712051</v>
      </c>
      <c r="F33" s="60">
        <v>1712051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428013</v>
      </c>
      <c r="Y33" s="60">
        <v>-428013</v>
      </c>
      <c r="Z33" s="140">
        <v>-100</v>
      </c>
      <c r="AA33" s="62">
        <v>1712051</v>
      </c>
    </row>
    <row r="34" spans="1:27" ht="13.5">
      <c r="A34" s="250" t="s">
        <v>58</v>
      </c>
      <c r="B34" s="251"/>
      <c r="C34" s="168">
        <f aca="true" t="shared" si="3" ref="C34:Y34">SUM(C29:C33)</f>
        <v>18126493</v>
      </c>
      <c r="D34" s="168">
        <f>SUM(D29:D33)</f>
        <v>0</v>
      </c>
      <c r="E34" s="72">
        <f t="shared" si="3"/>
        <v>4770866</v>
      </c>
      <c r="F34" s="73">
        <f t="shared" si="3"/>
        <v>4770866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1192717</v>
      </c>
      <c r="Y34" s="73">
        <f t="shared" si="3"/>
        <v>-1192717</v>
      </c>
      <c r="Z34" s="170">
        <f>+IF(X34&lt;&gt;0,+(Y34/X34)*100,0)</f>
        <v>-100</v>
      </c>
      <c r="AA34" s="74">
        <f>SUM(AA29:AA33)</f>
        <v>4770866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137407</v>
      </c>
      <c r="D37" s="155"/>
      <c r="E37" s="59">
        <v>86506</v>
      </c>
      <c r="F37" s="60">
        <v>86506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21627</v>
      </c>
      <c r="Y37" s="60">
        <v>-21627</v>
      </c>
      <c r="Z37" s="140">
        <v>-100</v>
      </c>
      <c r="AA37" s="62">
        <v>86506</v>
      </c>
    </row>
    <row r="38" spans="1:27" ht="13.5">
      <c r="A38" s="249" t="s">
        <v>165</v>
      </c>
      <c r="B38" s="182"/>
      <c r="C38" s="155">
        <v>18031006</v>
      </c>
      <c r="D38" s="155"/>
      <c r="E38" s="59">
        <v>20266451</v>
      </c>
      <c r="F38" s="60">
        <v>20266451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5066613</v>
      </c>
      <c r="Y38" s="60">
        <v>-5066613</v>
      </c>
      <c r="Z38" s="140">
        <v>-100</v>
      </c>
      <c r="AA38" s="62">
        <v>20266451</v>
      </c>
    </row>
    <row r="39" spans="1:27" ht="13.5">
      <c r="A39" s="250" t="s">
        <v>59</v>
      </c>
      <c r="B39" s="253"/>
      <c r="C39" s="168">
        <f aca="true" t="shared" si="4" ref="C39:Y39">SUM(C37:C38)</f>
        <v>18168413</v>
      </c>
      <c r="D39" s="168">
        <f>SUM(D37:D38)</f>
        <v>0</v>
      </c>
      <c r="E39" s="76">
        <f t="shared" si="4"/>
        <v>20352957</v>
      </c>
      <c r="F39" s="77">
        <f t="shared" si="4"/>
        <v>20352957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5088240</v>
      </c>
      <c r="Y39" s="77">
        <f t="shared" si="4"/>
        <v>-5088240</v>
      </c>
      <c r="Z39" s="212">
        <f>+IF(X39&lt;&gt;0,+(Y39/X39)*100,0)</f>
        <v>-100</v>
      </c>
      <c r="AA39" s="79">
        <f>SUM(AA37:AA38)</f>
        <v>20352957</v>
      </c>
    </row>
    <row r="40" spans="1:27" ht="13.5">
      <c r="A40" s="250" t="s">
        <v>167</v>
      </c>
      <c r="B40" s="251"/>
      <c r="C40" s="168">
        <f aca="true" t="shared" si="5" ref="C40:Y40">+C34+C39</f>
        <v>36294906</v>
      </c>
      <c r="D40" s="168">
        <f>+D34+D39</f>
        <v>0</v>
      </c>
      <c r="E40" s="72">
        <f t="shared" si="5"/>
        <v>25123823</v>
      </c>
      <c r="F40" s="73">
        <f t="shared" si="5"/>
        <v>25123823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6280957</v>
      </c>
      <c r="Y40" s="73">
        <f t="shared" si="5"/>
        <v>-6280957</v>
      </c>
      <c r="Z40" s="170">
        <f>+IF(X40&lt;&gt;0,+(Y40/X40)*100,0)</f>
        <v>-100</v>
      </c>
      <c r="AA40" s="74">
        <f>+AA34+AA39</f>
        <v>25123823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26453854</v>
      </c>
      <c r="D42" s="257">
        <f>+D25-D40</f>
        <v>0</v>
      </c>
      <c r="E42" s="258">
        <f t="shared" si="6"/>
        <v>25920838</v>
      </c>
      <c r="F42" s="259">
        <f t="shared" si="6"/>
        <v>25920838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6480210</v>
      </c>
      <c r="Y42" s="259">
        <f t="shared" si="6"/>
        <v>-6480210</v>
      </c>
      <c r="Z42" s="260">
        <f>+IF(X42&lt;&gt;0,+(Y42/X42)*100,0)</f>
        <v>-100</v>
      </c>
      <c r="AA42" s="261">
        <f>+AA25-AA40</f>
        <v>25920838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24939123</v>
      </c>
      <c r="D45" s="155"/>
      <c r="E45" s="59">
        <v>25613338</v>
      </c>
      <c r="F45" s="60">
        <v>25613338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6403335</v>
      </c>
      <c r="Y45" s="60">
        <v>-6403335</v>
      </c>
      <c r="Z45" s="139">
        <v>-100</v>
      </c>
      <c r="AA45" s="62">
        <v>25613338</v>
      </c>
    </row>
    <row r="46" spans="1:27" ht="13.5">
      <c r="A46" s="249" t="s">
        <v>171</v>
      </c>
      <c r="B46" s="182"/>
      <c r="C46" s="155">
        <v>1514731</v>
      </c>
      <c r="D46" s="155"/>
      <c r="E46" s="59">
        <v>307500</v>
      </c>
      <c r="F46" s="60">
        <v>307500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76875</v>
      </c>
      <c r="Y46" s="60">
        <v>-76875</v>
      </c>
      <c r="Z46" s="139">
        <v>-100</v>
      </c>
      <c r="AA46" s="62">
        <v>307500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26453854</v>
      </c>
      <c r="D48" s="217">
        <f>SUM(D45:D47)</f>
        <v>0</v>
      </c>
      <c r="E48" s="264">
        <f t="shared" si="7"/>
        <v>25920838</v>
      </c>
      <c r="F48" s="219">
        <f t="shared" si="7"/>
        <v>25920838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6480210</v>
      </c>
      <c r="Y48" s="219">
        <f t="shared" si="7"/>
        <v>-6480210</v>
      </c>
      <c r="Z48" s="265">
        <f>+IF(X48&lt;&gt;0,+(Y48/X48)*100,0)</f>
        <v>-100</v>
      </c>
      <c r="AA48" s="232">
        <f>SUM(AA45:AA47)</f>
        <v>25920838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2238981</v>
      </c>
      <c r="D6" s="155"/>
      <c r="E6" s="59">
        <v>10485471</v>
      </c>
      <c r="F6" s="60">
        <v>10485471</v>
      </c>
      <c r="G6" s="60">
        <v>150266</v>
      </c>
      <c r="H6" s="60">
        <v>278788</v>
      </c>
      <c r="I6" s="60">
        <v>303239</v>
      </c>
      <c r="J6" s="60">
        <v>732293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732293</v>
      </c>
      <c r="X6" s="60">
        <v>1927365</v>
      </c>
      <c r="Y6" s="60">
        <v>-1195072</v>
      </c>
      <c r="Z6" s="140">
        <v>-62.01</v>
      </c>
      <c r="AA6" s="62">
        <v>10485471</v>
      </c>
    </row>
    <row r="7" spans="1:27" ht="13.5">
      <c r="A7" s="249" t="s">
        <v>178</v>
      </c>
      <c r="B7" s="182"/>
      <c r="C7" s="155">
        <v>43670776</v>
      </c>
      <c r="D7" s="155"/>
      <c r="E7" s="59">
        <v>78203999</v>
      </c>
      <c r="F7" s="60">
        <v>78203999</v>
      </c>
      <c r="G7" s="60">
        <v>14892000</v>
      </c>
      <c r="H7" s="60">
        <v>1334000</v>
      </c>
      <c r="I7" s="60"/>
      <c r="J7" s="60">
        <v>16226000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16226000</v>
      </c>
      <c r="X7" s="60">
        <v>22211986</v>
      </c>
      <c r="Y7" s="60">
        <v>-5985986</v>
      </c>
      <c r="Z7" s="140">
        <v>-26.95</v>
      </c>
      <c r="AA7" s="62">
        <v>78203999</v>
      </c>
    </row>
    <row r="8" spans="1:27" ht="13.5">
      <c r="A8" s="249" t="s">
        <v>179</v>
      </c>
      <c r="B8" s="182"/>
      <c r="C8" s="155"/>
      <c r="D8" s="155"/>
      <c r="E8" s="59">
        <v>434004</v>
      </c>
      <c r="F8" s="60">
        <v>434004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211626</v>
      </c>
      <c r="Y8" s="60">
        <v>-211626</v>
      </c>
      <c r="Z8" s="140">
        <v>-100</v>
      </c>
      <c r="AA8" s="62">
        <v>434004</v>
      </c>
    </row>
    <row r="9" spans="1:27" ht="13.5">
      <c r="A9" s="249" t="s">
        <v>180</v>
      </c>
      <c r="B9" s="182"/>
      <c r="C9" s="155">
        <v>2805105</v>
      </c>
      <c r="D9" s="155"/>
      <c r="E9" s="59">
        <v>1950000</v>
      </c>
      <c r="F9" s="60">
        <v>1950000</v>
      </c>
      <c r="G9" s="60">
        <v>44846</v>
      </c>
      <c r="H9" s="60">
        <v>72876</v>
      </c>
      <c r="I9" s="60">
        <v>66812</v>
      </c>
      <c r="J9" s="60">
        <v>184534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184534</v>
      </c>
      <c r="X9" s="60">
        <v>487500</v>
      </c>
      <c r="Y9" s="60">
        <v>-302966</v>
      </c>
      <c r="Z9" s="140">
        <v>-62.15</v>
      </c>
      <c r="AA9" s="62">
        <v>1950000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-54453020</v>
      </c>
      <c r="D12" s="155"/>
      <c r="E12" s="59">
        <v>-92086917</v>
      </c>
      <c r="F12" s="60">
        <v>-92086917</v>
      </c>
      <c r="G12" s="60">
        <v>-14787871</v>
      </c>
      <c r="H12" s="60">
        <v>-6514359</v>
      </c>
      <c r="I12" s="60">
        <v>-6501151</v>
      </c>
      <c r="J12" s="60">
        <v>-27803381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-27803381</v>
      </c>
      <c r="X12" s="60">
        <v>-22652142</v>
      </c>
      <c r="Y12" s="60">
        <v>-5151239</v>
      </c>
      <c r="Z12" s="140">
        <v>22.74</v>
      </c>
      <c r="AA12" s="62">
        <v>-92086917</v>
      </c>
    </row>
    <row r="13" spans="1:27" ht="13.5">
      <c r="A13" s="249" t="s">
        <v>40</v>
      </c>
      <c r="B13" s="182"/>
      <c r="C13" s="155">
        <v>-35059</v>
      </c>
      <c r="D13" s="155"/>
      <c r="E13" s="59">
        <v>-1491586</v>
      </c>
      <c r="F13" s="60">
        <v>-1491586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-1491586</v>
      </c>
    </row>
    <row r="14" spans="1:27" ht="13.5">
      <c r="A14" s="249" t="s">
        <v>42</v>
      </c>
      <c r="B14" s="182"/>
      <c r="C14" s="155"/>
      <c r="D14" s="155"/>
      <c r="E14" s="59">
        <v>-4500000</v>
      </c>
      <c r="F14" s="60">
        <v>-4500000</v>
      </c>
      <c r="G14" s="60">
        <v>-466231</v>
      </c>
      <c r="H14" s="60">
        <v>-123400</v>
      </c>
      <c r="I14" s="60">
        <v>-121094</v>
      </c>
      <c r="J14" s="60">
        <v>-710725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-710725</v>
      </c>
      <c r="X14" s="60">
        <v>-1125000</v>
      </c>
      <c r="Y14" s="60">
        <v>414275</v>
      </c>
      <c r="Z14" s="140">
        <v>-36.82</v>
      </c>
      <c r="AA14" s="62">
        <v>-4500000</v>
      </c>
    </row>
    <row r="15" spans="1:27" ht="13.5">
      <c r="A15" s="250" t="s">
        <v>184</v>
      </c>
      <c r="B15" s="251"/>
      <c r="C15" s="168">
        <f aca="true" t="shared" si="0" ref="C15:Y15">SUM(C6:C14)</f>
        <v>-5773217</v>
      </c>
      <c r="D15" s="168">
        <f>SUM(D6:D14)</f>
        <v>0</v>
      </c>
      <c r="E15" s="72">
        <f t="shared" si="0"/>
        <v>-7005029</v>
      </c>
      <c r="F15" s="73">
        <f t="shared" si="0"/>
        <v>-7005029</v>
      </c>
      <c r="G15" s="73">
        <f t="shared" si="0"/>
        <v>-166990</v>
      </c>
      <c r="H15" s="73">
        <f t="shared" si="0"/>
        <v>-4952095</v>
      </c>
      <c r="I15" s="73">
        <f t="shared" si="0"/>
        <v>-6252194</v>
      </c>
      <c r="J15" s="73">
        <f t="shared" si="0"/>
        <v>-11371279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-11371279</v>
      </c>
      <c r="X15" s="73">
        <f t="shared" si="0"/>
        <v>1061335</v>
      </c>
      <c r="Y15" s="73">
        <f t="shared" si="0"/>
        <v>-12432614</v>
      </c>
      <c r="Z15" s="170">
        <f>+IF(X15&lt;&gt;0,+(Y15/X15)*100,0)</f>
        <v>-1171.4127961482473</v>
      </c>
      <c r="AA15" s="74">
        <f>SUM(AA6:AA14)</f>
        <v>-7005029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193112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1170305</v>
      </c>
      <c r="I22" s="60">
        <v>5620109</v>
      </c>
      <c r="J22" s="60">
        <v>6790414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6790414</v>
      </c>
      <c r="X22" s="60"/>
      <c r="Y22" s="60">
        <v>6790414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-4150669</v>
      </c>
      <c r="D24" s="155"/>
      <c r="E24" s="59">
        <v>-1154000</v>
      </c>
      <c r="F24" s="60">
        <v>-1154000</v>
      </c>
      <c r="G24" s="60"/>
      <c r="H24" s="60"/>
      <c r="I24" s="60">
        <v>-4704</v>
      </c>
      <c r="J24" s="60">
        <v>-4704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-4704</v>
      </c>
      <c r="X24" s="60">
        <v>-259000</v>
      </c>
      <c r="Y24" s="60">
        <v>254296</v>
      </c>
      <c r="Z24" s="140">
        <v>-98.18</v>
      </c>
      <c r="AA24" s="62">
        <v>-1154000</v>
      </c>
    </row>
    <row r="25" spans="1:27" ht="13.5">
      <c r="A25" s="250" t="s">
        <v>191</v>
      </c>
      <c r="B25" s="251"/>
      <c r="C25" s="168">
        <f aca="true" t="shared" si="1" ref="C25:Y25">SUM(C19:C24)</f>
        <v>-3957557</v>
      </c>
      <c r="D25" s="168">
        <f>SUM(D19:D24)</f>
        <v>0</v>
      </c>
      <c r="E25" s="72">
        <f t="shared" si="1"/>
        <v>-1154000</v>
      </c>
      <c r="F25" s="73">
        <f t="shared" si="1"/>
        <v>-1154000</v>
      </c>
      <c r="G25" s="73">
        <f t="shared" si="1"/>
        <v>0</v>
      </c>
      <c r="H25" s="73">
        <f t="shared" si="1"/>
        <v>1170305</v>
      </c>
      <c r="I25" s="73">
        <f t="shared" si="1"/>
        <v>5615405</v>
      </c>
      <c r="J25" s="73">
        <f t="shared" si="1"/>
        <v>6785710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6785710</v>
      </c>
      <c r="X25" s="73">
        <f t="shared" si="1"/>
        <v>-259000</v>
      </c>
      <c r="Y25" s="73">
        <f t="shared" si="1"/>
        <v>7044710</v>
      </c>
      <c r="Z25" s="170">
        <f>+IF(X25&lt;&gt;0,+(Y25/X25)*100,0)</f>
        <v>-2719.965250965251</v>
      </c>
      <c r="AA25" s="74">
        <f>SUM(AA19:AA24)</f>
        <v>-1154000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-22240</v>
      </c>
      <c r="D33" s="155"/>
      <c r="E33" s="59">
        <v>-59571</v>
      </c>
      <c r="F33" s="60">
        <v>-59571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-59571</v>
      </c>
    </row>
    <row r="34" spans="1:27" ht="13.5">
      <c r="A34" s="250" t="s">
        <v>197</v>
      </c>
      <c r="B34" s="251"/>
      <c r="C34" s="168">
        <f aca="true" t="shared" si="2" ref="C34:Y34">SUM(C29:C33)</f>
        <v>-22240</v>
      </c>
      <c r="D34" s="168">
        <f>SUM(D29:D33)</f>
        <v>0</v>
      </c>
      <c r="E34" s="72">
        <f t="shared" si="2"/>
        <v>-59571</v>
      </c>
      <c r="F34" s="73">
        <f t="shared" si="2"/>
        <v>-59571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-59571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-9753014</v>
      </c>
      <c r="D36" s="153">
        <f>+D15+D25+D34</f>
        <v>0</v>
      </c>
      <c r="E36" s="99">
        <f t="shared" si="3"/>
        <v>-8218600</v>
      </c>
      <c r="F36" s="100">
        <f t="shared" si="3"/>
        <v>-8218600</v>
      </c>
      <c r="G36" s="100">
        <f t="shared" si="3"/>
        <v>-166990</v>
      </c>
      <c r="H36" s="100">
        <f t="shared" si="3"/>
        <v>-3781790</v>
      </c>
      <c r="I36" s="100">
        <f t="shared" si="3"/>
        <v>-636789</v>
      </c>
      <c r="J36" s="100">
        <f t="shared" si="3"/>
        <v>-4585569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-4585569</v>
      </c>
      <c r="X36" s="100">
        <f t="shared" si="3"/>
        <v>802335</v>
      </c>
      <c r="Y36" s="100">
        <f t="shared" si="3"/>
        <v>-5387904</v>
      </c>
      <c r="Z36" s="137">
        <f>+IF(X36&lt;&gt;0,+(Y36/X36)*100,0)</f>
        <v>-671.5279777150442</v>
      </c>
      <c r="AA36" s="102">
        <f>+AA15+AA25+AA34</f>
        <v>-8218600</v>
      </c>
    </row>
    <row r="37" spans="1:27" ht="13.5">
      <c r="A37" s="249" t="s">
        <v>199</v>
      </c>
      <c r="B37" s="182"/>
      <c r="C37" s="153">
        <v>59254671</v>
      </c>
      <c r="D37" s="153"/>
      <c r="E37" s="99">
        <v>50087518</v>
      </c>
      <c r="F37" s="100">
        <v>50087518</v>
      </c>
      <c r="G37" s="100">
        <v>4615020</v>
      </c>
      <c r="H37" s="100">
        <v>4448030</v>
      </c>
      <c r="I37" s="100">
        <v>666240</v>
      </c>
      <c r="J37" s="100">
        <v>4615020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4615020</v>
      </c>
      <c r="X37" s="100">
        <v>50087518</v>
      </c>
      <c r="Y37" s="100">
        <v>-45472498</v>
      </c>
      <c r="Z37" s="137">
        <v>-90.79</v>
      </c>
      <c r="AA37" s="102">
        <v>50087518</v>
      </c>
    </row>
    <row r="38" spans="1:27" ht="13.5">
      <c r="A38" s="269" t="s">
        <v>200</v>
      </c>
      <c r="B38" s="256"/>
      <c r="C38" s="257">
        <v>49501657</v>
      </c>
      <c r="D38" s="257"/>
      <c r="E38" s="258">
        <v>41868918</v>
      </c>
      <c r="F38" s="259">
        <v>41868918</v>
      </c>
      <c r="G38" s="259">
        <v>4448030</v>
      </c>
      <c r="H38" s="259">
        <v>666240</v>
      </c>
      <c r="I38" s="259">
        <v>29451</v>
      </c>
      <c r="J38" s="259">
        <v>29451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29451</v>
      </c>
      <c r="X38" s="259">
        <v>50889853</v>
      </c>
      <c r="Y38" s="259">
        <v>-50860402</v>
      </c>
      <c r="Z38" s="260">
        <v>-99.94</v>
      </c>
      <c r="AA38" s="261">
        <v>41868918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3954347</v>
      </c>
      <c r="D5" s="200">
        <f t="shared" si="0"/>
        <v>0</v>
      </c>
      <c r="E5" s="106">
        <f t="shared" si="0"/>
        <v>989000</v>
      </c>
      <c r="F5" s="106">
        <f t="shared" si="0"/>
        <v>989000</v>
      </c>
      <c r="G5" s="106">
        <f t="shared" si="0"/>
        <v>0</v>
      </c>
      <c r="H5" s="106">
        <f t="shared" si="0"/>
        <v>0</v>
      </c>
      <c r="I5" s="106">
        <f t="shared" si="0"/>
        <v>4704</v>
      </c>
      <c r="J5" s="106">
        <f t="shared" si="0"/>
        <v>4704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4704</v>
      </c>
      <c r="X5" s="106">
        <f t="shared" si="0"/>
        <v>247250</v>
      </c>
      <c r="Y5" s="106">
        <f t="shared" si="0"/>
        <v>-242546</v>
      </c>
      <c r="Z5" s="201">
        <f>+IF(X5&lt;&gt;0,+(Y5/X5)*100,0)</f>
        <v>-98.09747219413549</v>
      </c>
      <c r="AA5" s="199">
        <f>SUM(AA11:AA18)</f>
        <v>989000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3954347</v>
      </c>
      <c r="D15" s="156"/>
      <c r="E15" s="60">
        <v>989000</v>
      </c>
      <c r="F15" s="60">
        <v>989000</v>
      </c>
      <c r="G15" s="60"/>
      <c r="H15" s="60"/>
      <c r="I15" s="60">
        <v>4704</v>
      </c>
      <c r="J15" s="60">
        <v>4704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4704</v>
      </c>
      <c r="X15" s="60">
        <v>247250</v>
      </c>
      <c r="Y15" s="60">
        <v>-242546</v>
      </c>
      <c r="Z15" s="140">
        <v>-98.1</v>
      </c>
      <c r="AA15" s="155">
        <v>989000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165000</v>
      </c>
      <c r="F20" s="100">
        <f t="shared" si="2"/>
        <v>165000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41250</v>
      </c>
      <c r="Y20" s="100">
        <f t="shared" si="2"/>
        <v>-41250</v>
      </c>
      <c r="Z20" s="137">
        <f>+IF(X20&lt;&gt;0,+(Y20/X20)*100,0)</f>
        <v>-100</v>
      </c>
      <c r="AA20" s="153">
        <f>SUM(AA26:AA33)</f>
        <v>165000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165000</v>
      </c>
      <c r="F30" s="60">
        <v>165000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41250</v>
      </c>
      <c r="Y30" s="60">
        <v>-41250</v>
      </c>
      <c r="Z30" s="140">
        <v>-100</v>
      </c>
      <c r="AA30" s="155">
        <v>165000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3954347</v>
      </c>
      <c r="D45" s="129">
        <f t="shared" si="7"/>
        <v>0</v>
      </c>
      <c r="E45" s="54">
        <f t="shared" si="7"/>
        <v>1154000</v>
      </c>
      <c r="F45" s="54">
        <f t="shared" si="7"/>
        <v>1154000</v>
      </c>
      <c r="G45" s="54">
        <f t="shared" si="7"/>
        <v>0</v>
      </c>
      <c r="H45" s="54">
        <f t="shared" si="7"/>
        <v>0</v>
      </c>
      <c r="I45" s="54">
        <f t="shared" si="7"/>
        <v>4704</v>
      </c>
      <c r="J45" s="54">
        <f t="shared" si="7"/>
        <v>4704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4704</v>
      </c>
      <c r="X45" s="54">
        <f t="shared" si="7"/>
        <v>288500</v>
      </c>
      <c r="Y45" s="54">
        <f t="shared" si="7"/>
        <v>-283796</v>
      </c>
      <c r="Z45" s="184">
        <f t="shared" si="5"/>
        <v>-98.36949740034662</v>
      </c>
      <c r="AA45" s="130">
        <f t="shared" si="8"/>
        <v>1154000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3954347</v>
      </c>
      <c r="D49" s="218">
        <f t="shared" si="9"/>
        <v>0</v>
      </c>
      <c r="E49" s="220">
        <f t="shared" si="9"/>
        <v>1154000</v>
      </c>
      <c r="F49" s="220">
        <f t="shared" si="9"/>
        <v>1154000</v>
      </c>
      <c r="G49" s="220">
        <f t="shared" si="9"/>
        <v>0</v>
      </c>
      <c r="H49" s="220">
        <f t="shared" si="9"/>
        <v>0</v>
      </c>
      <c r="I49" s="220">
        <f t="shared" si="9"/>
        <v>4704</v>
      </c>
      <c r="J49" s="220">
        <f t="shared" si="9"/>
        <v>4704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4704</v>
      </c>
      <c r="X49" s="220">
        <f t="shared" si="9"/>
        <v>288500</v>
      </c>
      <c r="Y49" s="220">
        <f t="shared" si="9"/>
        <v>-283796</v>
      </c>
      <c r="Z49" s="221">
        <f t="shared" si="5"/>
        <v>-98.36949740034662</v>
      </c>
      <c r="AA49" s="222">
        <f>SUM(AA41:AA48)</f>
        <v>1154000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662412</v>
      </c>
      <c r="D51" s="129">
        <f t="shared" si="10"/>
        <v>0</v>
      </c>
      <c r="E51" s="54">
        <f t="shared" si="10"/>
        <v>825696</v>
      </c>
      <c r="F51" s="54">
        <f t="shared" si="10"/>
        <v>825696</v>
      </c>
      <c r="G51" s="54">
        <f t="shared" si="10"/>
        <v>27362</v>
      </c>
      <c r="H51" s="54">
        <f t="shared" si="10"/>
        <v>38081</v>
      </c>
      <c r="I51" s="54">
        <f t="shared" si="10"/>
        <v>87761</v>
      </c>
      <c r="J51" s="54">
        <f t="shared" si="10"/>
        <v>153204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153204</v>
      </c>
      <c r="X51" s="54">
        <f t="shared" si="10"/>
        <v>206424</v>
      </c>
      <c r="Y51" s="54">
        <f t="shared" si="10"/>
        <v>-53220</v>
      </c>
      <c r="Z51" s="184">
        <f>+IF(X51&lt;&gt;0,+(Y51/X51)*100,0)</f>
        <v>-25.781885827229388</v>
      </c>
      <c r="AA51" s="130">
        <f>SUM(AA57:AA61)</f>
        <v>825696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662412</v>
      </c>
      <c r="D61" s="156"/>
      <c r="E61" s="60">
        <v>825696</v>
      </c>
      <c r="F61" s="60">
        <v>825696</v>
      </c>
      <c r="G61" s="60">
        <v>27362</v>
      </c>
      <c r="H61" s="60">
        <v>38081</v>
      </c>
      <c r="I61" s="60">
        <v>87761</v>
      </c>
      <c r="J61" s="60">
        <v>153204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153204</v>
      </c>
      <c r="X61" s="60">
        <v>206424</v>
      </c>
      <c r="Y61" s="60">
        <v>-53220</v>
      </c>
      <c r="Z61" s="140">
        <v>-25.78</v>
      </c>
      <c r="AA61" s="155">
        <v>825696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825696</v>
      </c>
      <c r="F68" s="60"/>
      <c r="G68" s="60"/>
      <c r="H68" s="60"/>
      <c r="I68" s="60">
        <v>87760</v>
      </c>
      <c r="J68" s="60">
        <v>87760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87760</v>
      </c>
      <c r="X68" s="60"/>
      <c r="Y68" s="60">
        <v>87760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825696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87760</v>
      </c>
      <c r="J69" s="220">
        <f t="shared" si="12"/>
        <v>87760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87760</v>
      </c>
      <c r="X69" s="220">
        <f t="shared" si="12"/>
        <v>0</v>
      </c>
      <c r="Y69" s="220">
        <f t="shared" si="12"/>
        <v>87760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3954347</v>
      </c>
      <c r="D40" s="344">
        <f t="shared" si="9"/>
        <v>0</v>
      </c>
      <c r="E40" s="343">
        <f t="shared" si="9"/>
        <v>989000</v>
      </c>
      <c r="F40" s="345">
        <f t="shared" si="9"/>
        <v>989000</v>
      </c>
      <c r="G40" s="345">
        <f t="shared" si="9"/>
        <v>0</v>
      </c>
      <c r="H40" s="343">
        <f t="shared" si="9"/>
        <v>0</v>
      </c>
      <c r="I40" s="343">
        <f t="shared" si="9"/>
        <v>4704</v>
      </c>
      <c r="J40" s="345">
        <f t="shared" si="9"/>
        <v>4704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4704</v>
      </c>
      <c r="X40" s="343">
        <f t="shared" si="9"/>
        <v>247250</v>
      </c>
      <c r="Y40" s="345">
        <f t="shared" si="9"/>
        <v>-242546</v>
      </c>
      <c r="Z40" s="336">
        <f>+IF(X40&lt;&gt;0,+(Y40/X40)*100,0)</f>
        <v>-98.09747219413549</v>
      </c>
      <c r="AA40" s="350">
        <f>SUM(AA41:AA49)</f>
        <v>989000</v>
      </c>
    </row>
    <row r="41" spans="1:27" ht="13.5">
      <c r="A41" s="361" t="s">
        <v>247</v>
      </c>
      <c r="B41" s="142"/>
      <c r="C41" s="362">
        <v>3425033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842000</v>
      </c>
      <c r="F43" s="370">
        <v>842000</v>
      </c>
      <c r="G43" s="370"/>
      <c r="H43" s="305"/>
      <c r="I43" s="305">
        <v>4704</v>
      </c>
      <c r="J43" s="370">
        <v>4704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4704</v>
      </c>
      <c r="X43" s="305">
        <v>210500</v>
      </c>
      <c r="Y43" s="370">
        <v>-205796</v>
      </c>
      <c r="Z43" s="371">
        <v>-97.77</v>
      </c>
      <c r="AA43" s="303">
        <v>842000</v>
      </c>
    </row>
    <row r="44" spans="1:27" ht="13.5">
      <c r="A44" s="361" t="s">
        <v>250</v>
      </c>
      <c r="B44" s="136"/>
      <c r="C44" s="60">
        <v>480553</v>
      </c>
      <c r="D44" s="368"/>
      <c r="E44" s="54">
        <v>147000</v>
      </c>
      <c r="F44" s="53">
        <v>147000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36750</v>
      </c>
      <c r="Y44" s="53">
        <v>-36750</v>
      </c>
      <c r="Z44" s="94">
        <v>-100</v>
      </c>
      <c r="AA44" s="95">
        <v>147000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48761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3954347</v>
      </c>
      <c r="D60" s="346">
        <f t="shared" si="14"/>
        <v>0</v>
      </c>
      <c r="E60" s="219">
        <f t="shared" si="14"/>
        <v>989000</v>
      </c>
      <c r="F60" s="264">
        <f t="shared" si="14"/>
        <v>989000</v>
      </c>
      <c r="G60" s="264">
        <f t="shared" si="14"/>
        <v>0</v>
      </c>
      <c r="H60" s="219">
        <f t="shared" si="14"/>
        <v>0</v>
      </c>
      <c r="I60" s="219">
        <f t="shared" si="14"/>
        <v>4704</v>
      </c>
      <c r="J60" s="264">
        <f t="shared" si="14"/>
        <v>4704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4704</v>
      </c>
      <c r="X60" s="219">
        <f t="shared" si="14"/>
        <v>247250</v>
      </c>
      <c r="Y60" s="264">
        <f t="shared" si="14"/>
        <v>-242546</v>
      </c>
      <c r="Z60" s="337">
        <f>+IF(X60&lt;&gt;0,+(Y60/X60)*100,0)</f>
        <v>-98.09747219413549</v>
      </c>
      <c r="AA60" s="232">
        <f>+AA57+AA54+AA51+AA40+AA37+AA34+AA22+AA5</f>
        <v>989000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165000</v>
      </c>
      <c r="F40" s="345">
        <f t="shared" si="9"/>
        <v>165000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41250</v>
      </c>
      <c r="Y40" s="345">
        <f t="shared" si="9"/>
        <v>-41250</v>
      </c>
      <c r="Z40" s="336">
        <f>+IF(X40&lt;&gt;0,+(Y40/X40)*100,0)</f>
        <v>-100</v>
      </c>
      <c r="AA40" s="350">
        <f>SUM(AA41:AA49)</f>
        <v>165000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120000</v>
      </c>
      <c r="F43" s="370">
        <v>120000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</v>
      </c>
      <c r="Y43" s="370">
        <v>-30000</v>
      </c>
      <c r="Z43" s="371">
        <v>-100</v>
      </c>
      <c r="AA43" s="303">
        <v>120000</v>
      </c>
    </row>
    <row r="44" spans="1:27" ht="13.5">
      <c r="A44" s="361" t="s">
        <v>250</v>
      </c>
      <c r="B44" s="136"/>
      <c r="C44" s="60"/>
      <c r="D44" s="368"/>
      <c r="E44" s="54">
        <v>45000</v>
      </c>
      <c r="F44" s="53">
        <v>45000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11250</v>
      </c>
      <c r="Y44" s="53">
        <v>-11250</v>
      </c>
      <c r="Z44" s="94">
        <v>-100</v>
      </c>
      <c r="AA44" s="95">
        <v>45000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165000</v>
      </c>
      <c r="F60" s="264">
        <f t="shared" si="14"/>
        <v>165000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41250</v>
      </c>
      <c r="Y60" s="264">
        <f t="shared" si="14"/>
        <v>-41250</v>
      </c>
      <c r="Z60" s="337">
        <f>+IF(X60&lt;&gt;0,+(Y60/X60)*100,0)</f>
        <v>-100</v>
      </c>
      <c r="AA60" s="232">
        <f>+AA57+AA54+AA51+AA40+AA37+AA34+AA22+AA5</f>
        <v>165000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2014-11-14T14:51:17Z</dcterms:created>
  <dcterms:modified xsi:type="dcterms:W3CDTF">2014-11-14T14:51:22Z</dcterms:modified>
  <cp:category/>
  <cp:version/>
  <cp:contentType/>
  <cp:contentStatus/>
</cp:coreProperties>
</file>