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<sst xmlns="http://schemas.openxmlformats.org/spreadsheetml/2006/main" count="855" uniqueCount="302">
  <si>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Western Cape: Cape Town(CPT)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</si>
  <si>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</si>
  <si>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</si>
  <si>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</si>
  <si>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</si>
  <si>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</si>
  <si>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</si>
  <si>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</si>
  <si>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</si>
  <si>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</si>
  <si>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</si>
  <si>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</si>
  <si>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</si>
  <si>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</si>
  <si>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</si>
  <si>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</si>
  <si>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</si>
  <si>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</si>
  <si>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</si>
  <si>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</si>
  <si>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</si>
  <si>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</si>
  <si>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</si>
  <si>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</si>
  <si>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</si>
  <si>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</si>
  <si>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</si>
  <si>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</si>
  <si>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</si>
  <si>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</si>
  <si>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</si>
  <si>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</si>
  <si>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</si>
  <si>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</si>
  <si>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</si>
  <si>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</si>
  <si>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</si>
  <si>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</si>
  <si>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</si>
  <si>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</si>
  <si>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</si>
  <si>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</si>
  <si>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</si>
  <si>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</si>
  <si>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</si>
  <si>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</si>
  <si>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</si>
  <si>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</si>
  <si>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</si>
  <si>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</si>
  <si>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</si>
  <si>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</si>
  <si>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</si>
  <si>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</si>
  <si>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</si>
  <si>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</si>
  <si>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</si>
  <si>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</si>
  <si>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</si>
  <si>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</si>
  <si>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</si>
  <si>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</si>
  <si>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</si>
  <si>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</si>
  <si>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</si>
  <si>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</si>
  <si>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</si>
  <si>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</si>
  <si>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</si>
  <si>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</si>
  <si>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Cape Town(CPT)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</si>
  <si>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</si>
  <si>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</si>
  <si>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</si>
  <si>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</si>
  <si>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</si>
  <si>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</si>
  <si>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</si>
  <si>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</si>
  <si>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</si>
  <si>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</si>
  <si>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</si>
  <si>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</si>
  <si>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</si>
  <si>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</si>
  <si>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</si>
  <si>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</si>
  <si>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</si>
  <si>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</si>
  <si>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</si>
  <si>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</si>
  <si>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</si>
  <si>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</si>
  <si>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</si>
  <si>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</si>
  <si>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</si>
  <si>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</si>
  <si>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</si>
  <si>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</si>
  <si>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</si>
  <si>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Cape Town(CPT)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</si>
  <si>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</si>
  <si>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</si>
  <si>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</si>
  <si>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</si>
  <si>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</si>
  <si>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</si>
  <si>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</si>
  <si>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</si>
  <si>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</si>
  <si>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</si>
  <si>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</si>
  <si>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</si>
  <si>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</si>
  <si>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</si>
  <si>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</si>
  <si>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</si>
  <si>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</si>
  <si>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</si>
  <si>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</si>
  <si>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</si>
  <si>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</si>
  <si>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</si>
  <si>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</si>
  <si>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</si>
  <si>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</si>
  <si>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</si>
  <si>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</si>
  <si>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</si>
  <si>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Cape Town(CPT)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</si>
  <si>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</si>
  <si>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</si>
  <si>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</si>
  <si>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</si>
  <si>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</si>
  <si>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</si>
  <si>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</si>
  <si>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</si>
  <si>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</si>
  <si>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</si>
  <si>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Cape Town(CPT)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</si>
  <si>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</si>
  <si>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</si>
  <si>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</si>
  <si>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</si>
  <si>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</si>
  <si>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</si>
  <si>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</si>
  <si>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</si>
  <si>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</si>
  <si>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</si>
  <si>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</si>
  <si>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</si>
  <si>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</si>
  <si>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</si>
  <si>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</si>
  <si>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</si>
  <si>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</si>
  <si>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</si>
  <si>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</si>
  <si>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</si>
  <si>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</si>
  <si>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</si>
  <si>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</si>
  <si>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</si>
  <si>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</si>
  <si>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</si>
  <si>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</si>
  <si>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</si>
  <si>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</si>
  <si>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</si>
  <si>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</si>
  <si>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</si>
  <si>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</si>
  <si>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Cape Town(CPT)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</si>
  <si>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</si>
  <si>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</si>
  <si>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</si>
  <si>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</si>
  <si>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</si>
  <si>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</si>
  <si>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</si>
  <si>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</si>
  <si>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</si>
  <si>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</si>
  <si>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</si>
  <si>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</si>
  <si>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</si>
  <si>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</si>
  <si>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</si>
  <si>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</si>
  <si>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</si>
  <si>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</si>
  <si>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</si>
  <si>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</si>
  <si>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</si>
  <si>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</si>
  <si>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</si>
  <si>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</si>
  <si>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</si>
  <si>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</si>
  <si>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Cape Town(CPT)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</si>
  <si>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</si>
  <si>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</si>
  <si>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</si>
  <si>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</si>
  <si>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</si>
  <si>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</si>
  <si>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</si>
  <si>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</si>
  <si>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</si>
  <si>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</si>
  <si>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</si>
  <si>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</si>
  <si>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</si>
  <si>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</si>
  <si>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</si>
  <si>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</si>
  <si>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</si>
  <si>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</si>
  <si>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</si>
  <si>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</si>
  <si>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</si>
  <si>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</si>
  <si>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</si>
  <si>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</si>
  <si>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Cape Town(CPT)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</si>
  <si>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</si>
  <si>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</si>
  <si>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</si>
  <si>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</si>
  <si>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</si>
  <si>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</si>
  <si>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</si>
  <si>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</si>
  <si>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</si>
  <si>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</si>
  <si>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</si>
  <si>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</si>
  <si>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</si>
  <si>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</si>
  <si>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</si>
  <si>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</si>
  <si>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</si>
  <si>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</si>
  <si>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</si>
  <si>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</si>
  <si>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</si>
  <si>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</si>
  <si>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</si>
  <si>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</si>
  <si>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</si>
  <si>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</si>
  <si>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</si>
  <si>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</si>
  <si>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</si>
  <si>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</si>
  <si>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</si>
  <si>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</si>
  <si>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</si>
  <si>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</si>
  <si>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</si>
  <si>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Cape Town(CPT)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</si>
  <si>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</si>
  <si>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</si>
  <si>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Western Cape: Cape Town(CPT)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</si>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</sst>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5546773841</v>
      </c>
      <c r="C5" s="19">
        <v>0</v>
      </c>
      <c r="D5" s="59">
        <v>5942512865</v>
      </c>
      <c r="E5" s="60">
        <v>5942512865</v>
      </c>
      <c r="F5" s="60">
        <v>442595089</v>
      </c>
      <c r="G5" s="60">
        <v>576630041</v>
      </c>
      <c r="H5" s="60">
        <v>484267633</v>
      </c>
      <c r="I5" s="60">
        <v>1503492763</v>
      </c>
      <c r="J5" s="60">
        <v>481431698</v>
      </c>
      <c r="K5" s="60">
        <v>516003925</v>
      </c>
      <c r="L5" s="60">
        <v>500322598</v>
      </c>
      <c r="M5" s="60">
        <v>1497758221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3001250984</v>
      </c>
      <c r="W5" s="60">
        <v>2971256431</v>
      </c>
      <c r="X5" s="60">
        <v>29994553</v>
      </c>
      <c r="Y5" s="61">
        <v>1.01</v>
      </c>
      <c r="Z5" s="62">
        <v>5942512865</v>
      </c>
    </row>
    <row r="6" spans="1:26" ht="13.5">
      <c r="A6" s="58" t="s">
        <v>32</v>
      </c>
      <c r="B6" s="19">
        <v>13903679348</v>
      </c>
      <c r="C6" s="19">
        <v>0</v>
      </c>
      <c r="D6" s="59">
        <v>15262263508</v>
      </c>
      <c r="E6" s="60">
        <v>15198242348</v>
      </c>
      <c r="F6" s="60">
        <v>1221699184</v>
      </c>
      <c r="G6" s="60">
        <v>1247039202</v>
      </c>
      <c r="H6" s="60">
        <v>1256579631</v>
      </c>
      <c r="I6" s="60">
        <v>3725318017</v>
      </c>
      <c r="J6" s="60">
        <v>1220492647</v>
      </c>
      <c r="K6" s="60">
        <v>1249602236</v>
      </c>
      <c r="L6" s="60">
        <v>1252833208</v>
      </c>
      <c r="M6" s="60">
        <v>3722928091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7448246108</v>
      </c>
      <c r="W6" s="60">
        <v>7605352921</v>
      </c>
      <c r="X6" s="60">
        <v>-157106813</v>
      </c>
      <c r="Y6" s="61">
        <v>-2.07</v>
      </c>
      <c r="Z6" s="62">
        <v>15198242348</v>
      </c>
    </row>
    <row r="7" spans="1:26" ht="13.5">
      <c r="A7" s="58" t="s">
        <v>33</v>
      </c>
      <c r="B7" s="19">
        <v>461390608</v>
      </c>
      <c r="C7" s="19">
        <v>0</v>
      </c>
      <c r="D7" s="59">
        <v>275762180</v>
      </c>
      <c r="E7" s="60">
        <v>275762180</v>
      </c>
      <c r="F7" s="60">
        <v>18086284</v>
      </c>
      <c r="G7" s="60">
        <v>61587050</v>
      </c>
      <c r="H7" s="60">
        <v>39572700</v>
      </c>
      <c r="I7" s="60">
        <v>119246034</v>
      </c>
      <c r="J7" s="60">
        <v>32793820</v>
      </c>
      <c r="K7" s="60">
        <v>55616146</v>
      </c>
      <c r="L7" s="60">
        <v>47220311</v>
      </c>
      <c r="M7" s="60">
        <v>135630277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254876311</v>
      </c>
      <c r="W7" s="60">
        <v>137881092</v>
      </c>
      <c r="X7" s="60">
        <v>116995219</v>
      </c>
      <c r="Y7" s="61">
        <v>84.85</v>
      </c>
      <c r="Z7" s="62">
        <v>275762180</v>
      </c>
    </row>
    <row r="8" spans="1:26" ht="13.5">
      <c r="A8" s="58" t="s">
        <v>34</v>
      </c>
      <c r="B8" s="19">
        <v>2399032695</v>
      </c>
      <c r="C8" s="19">
        <v>0</v>
      </c>
      <c r="D8" s="59">
        <v>3498168516</v>
      </c>
      <c r="E8" s="60">
        <v>3539580058</v>
      </c>
      <c r="F8" s="60">
        <v>610926375</v>
      </c>
      <c r="G8" s="60">
        <v>101852692</v>
      </c>
      <c r="H8" s="60">
        <v>56382007</v>
      </c>
      <c r="I8" s="60">
        <v>769161074</v>
      </c>
      <c r="J8" s="60">
        <v>133279377</v>
      </c>
      <c r="K8" s="60">
        <v>74121811</v>
      </c>
      <c r="L8" s="60">
        <v>642098255</v>
      </c>
      <c r="M8" s="60">
        <v>849499443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1618660517</v>
      </c>
      <c r="W8" s="60">
        <v>1654345529</v>
      </c>
      <c r="X8" s="60">
        <v>-35685012</v>
      </c>
      <c r="Y8" s="61">
        <v>-2.16</v>
      </c>
      <c r="Z8" s="62">
        <v>3539580058</v>
      </c>
    </row>
    <row r="9" spans="1:26" ht="13.5">
      <c r="A9" s="58" t="s">
        <v>35</v>
      </c>
      <c r="B9" s="19">
        <v>3794240486</v>
      </c>
      <c r="C9" s="19">
        <v>0</v>
      </c>
      <c r="D9" s="59">
        <v>3457503322</v>
      </c>
      <c r="E9" s="60">
        <v>4216490467</v>
      </c>
      <c r="F9" s="60">
        <v>108880863</v>
      </c>
      <c r="G9" s="60">
        <v>784149563</v>
      </c>
      <c r="H9" s="60">
        <v>108627798</v>
      </c>
      <c r="I9" s="60">
        <v>1001658224</v>
      </c>
      <c r="J9" s="60">
        <v>131069282</v>
      </c>
      <c r="K9" s="60">
        <v>139310635</v>
      </c>
      <c r="L9" s="60">
        <v>794434826</v>
      </c>
      <c r="M9" s="60">
        <v>1064814743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2066472967</v>
      </c>
      <c r="W9" s="60">
        <v>1695875171</v>
      </c>
      <c r="X9" s="60">
        <v>370597796</v>
      </c>
      <c r="Y9" s="61">
        <v>21.85</v>
      </c>
      <c r="Z9" s="62">
        <v>4216490467</v>
      </c>
    </row>
    <row r="10" spans="1:26" ht="25.5">
      <c r="A10" s="63" t="s">
        <v>277</v>
      </c>
      <c r="B10" s="64">
        <f>SUM(B5:B9)</f>
        <v>26105116978</v>
      </c>
      <c r="C10" s="64">
        <f>SUM(C5:C9)</f>
        <v>0</v>
      </c>
      <c r="D10" s="65">
        <f aca="true" t="shared" si="0" ref="D10:Z10">SUM(D5:D9)</f>
        <v>28436210391</v>
      </c>
      <c r="E10" s="66">
        <f t="shared" si="0"/>
        <v>29172587918</v>
      </c>
      <c r="F10" s="66">
        <f t="shared" si="0"/>
        <v>2402187795</v>
      </c>
      <c r="G10" s="66">
        <f t="shared" si="0"/>
        <v>2771258548</v>
      </c>
      <c r="H10" s="66">
        <f t="shared" si="0"/>
        <v>1945429769</v>
      </c>
      <c r="I10" s="66">
        <f t="shared" si="0"/>
        <v>7118876112</v>
      </c>
      <c r="J10" s="66">
        <f t="shared" si="0"/>
        <v>1999066824</v>
      </c>
      <c r="K10" s="66">
        <f t="shared" si="0"/>
        <v>2034654753</v>
      </c>
      <c r="L10" s="66">
        <f t="shared" si="0"/>
        <v>3236909198</v>
      </c>
      <c r="M10" s="66">
        <f t="shared" si="0"/>
        <v>7270630775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14389506887</v>
      </c>
      <c r="W10" s="66">
        <f t="shared" si="0"/>
        <v>14064711144</v>
      </c>
      <c r="X10" s="66">
        <f t="shared" si="0"/>
        <v>324795743</v>
      </c>
      <c r="Y10" s="67">
        <f>+IF(W10&lt;&gt;0,(X10/W10)*100,0)</f>
        <v>2.3092955104062534</v>
      </c>
      <c r="Z10" s="68">
        <f t="shared" si="0"/>
        <v>29172587918</v>
      </c>
    </row>
    <row r="11" spans="1:26" ht="13.5">
      <c r="A11" s="58" t="s">
        <v>37</v>
      </c>
      <c r="B11" s="19">
        <v>8486863933</v>
      </c>
      <c r="C11" s="19">
        <v>0</v>
      </c>
      <c r="D11" s="59">
        <v>8723324821</v>
      </c>
      <c r="E11" s="60">
        <v>8719228755</v>
      </c>
      <c r="F11" s="60">
        <v>596283154</v>
      </c>
      <c r="G11" s="60">
        <v>722226198</v>
      </c>
      <c r="H11" s="60">
        <v>710114067</v>
      </c>
      <c r="I11" s="60">
        <v>2028623419</v>
      </c>
      <c r="J11" s="60">
        <v>661269796</v>
      </c>
      <c r="K11" s="60">
        <v>1006969823</v>
      </c>
      <c r="L11" s="60">
        <v>681452667</v>
      </c>
      <c r="M11" s="60">
        <v>2349692286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4378315705</v>
      </c>
      <c r="W11" s="60">
        <v>4650752480</v>
      </c>
      <c r="X11" s="60">
        <v>-272436775</v>
      </c>
      <c r="Y11" s="61">
        <v>-5.86</v>
      </c>
      <c r="Z11" s="62">
        <v>8719228755</v>
      </c>
    </row>
    <row r="12" spans="1:26" ht="13.5">
      <c r="A12" s="58" t="s">
        <v>38</v>
      </c>
      <c r="B12" s="19">
        <v>119708835</v>
      </c>
      <c r="C12" s="19">
        <v>0</v>
      </c>
      <c r="D12" s="59">
        <v>133618707</v>
      </c>
      <c r="E12" s="60">
        <v>133618707</v>
      </c>
      <c r="F12" s="60">
        <v>9995613</v>
      </c>
      <c r="G12" s="60">
        <v>10044204</v>
      </c>
      <c r="H12" s="60">
        <v>10126502</v>
      </c>
      <c r="I12" s="60">
        <v>30166319</v>
      </c>
      <c r="J12" s="60">
        <v>10090899</v>
      </c>
      <c r="K12" s="60">
        <v>10270397</v>
      </c>
      <c r="L12" s="60">
        <v>10291104</v>
      </c>
      <c r="M12" s="60">
        <v>30652400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60818719</v>
      </c>
      <c r="W12" s="60">
        <v>66809352</v>
      </c>
      <c r="X12" s="60">
        <v>-5990633</v>
      </c>
      <c r="Y12" s="61">
        <v>-8.97</v>
      </c>
      <c r="Z12" s="62">
        <v>133618707</v>
      </c>
    </row>
    <row r="13" spans="1:26" ht="13.5">
      <c r="A13" s="58" t="s">
        <v>278</v>
      </c>
      <c r="B13" s="19">
        <v>1784969592</v>
      </c>
      <c r="C13" s="19">
        <v>0</v>
      </c>
      <c r="D13" s="59">
        <v>2154334690</v>
      </c>
      <c r="E13" s="60">
        <v>2154334690</v>
      </c>
      <c r="F13" s="60">
        <v>156471734</v>
      </c>
      <c r="G13" s="60">
        <v>162651098</v>
      </c>
      <c r="H13" s="60">
        <v>156512847</v>
      </c>
      <c r="I13" s="60">
        <v>475635679</v>
      </c>
      <c r="J13" s="60">
        <v>156617106</v>
      </c>
      <c r="K13" s="60">
        <v>157421165</v>
      </c>
      <c r="L13" s="60">
        <v>156621105</v>
      </c>
      <c r="M13" s="60">
        <v>470659376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946295055</v>
      </c>
      <c r="W13" s="60">
        <v>1065567348</v>
      </c>
      <c r="X13" s="60">
        <v>-119272293</v>
      </c>
      <c r="Y13" s="61">
        <v>-11.19</v>
      </c>
      <c r="Z13" s="62">
        <v>2154334690</v>
      </c>
    </row>
    <row r="14" spans="1:26" ht="13.5">
      <c r="A14" s="58" t="s">
        <v>40</v>
      </c>
      <c r="B14" s="19">
        <v>807283370</v>
      </c>
      <c r="C14" s="19">
        <v>0</v>
      </c>
      <c r="D14" s="59">
        <v>919232014</v>
      </c>
      <c r="E14" s="60">
        <v>912232014</v>
      </c>
      <c r="F14" s="60">
        <v>62155080</v>
      </c>
      <c r="G14" s="60">
        <v>62165927</v>
      </c>
      <c r="H14" s="60">
        <v>62279977</v>
      </c>
      <c r="I14" s="60">
        <v>186600984</v>
      </c>
      <c r="J14" s="60">
        <v>62168715</v>
      </c>
      <c r="K14" s="60">
        <v>62165095</v>
      </c>
      <c r="L14" s="60">
        <v>63884023</v>
      </c>
      <c r="M14" s="60">
        <v>188217833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374818817</v>
      </c>
      <c r="W14" s="60">
        <v>443030976</v>
      </c>
      <c r="X14" s="60">
        <v>-68212159</v>
      </c>
      <c r="Y14" s="61">
        <v>-15.4</v>
      </c>
      <c r="Z14" s="62">
        <v>912232014</v>
      </c>
    </row>
    <row r="15" spans="1:26" ht="13.5">
      <c r="A15" s="58" t="s">
        <v>41</v>
      </c>
      <c r="B15" s="19">
        <v>6890385036</v>
      </c>
      <c r="C15" s="19">
        <v>0</v>
      </c>
      <c r="D15" s="59">
        <v>7437128699</v>
      </c>
      <c r="E15" s="60">
        <v>7428311878</v>
      </c>
      <c r="F15" s="60">
        <v>67653565</v>
      </c>
      <c r="G15" s="60">
        <v>920013790</v>
      </c>
      <c r="H15" s="60">
        <v>867669529</v>
      </c>
      <c r="I15" s="60">
        <v>1855336884</v>
      </c>
      <c r="J15" s="60">
        <v>550416676</v>
      </c>
      <c r="K15" s="60">
        <v>544957281</v>
      </c>
      <c r="L15" s="60">
        <v>511016881</v>
      </c>
      <c r="M15" s="60">
        <v>1606390838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3461727722</v>
      </c>
      <c r="W15" s="60">
        <v>3478490538</v>
      </c>
      <c r="X15" s="60">
        <v>-16762816</v>
      </c>
      <c r="Y15" s="61">
        <v>-0.48</v>
      </c>
      <c r="Z15" s="62">
        <v>7428311878</v>
      </c>
    </row>
    <row r="16" spans="1:26" ht="13.5">
      <c r="A16" s="69" t="s">
        <v>42</v>
      </c>
      <c r="B16" s="19">
        <v>115020510</v>
      </c>
      <c r="C16" s="19">
        <v>0</v>
      </c>
      <c r="D16" s="59">
        <v>125354154</v>
      </c>
      <c r="E16" s="60">
        <v>125854154</v>
      </c>
      <c r="F16" s="60">
        <v>31017032</v>
      </c>
      <c r="G16" s="60">
        <v>-1690588</v>
      </c>
      <c r="H16" s="60">
        <v>24482259</v>
      </c>
      <c r="I16" s="60">
        <v>53808703</v>
      </c>
      <c r="J16" s="60">
        <v>8718532</v>
      </c>
      <c r="K16" s="60">
        <v>6988840</v>
      </c>
      <c r="L16" s="60">
        <v>15880450</v>
      </c>
      <c r="M16" s="60">
        <v>31587822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85396525</v>
      </c>
      <c r="W16" s="60">
        <v>64953627</v>
      </c>
      <c r="X16" s="60">
        <v>20442898</v>
      </c>
      <c r="Y16" s="61">
        <v>31.47</v>
      </c>
      <c r="Z16" s="62">
        <v>125854154</v>
      </c>
    </row>
    <row r="17" spans="1:26" ht="13.5">
      <c r="A17" s="58" t="s">
        <v>43</v>
      </c>
      <c r="B17" s="19">
        <v>8097497916</v>
      </c>
      <c r="C17" s="19">
        <v>0</v>
      </c>
      <c r="D17" s="59">
        <v>8945218058</v>
      </c>
      <c r="E17" s="60">
        <v>9749306658</v>
      </c>
      <c r="F17" s="60">
        <v>371245533</v>
      </c>
      <c r="G17" s="60">
        <v>614828313</v>
      </c>
      <c r="H17" s="60">
        <v>646582294</v>
      </c>
      <c r="I17" s="60">
        <v>1632656140</v>
      </c>
      <c r="J17" s="60">
        <v>640654212</v>
      </c>
      <c r="K17" s="60">
        <v>645588657</v>
      </c>
      <c r="L17" s="60">
        <v>674890351</v>
      </c>
      <c r="M17" s="60">
        <v>1961133220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3593789360</v>
      </c>
      <c r="W17" s="60">
        <v>3836278860</v>
      </c>
      <c r="X17" s="60">
        <v>-242489500</v>
      </c>
      <c r="Y17" s="61">
        <v>-6.32</v>
      </c>
      <c r="Z17" s="62">
        <v>9749306658</v>
      </c>
    </row>
    <row r="18" spans="1:26" ht="13.5">
      <c r="A18" s="70" t="s">
        <v>44</v>
      </c>
      <c r="B18" s="71">
        <f>SUM(B11:B17)</f>
        <v>26301729192</v>
      </c>
      <c r="C18" s="71">
        <f>SUM(C11:C17)</f>
        <v>0</v>
      </c>
      <c r="D18" s="72">
        <f aca="true" t="shared" si="1" ref="D18:Z18">SUM(D11:D17)</f>
        <v>28438211143</v>
      </c>
      <c r="E18" s="73">
        <f t="shared" si="1"/>
        <v>29222886856</v>
      </c>
      <c r="F18" s="73">
        <f t="shared" si="1"/>
        <v>1294821711</v>
      </c>
      <c r="G18" s="73">
        <f t="shared" si="1"/>
        <v>2490238942</v>
      </c>
      <c r="H18" s="73">
        <f t="shared" si="1"/>
        <v>2477767475</v>
      </c>
      <c r="I18" s="73">
        <f t="shared" si="1"/>
        <v>6262828128</v>
      </c>
      <c r="J18" s="73">
        <f t="shared" si="1"/>
        <v>2089935936</v>
      </c>
      <c r="K18" s="73">
        <f t="shared" si="1"/>
        <v>2434361258</v>
      </c>
      <c r="L18" s="73">
        <f t="shared" si="1"/>
        <v>2114036581</v>
      </c>
      <c r="M18" s="73">
        <f t="shared" si="1"/>
        <v>6638333775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12901161903</v>
      </c>
      <c r="W18" s="73">
        <f t="shared" si="1"/>
        <v>13605883181</v>
      </c>
      <c r="X18" s="73">
        <f t="shared" si="1"/>
        <v>-704721278</v>
      </c>
      <c r="Y18" s="67">
        <f>+IF(W18&lt;&gt;0,(X18/W18)*100,0)</f>
        <v>-5.17953350491875</v>
      </c>
      <c r="Z18" s="74">
        <f t="shared" si="1"/>
        <v>29222886856</v>
      </c>
    </row>
    <row r="19" spans="1:26" ht="13.5">
      <c r="A19" s="70" t="s">
        <v>45</v>
      </c>
      <c r="B19" s="75">
        <f>+B10-B18</f>
        <v>-196612214</v>
      </c>
      <c r="C19" s="75">
        <f>+C10-C18</f>
        <v>0</v>
      </c>
      <c r="D19" s="76">
        <f aca="true" t="shared" si="2" ref="D19:Z19">+D10-D18</f>
        <v>-2000752</v>
      </c>
      <c r="E19" s="77">
        <f t="shared" si="2"/>
        <v>-50298938</v>
      </c>
      <c r="F19" s="77">
        <f t="shared" si="2"/>
        <v>1107366084</v>
      </c>
      <c r="G19" s="77">
        <f t="shared" si="2"/>
        <v>281019606</v>
      </c>
      <c r="H19" s="77">
        <f t="shared" si="2"/>
        <v>-532337706</v>
      </c>
      <c r="I19" s="77">
        <f t="shared" si="2"/>
        <v>856047984</v>
      </c>
      <c r="J19" s="77">
        <f t="shared" si="2"/>
        <v>-90869112</v>
      </c>
      <c r="K19" s="77">
        <f t="shared" si="2"/>
        <v>-399706505</v>
      </c>
      <c r="L19" s="77">
        <f t="shared" si="2"/>
        <v>1122872617</v>
      </c>
      <c r="M19" s="77">
        <f t="shared" si="2"/>
        <v>632297000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1488344984</v>
      </c>
      <c r="W19" s="77">
        <f>IF(E10=E18,0,W10-W18)</f>
        <v>458827963</v>
      </c>
      <c r="X19" s="77">
        <f t="shared" si="2"/>
        <v>1029517021</v>
      </c>
      <c r="Y19" s="78">
        <f>+IF(W19&lt;&gt;0,(X19/W19)*100,0)</f>
        <v>224.37974666334796</v>
      </c>
      <c r="Z19" s="79">
        <f t="shared" si="2"/>
        <v>-50298938</v>
      </c>
    </row>
    <row r="20" spans="1:26" ht="13.5">
      <c r="A20" s="58" t="s">
        <v>46</v>
      </c>
      <c r="B20" s="19">
        <v>2052757943</v>
      </c>
      <c r="C20" s="19">
        <v>0</v>
      </c>
      <c r="D20" s="59">
        <v>2817627456</v>
      </c>
      <c r="E20" s="60">
        <v>3102984572</v>
      </c>
      <c r="F20" s="60">
        <v>12763465</v>
      </c>
      <c r="G20" s="60">
        <v>110143704</v>
      </c>
      <c r="H20" s="60">
        <v>187851915</v>
      </c>
      <c r="I20" s="60">
        <v>310759084</v>
      </c>
      <c r="J20" s="60">
        <v>219227675</v>
      </c>
      <c r="K20" s="60">
        <v>261528450</v>
      </c>
      <c r="L20" s="60">
        <v>226249332</v>
      </c>
      <c r="M20" s="60">
        <v>707005457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1017764541</v>
      </c>
      <c r="W20" s="60">
        <v>1160121795</v>
      </c>
      <c r="X20" s="60">
        <v>-142357254</v>
      </c>
      <c r="Y20" s="61">
        <v>-12.27</v>
      </c>
      <c r="Z20" s="62">
        <v>3102984572</v>
      </c>
    </row>
    <row r="21" spans="1:26" ht="13.5">
      <c r="A21" s="58" t="s">
        <v>279</v>
      </c>
      <c r="B21" s="80">
        <v>-33386521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-1500000</v>
      </c>
      <c r="M21" s="82">
        <v>-1500000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-1500000</v>
      </c>
      <c r="W21" s="82">
        <v>23696467</v>
      </c>
      <c r="X21" s="82">
        <v>-25196467</v>
      </c>
      <c r="Y21" s="83">
        <v>-106.33</v>
      </c>
      <c r="Z21" s="84">
        <v>0</v>
      </c>
    </row>
    <row r="22" spans="1:26" ht="25.5">
      <c r="A22" s="85" t="s">
        <v>280</v>
      </c>
      <c r="B22" s="86">
        <f>SUM(B19:B21)</f>
        <v>1822759208</v>
      </c>
      <c r="C22" s="86">
        <f>SUM(C19:C21)</f>
        <v>0</v>
      </c>
      <c r="D22" s="87">
        <f aca="true" t="shared" si="3" ref="D22:Z22">SUM(D19:D21)</f>
        <v>2815626704</v>
      </c>
      <c r="E22" s="88">
        <f t="shared" si="3"/>
        <v>3052685634</v>
      </c>
      <c r="F22" s="88">
        <f t="shared" si="3"/>
        <v>1120129549</v>
      </c>
      <c r="G22" s="88">
        <f t="shared" si="3"/>
        <v>391163310</v>
      </c>
      <c r="H22" s="88">
        <f t="shared" si="3"/>
        <v>-344485791</v>
      </c>
      <c r="I22" s="88">
        <f t="shared" si="3"/>
        <v>1166807068</v>
      </c>
      <c r="J22" s="88">
        <f t="shared" si="3"/>
        <v>128358563</v>
      </c>
      <c r="K22" s="88">
        <f t="shared" si="3"/>
        <v>-138178055</v>
      </c>
      <c r="L22" s="88">
        <f t="shared" si="3"/>
        <v>1347621949</v>
      </c>
      <c r="M22" s="88">
        <f t="shared" si="3"/>
        <v>1337802457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2504609525</v>
      </c>
      <c r="W22" s="88">
        <f t="shared" si="3"/>
        <v>1642646225</v>
      </c>
      <c r="X22" s="88">
        <f t="shared" si="3"/>
        <v>861963300</v>
      </c>
      <c r="Y22" s="89">
        <f>+IF(W22&lt;&gt;0,(X22/W22)*100,0)</f>
        <v>52.474068176183216</v>
      </c>
      <c r="Z22" s="90">
        <f t="shared" si="3"/>
        <v>3052685634</v>
      </c>
    </row>
    <row r="23" spans="1:26" ht="13.5">
      <c r="A23" s="91" t="s">
        <v>48</v>
      </c>
      <c r="B23" s="19">
        <v>1</v>
      </c>
      <c r="C23" s="19">
        <v>0</v>
      </c>
      <c r="D23" s="59">
        <v>0</v>
      </c>
      <c r="E23" s="60">
        <v>0</v>
      </c>
      <c r="F23" s="60">
        <v>-1</v>
      </c>
      <c r="G23" s="60">
        <v>-1</v>
      </c>
      <c r="H23" s="60">
        <v>-1</v>
      </c>
      <c r="I23" s="60">
        <v>-3</v>
      </c>
      <c r="J23" s="60">
        <v>-1</v>
      </c>
      <c r="K23" s="60">
        <v>-1</v>
      </c>
      <c r="L23" s="60">
        <v>-1</v>
      </c>
      <c r="M23" s="60">
        <v>-3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-6</v>
      </c>
      <c r="W23" s="60"/>
      <c r="X23" s="60">
        <v>-6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1822759209</v>
      </c>
      <c r="C24" s="75">
        <f>SUM(C22:C23)</f>
        <v>0</v>
      </c>
      <c r="D24" s="76">
        <f aca="true" t="shared" si="4" ref="D24:Z24">SUM(D22:D23)</f>
        <v>2815626704</v>
      </c>
      <c r="E24" s="77">
        <f t="shared" si="4"/>
        <v>3052685634</v>
      </c>
      <c r="F24" s="77">
        <f t="shared" si="4"/>
        <v>1120129548</v>
      </c>
      <c r="G24" s="77">
        <f t="shared" si="4"/>
        <v>391163309</v>
      </c>
      <c r="H24" s="77">
        <f t="shared" si="4"/>
        <v>-344485792</v>
      </c>
      <c r="I24" s="77">
        <f t="shared" si="4"/>
        <v>1166807065</v>
      </c>
      <c r="J24" s="77">
        <f t="shared" si="4"/>
        <v>128358562</v>
      </c>
      <c r="K24" s="77">
        <f t="shared" si="4"/>
        <v>-138178056</v>
      </c>
      <c r="L24" s="77">
        <f t="shared" si="4"/>
        <v>1347621948</v>
      </c>
      <c r="M24" s="77">
        <f t="shared" si="4"/>
        <v>1337802454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2504609519</v>
      </c>
      <c r="W24" s="77">
        <f t="shared" si="4"/>
        <v>1642646225</v>
      </c>
      <c r="X24" s="77">
        <f t="shared" si="4"/>
        <v>861963294</v>
      </c>
      <c r="Y24" s="78">
        <f>+IF(W24&lt;&gt;0,(X24/W24)*100,0)</f>
        <v>52.47406781091893</v>
      </c>
      <c r="Z24" s="79">
        <f t="shared" si="4"/>
        <v>3052685634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4502292995</v>
      </c>
      <c r="C27" s="22">
        <v>0</v>
      </c>
      <c r="D27" s="99">
        <v>6211315323</v>
      </c>
      <c r="E27" s="100">
        <v>6613105800</v>
      </c>
      <c r="F27" s="100">
        <v>38963846</v>
      </c>
      <c r="G27" s="100">
        <v>202821870</v>
      </c>
      <c r="H27" s="100">
        <v>327173380</v>
      </c>
      <c r="I27" s="100">
        <v>568959096</v>
      </c>
      <c r="J27" s="100">
        <v>396472717</v>
      </c>
      <c r="K27" s="100">
        <v>431445211</v>
      </c>
      <c r="L27" s="100">
        <v>390680323</v>
      </c>
      <c r="M27" s="100">
        <v>1218598251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1787557347</v>
      </c>
      <c r="W27" s="100">
        <v>3306552900</v>
      </c>
      <c r="X27" s="100">
        <v>-1518995553</v>
      </c>
      <c r="Y27" s="101">
        <v>-45.94</v>
      </c>
      <c r="Z27" s="102">
        <v>6613105800</v>
      </c>
    </row>
    <row r="28" spans="1:26" ht="13.5">
      <c r="A28" s="103" t="s">
        <v>46</v>
      </c>
      <c r="B28" s="19">
        <v>2053319236</v>
      </c>
      <c r="C28" s="19">
        <v>0</v>
      </c>
      <c r="D28" s="59">
        <v>2809834152</v>
      </c>
      <c r="E28" s="60">
        <v>3095364783</v>
      </c>
      <c r="F28" s="60">
        <v>12763465</v>
      </c>
      <c r="G28" s="60">
        <v>110143705</v>
      </c>
      <c r="H28" s="60">
        <v>187851914</v>
      </c>
      <c r="I28" s="60">
        <v>310759084</v>
      </c>
      <c r="J28" s="60">
        <v>219279432</v>
      </c>
      <c r="K28" s="60">
        <v>261546932</v>
      </c>
      <c r="L28" s="60">
        <v>226210343</v>
      </c>
      <c r="M28" s="60">
        <v>707036707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1017795791</v>
      </c>
      <c r="W28" s="60">
        <v>1547682392</v>
      </c>
      <c r="X28" s="60">
        <v>-529886601</v>
      </c>
      <c r="Y28" s="61">
        <v>-34.24</v>
      </c>
      <c r="Z28" s="62">
        <v>3095364783</v>
      </c>
    </row>
    <row r="29" spans="1:26" ht="13.5">
      <c r="A29" s="58" t="s">
        <v>282</v>
      </c>
      <c r="B29" s="19">
        <v>44021640</v>
      </c>
      <c r="C29" s="19">
        <v>0</v>
      </c>
      <c r="D29" s="59">
        <v>73019204</v>
      </c>
      <c r="E29" s="60">
        <v>73369283</v>
      </c>
      <c r="F29" s="60">
        <v>2626721</v>
      </c>
      <c r="G29" s="60">
        <v>3034603</v>
      </c>
      <c r="H29" s="60">
        <v>4436464</v>
      </c>
      <c r="I29" s="60">
        <v>10097788</v>
      </c>
      <c r="J29" s="60">
        <v>6303626</v>
      </c>
      <c r="K29" s="60">
        <v>4437480</v>
      </c>
      <c r="L29" s="60">
        <v>2854768</v>
      </c>
      <c r="M29" s="60">
        <v>13595874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23693662</v>
      </c>
      <c r="W29" s="60">
        <v>36684642</v>
      </c>
      <c r="X29" s="60">
        <v>-12990980</v>
      </c>
      <c r="Y29" s="61">
        <v>-35.41</v>
      </c>
      <c r="Z29" s="62">
        <v>73369283</v>
      </c>
    </row>
    <row r="30" spans="1:26" ht="13.5">
      <c r="A30" s="58" t="s">
        <v>52</v>
      </c>
      <c r="B30" s="19">
        <v>1856888617</v>
      </c>
      <c r="C30" s="19">
        <v>0</v>
      </c>
      <c r="D30" s="59">
        <v>2350300864</v>
      </c>
      <c r="E30" s="60">
        <v>2446723242</v>
      </c>
      <c r="F30" s="60">
        <v>18287695</v>
      </c>
      <c r="G30" s="60">
        <v>76194783</v>
      </c>
      <c r="H30" s="60">
        <v>115683928</v>
      </c>
      <c r="I30" s="60">
        <v>210166406</v>
      </c>
      <c r="J30" s="60">
        <v>131128715</v>
      </c>
      <c r="K30" s="60">
        <v>126300977</v>
      </c>
      <c r="L30" s="60">
        <v>136880364</v>
      </c>
      <c r="M30" s="60">
        <v>394310056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604476462</v>
      </c>
      <c r="W30" s="60">
        <v>1223361621</v>
      </c>
      <c r="X30" s="60">
        <v>-618885159</v>
      </c>
      <c r="Y30" s="61">
        <v>-50.59</v>
      </c>
      <c r="Z30" s="62">
        <v>2446723242</v>
      </c>
    </row>
    <row r="31" spans="1:26" ht="13.5">
      <c r="A31" s="58" t="s">
        <v>53</v>
      </c>
      <c r="B31" s="19">
        <v>548063499</v>
      </c>
      <c r="C31" s="19">
        <v>0</v>
      </c>
      <c r="D31" s="59">
        <v>978161103</v>
      </c>
      <c r="E31" s="60">
        <v>997648492</v>
      </c>
      <c r="F31" s="60">
        <v>5285963</v>
      </c>
      <c r="G31" s="60">
        <v>13448780</v>
      </c>
      <c r="H31" s="60">
        <v>19201073</v>
      </c>
      <c r="I31" s="60">
        <v>37935816</v>
      </c>
      <c r="J31" s="60">
        <v>39760945</v>
      </c>
      <c r="K31" s="60">
        <v>39159820</v>
      </c>
      <c r="L31" s="60">
        <v>24734852</v>
      </c>
      <c r="M31" s="60">
        <v>103655617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141591433</v>
      </c>
      <c r="W31" s="60">
        <v>498824246</v>
      </c>
      <c r="X31" s="60">
        <v>-357232813</v>
      </c>
      <c r="Y31" s="61">
        <v>-71.61</v>
      </c>
      <c r="Z31" s="62">
        <v>997648492</v>
      </c>
    </row>
    <row r="32" spans="1:26" ht="13.5">
      <c r="A32" s="70" t="s">
        <v>54</v>
      </c>
      <c r="B32" s="22">
        <f>SUM(B28:B31)</f>
        <v>4502292992</v>
      </c>
      <c r="C32" s="22">
        <f>SUM(C28:C31)</f>
        <v>0</v>
      </c>
      <c r="D32" s="99">
        <f aca="true" t="shared" si="5" ref="D32:Z32">SUM(D28:D31)</f>
        <v>6211315323</v>
      </c>
      <c r="E32" s="100">
        <f t="shared" si="5"/>
        <v>6613105800</v>
      </c>
      <c r="F32" s="100">
        <f t="shared" si="5"/>
        <v>38963844</v>
      </c>
      <c r="G32" s="100">
        <f t="shared" si="5"/>
        <v>202821871</v>
      </c>
      <c r="H32" s="100">
        <f t="shared" si="5"/>
        <v>327173379</v>
      </c>
      <c r="I32" s="100">
        <f t="shared" si="5"/>
        <v>568959094</v>
      </c>
      <c r="J32" s="100">
        <f t="shared" si="5"/>
        <v>396472718</v>
      </c>
      <c r="K32" s="100">
        <f t="shared" si="5"/>
        <v>431445209</v>
      </c>
      <c r="L32" s="100">
        <f t="shared" si="5"/>
        <v>390680327</v>
      </c>
      <c r="M32" s="100">
        <f t="shared" si="5"/>
        <v>1218598254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1787557348</v>
      </c>
      <c r="W32" s="100">
        <f t="shared" si="5"/>
        <v>3306552901</v>
      </c>
      <c r="X32" s="100">
        <f t="shared" si="5"/>
        <v>-1518995553</v>
      </c>
      <c r="Y32" s="101">
        <f>+IF(W32&lt;&gt;0,(X32/W32)*100,0)</f>
        <v>-45.93894604077287</v>
      </c>
      <c r="Z32" s="102">
        <f t="shared" si="5"/>
        <v>6613105800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9904352953</v>
      </c>
      <c r="C35" s="19">
        <v>0</v>
      </c>
      <c r="D35" s="59">
        <v>10530543582</v>
      </c>
      <c r="E35" s="60">
        <v>10739483837</v>
      </c>
      <c r="F35" s="60">
        <v>12074524002</v>
      </c>
      <c r="G35" s="60">
        <v>12401464347</v>
      </c>
      <c r="H35" s="60">
        <v>11647274572</v>
      </c>
      <c r="I35" s="60">
        <v>11647274572</v>
      </c>
      <c r="J35" s="60">
        <v>11390135174</v>
      </c>
      <c r="K35" s="60">
        <v>10925628971</v>
      </c>
      <c r="L35" s="60">
        <v>12124452282</v>
      </c>
      <c r="M35" s="60">
        <v>12124452282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12124452282</v>
      </c>
      <c r="W35" s="60">
        <v>5369741919</v>
      </c>
      <c r="X35" s="60">
        <v>6754710363</v>
      </c>
      <c r="Y35" s="61">
        <v>125.79</v>
      </c>
      <c r="Z35" s="62">
        <v>10739483837</v>
      </c>
    </row>
    <row r="36" spans="1:26" ht="13.5">
      <c r="A36" s="58" t="s">
        <v>57</v>
      </c>
      <c r="B36" s="19">
        <v>34817677367</v>
      </c>
      <c r="C36" s="19">
        <v>0</v>
      </c>
      <c r="D36" s="59">
        <v>37639154495</v>
      </c>
      <c r="E36" s="60">
        <v>38467185623</v>
      </c>
      <c r="F36" s="60">
        <v>31453217335</v>
      </c>
      <c r="G36" s="60">
        <v>31491099626</v>
      </c>
      <c r="H36" s="60">
        <v>31659661545</v>
      </c>
      <c r="I36" s="60">
        <v>31659661545</v>
      </c>
      <c r="J36" s="60">
        <v>31897620375</v>
      </c>
      <c r="K36" s="60">
        <v>32169736356</v>
      </c>
      <c r="L36" s="60">
        <v>32401571220</v>
      </c>
      <c r="M36" s="60">
        <v>32401571220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32401571220</v>
      </c>
      <c r="W36" s="60">
        <v>19233592812</v>
      </c>
      <c r="X36" s="60">
        <v>13167978408</v>
      </c>
      <c r="Y36" s="61">
        <v>68.46</v>
      </c>
      <c r="Z36" s="62">
        <v>38467185623</v>
      </c>
    </row>
    <row r="37" spans="1:26" ht="13.5">
      <c r="A37" s="58" t="s">
        <v>58</v>
      </c>
      <c r="B37" s="19">
        <v>8155257087</v>
      </c>
      <c r="C37" s="19">
        <v>0</v>
      </c>
      <c r="D37" s="59">
        <v>7321815099</v>
      </c>
      <c r="E37" s="60">
        <v>8491130586</v>
      </c>
      <c r="F37" s="60">
        <v>5860479900</v>
      </c>
      <c r="G37" s="60">
        <v>5622961673</v>
      </c>
      <c r="H37" s="60">
        <v>6284970799</v>
      </c>
      <c r="I37" s="60">
        <v>6284970799</v>
      </c>
      <c r="J37" s="60">
        <v>5305907483</v>
      </c>
      <c r="K37" s="60">
        <v>5195230818</v>
      </c>
      <c r="L37" s="60">
        <v>5439573307</v>
      </c>
      <c r="M37" s="60">
        <v>5439573307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5439573307</v>
      </c>
      <c r="W37" s="60">
        <v>4245565293</v>
      </c>
      <c r="X37" s="60">
        <v>1194008014</v>
      </c>
      <c r="Y37" s="61">
        <v>28.12</v>
      </c>
      <c r="Z37" s="62">
        <v>8491130586</v>
      </c>
    </row>
    <row r="38" spans="1:26" ht="13.5">
      <c r="A38" s="58" t="s">
        <v>59</v>
      </c>
      <c r="B38" s="19">
        <v>12425100936</v>
      </c>
      <c r="C38" s="19">
        <v>0</v>
      </c>
      <c r="D38" s="59">
        <v>13001051090</v>
      </c>
      <c r="E38" s="60">
        <v>13001051090</v>
      </c>
      <c r="F38" s="60">
        <v>11465622440</v>
      </c>
      <c r="G38" s="60">
        <v>12648979944</v>
      </c>
      <c r="H38" s="60">
        <v>12544299369</v>
      </c>
      <c r="I38" s="60">
        <v>12544299369</v>
      </c>
      <c r="J38" s="60">
        <v>12645220927</v>
      </c>
      <c r="K38" s="60">
        <v>12736106886</v>
      </c>
      <c r="L38" s="60">
        <v>12613082137</v>
      </c>
      <c r="M38" s="60">
        <v>12613082137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12613082137</v>
      </c>
      <c r="W38" s="60">
        <v>6500525545</v>
      </c>
      <c r="X38" s="60">
        <v>6112556592</v>
      </c>
      <c r="Y38" s="61">
        <v>94.03</v>
      </c>
      <c r="Z38" s="62">
        <v>13001051090</v>
      </c>
    </row>
    <row r="39" spans="1:26" ht="13.5">
      <c r="A39" s="58" t="s">
        <v>60</v>
      </c>
      <c r="B39" s="19">
        <v>24141672297</v>
      </c>
      <c r="C39" s="19">
        <v>0</v>
      </c>
      <c r="D39" s="59">
        <v>27846831888</v>
      </c>
      <c r="E39" s="60">
        <v>27714487784</v>
      </c>
      <c r="F39" s="60">
        <v>26201638997</v>
      </c>
      <c r="G39" s="60">
        <v>25620622356</v>
      </c>
      <c r="H39" s="60">
        <v>24477665949</v>
      </c>
      <c r="I39" s="60">
        <v>24477665949</v>
      </c>
      <c r="J39" s="60">
        <v>25336627139</v>
      </c>
      <c r="K39" s="60">
        <v>25164027623</v>
      </c>
      <c r="L39" s="60">
        <v>26473368058</v>
      </c>
      <c r="M39" s="60">
        <v>26473368058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26473368058</v>
      </c>
      <c r="W39" s="60">
        <v>13857243892</v>
      </c>
      <c r="X39" s="60">
        <v>12616124166</v>
      </c>
      <c r="Y39" s="61">
        <v>91.04</v>
      </c>
      <c r="Z39" s="62">
        <v>27714487784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4515574629</v>
      </c>
      <c r="C42" s="19">
        <v>0</v>
      </c>
      <c r="D42" s="59">
        <v>5618991053</v>
      </c>
      <c r="E42" s="60">
        <v>5055142184</v>
      </c>
      <c r="F42" s="60">
        <v>401704914</v>
      </c>
      <c r="G42" s="60">
        <v>406015742</v>
      </c>
      <c r="H42" s="60">
        <v>-327989153</v>
      </c>
      <c r="I42" s="60">
        <v>479731503</v>
      </c>
      <c r="J42" s="60">
        <v>224488229</v>
      </c>
      <c r="K42" s="60">
        <v>-255984086</v>
      </c>
      <c r="L42" s="60">
        <v>1748529511</v>
      </c>
      <c r="M42" s="60">
        <v>1717033654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2196765157</v>
      </c>
      <c r="W42" s="60">
        <v>1655163402</v>
      </c>
      <c r="X42" s="60">
        <v>541601755</v>
      </c>
      <c r="Y42" s="61">
        <v>32.72</v>
      </c>
      <c r="Z42" s="62">
        <v>5055142184</v>
      </c>
    </row>
    <row r="43" spans="1:26" ht="13.5">
      <c r="A43" s="58" t="s">
        <v>63</v>
      </c>
      <c r="B43" s="19">
        <v>-6122251616</v>
      </c>
      <c r="C43" s="19">
        <v>0</v>
      </c>
      <c r="D43" s="59">
        <v>-6478137976</v>
      </c>
      <c r="E43" s="60">
        <v>-7300493181</v>
      </c>
      <c r="F43" s="60">
        <v>-462056961</v>
      </c>
      <c r="G43" s="60">
        <v>-202821869</v>
      </c>
      <c r="H43" s="60">
        <v>-119202553</v>
      </c>
      <c r="I43" s="60">
        <v>-784081383</v>
      </c>
      <c r="J43" s="60">
        <v>-360051235</v>
      </c>
      <c r="K43" s="60">
        <v>-429820522</v>
      </c>
      <c r="L43" s="60">
        <v>-570002854</v>
      </c>
      <c r="M43" s="60">
        <v>-1359874611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-2143955994</v>
      </c>
      <c r="W43" s="60">
        <v>-2089293693</v>
      </c>
      <c r="X43" s="60">
        <v>-54662301</v>
      </c>
      <c r="Y43" s="61">
        <v>2.62</v>
      </c>
      <c r="Z43" s="62">
        <v>-7300493181</v>
      </c>
    </row>
    <row r="44" spans="1:26" ht="13.5">
      <c r="A44" s="58" t="s">
        <v>64</v>
      </c>
      <c r="B44" s="19">
        <v>-283066273</v>
      </c>
      <c r="C44" s="19">
        <v>0</v>
      </c>
      <c r="D44" s="59">
        <v>1224050791</v>
      </c>
      <c r="E44" s="60">
        <v>1224443053</v>
      </c>
      <c r="F44" s="60">
        <v>0</v>
      </c>
      <c r="G44" s="60">
        <v>0</v>
      </c>
      <c r="H44" s="60">
        <v>-88055140</v>
      </c>
      <c r="I44" s="60">
        <v>-88055140</v>
      </c>
      <c r="J44" s="60">
        <v>0</v>
      </c>
      <c r="K44" s="60">
        <v>0</v>
      </c>
      <c r="L44" s="60">
        <v>-65147781</v>
      </c>
      <c r="M44" s="60">
        <v>-65147781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-153202921</v>
      </c>
      <c r="W44" s="60">
        <v>-153202921</v>
      </c>
      <c r="X44" s="60">
        <v>0</v>
      </c>
      <c r="Y44" s="61">
        <v>0</v>
      </c>
      <c r="Z44" s="62">
        <v>1224443053</v>
      </c>
    </row>
    <row r="45" spans="1:26" ht="13.5">
      <c r="A45" s="70" t="s">
        <v>65</v>
      </c>
      <c r="B45" s="22">
        <v>6209622705</v>
      </c>
      <c r="C45" s="22">
        <v>0</v>
      </c>
      <c r="D45" s="99">
        <v>6968574366</v>
      </c>
      <c r="E45" s="100">
        <v>5188715057</v>
      </c>
      <c r="F45" s="100">
        <v>6149270659</v>
      </c>
      <c r="G45" s="100">
        <v>6352464532</v>
      </c>
      <c r="H45" s="100">
        <v>5817217686</v>
      </c>
      <c r="I45" s="100">
        <v>5817217686</v>
      </c>
      <c r="J45" s="100">
        <v>5681654680</v>
      </c>
      <c r="K45" s="100">
        <v>4995850072</v>
      </c>
      <c r="L45" s="100">
        <v>6109228948</v>
      </c>
      <c r="M45" s="100">
        <v>6109228948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6109228948</v>
      </c>
      <c r="W45" s="100">
        <v>5622289789</v>
      </c>
      <c r="X45" s="100">
        <v>486939159</v>
      </c>
      <c r="Y45" s="101">
        <v>8.66</v>
      </c>
      <c r="Z45" s="102">
        <v>5188715057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1532364318</v>
      </c>
      <c r="C49" s="52">
        <v>0</v>
      </c>
      <c r="D49" s="129">
        <v>171213016</v>
      </c>
      <c r="E49" s="54">
        <v>81518201</v>
      </c>
      <c r="F49" s="54">
        <v>0</v>
      </c>
      <c r="G49" s="54">
        <v>0</v>
      </c>
      <c r="H49" s="54">
        <v>0</v>
      </c>
      <c r="I49" s="54">
        <v>164384251</v>
      </c>
      <c r="J49" s="54">
        <v>0</v>
      </c>
      <c r="K49" s="54">
        <v>0</v>
      </c>
      <c r="L49" s="54">
        <v>0</v>
      </c>
      <c r="M49" s="54">
        <v>153174805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609458570</v>
      </c>
      <c r="W49" s="54">
        <v>727014225</v>
      </c>
      <c r="X49" s="54">
        <v>3306397189</v>
      </c>
      <c r="Y49" s="54">
        <v>6745524575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175149672</v>
      </c>
      <c r="C51" s="52">
        <v>0</v>
      </c>
      <c r="D51" s="129">
        <v>1076213</v>
      </c>
      <c r="E51" s="54">
        <v>-2668435</v>
      </c>
      <c r="F51" s="54">
        <v>0</v>
      </c>
      <c r="G51" s="54">
        <v>0</v>
      </c>
      <c r="H51" s="54">
        <v>0</v>
      </c>
      <c r="I51" s="54">
        <v>-75375</v>
      </c>
      <c r="J51" s="54">
        <v>0</v>
      </c>
      <c r="K51" s="54">
        <v>0</v>
      </c>
      <c r="L51" s="54">
        <v>0</v>
      </c>
      <c r="M51" s="54">
        <v>17342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-5264</v>
      </c>
      <c r="W51" s="54">
        <v>169868</v>
      </c>
      <c r="X51" s="54">
        <v>673407</v>
      </c>
      <c r="Y51" s="54">
        <v>174337428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96.06242167469378</v>
      </c>
      <c r="C58" s="5">
        <f>IF(C67=0,0,+(C76/C67)*100)</f>
        <v>0</v>
      </c>
      <c r="D58" s="6">
        <f aca="true" t="shared" si="6" ref="D58:Z58">IF(D67=0,0,+(D76/D67)*100)</f>
        <v>95.83576759107261</v>
      </c>
      <c r="E58" s="7">
        <f t="shared" si="6"/>
        <v>95.48296016739133</v>
      </c>
      <c r="F58" s="7">
        <f t="shared" si="6"/>
        <v>99.05869659031097</v>
      </c>
      <c r="G58" s="7">
        <f t="shared" si="6"/>
        <v>93.73478308643615</v>
      </c>
      <c r="H58" s="7">
        <f t="shared" si="6"/>
        <v>94.75368829360696</v>
      </c>
      <c r="I58" s="7">
        <f t="shared" si="6"/>
        <v>95.76881586754642</v>
      </c>
      <c r="J58" s="7">
        <f t="shared" si="6"/>
        <v>104.03788601396093</v>
      </c>
      <c r="K58" s="7">
        <f t="shared" si="6"/>
        <v>90.33859139719439</v>
      </c>
      <c r="L58" s="7">
        <f t="shared" si="6"/>
        <v>98.33772630540027</v>
      </c>
      <c r="M58" s="7">
        <f t="shared" si="6"/>
        <v>97.48760526576913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96.627756796222</v>
      </c>
      <c r="W58" s="7">
        <f t="shared" si="6"/>
        <v>94.96997674685342</v>
      </c>
      <c r="X58" s="7">
        <f t="shared" si="6"/>
        <v>0</v>
      </c>
      <c r="Y58" s="7">
        <f t="shared" si="6"/>
        <v>0</v>
      </c>
      <c r="Z58" s="8">
        <f t="shared" si="6"/>
        <v>95.48296016739133</v>
      </c>
    </row>
    <row r="59" spans="1:26" ht="13.5">
      <c r="A59" s="37" t="s">
        <v>31</v>
      </c>
      <c r="B59" s="9">
        <f aca="true" t="shared" si="7" ref="B59:Z66">IF(B68=0,0,+(B77/B68)*100)</f>
        <v>99.9999999819715</v>
      </c>
      <c r="C59" s="9">
        <f t="shared" si="7"/>
        <v>0</v>
      </c>
      <c r="D59" s="2">
        <f t="shared" si="7"/>
        <v>98.09665213068075</v>
      </c>
      <c r="E59" s="10">
        <f t="shared" si="7"/>
        <v>97.16718141257233</v>
      </c>
      <c r="F59" s="10">
        <f t="shared" si="7"/>
        <v>107.55755403332097</v>
      </c>
      <c r="G59" s="10">
        <f t="shared" si="7"/>
        <v>71.02145619915768</v>
      </c>
      <c r="H59" s="10">
        <f t="shared" si="7"/>
        <v>109.6656024087408</v>
      </c>
      <c r="I59" s="10">
        <f t="shared" si="7"/>
        <v>94.22396674349672</v>
      </c>
      <c r="J59" s="10">
        <f t="shared" si="7"/>
        <v>116.7968630515891</v>
      </c>
      <c r="K59" s="10">
        <f t="shared" si="7"/>
        <v>98.12432279463765</v>
      </c>
      <c r="L59" s="10">
        <f t="shared" si="7"/>
        <v>108.18221986447232</v>
      </c>
      <c r="M59" s="10">
        <f t="shared" si="7"/>
        <v>107.48614485488443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100.84238566300459</v>
      </c>
      <c r="W59" s="10">
        <f t="shared" si="7"/>
        <v>100.17540525770931</v>
      </c>
      <c r="X59" s="10">
        <f t="shared" si="7"/>
        <v>0</v>
      </c>
      <c r="Y59" s="10">
        <f t="shared" si="7"/>
        <v>0</v>
      </c>
      <c r="Z59" s="11">
        <f t="shared" si="7"/>
        <v>97.16718141257233</v>
      </c>
    </row>
    <row r="60" spans="1:26" ht="13.5">
      <c r="A60" s="38" t="s">
        <v>32</v>
      </c>
      <c r="B60" s="12">
        <f t="shared" si="7"/>
        <v>94.82093204268566</v>
      </c>
      <c r="C60" s="12">
        <f t="shared" si="7"/>
        <v>0</v>
      </c>
      <c r="D60" s="3">
        <f t="shared" si="7"/>
        <v>96.2632012237172</v>
      </c>
      <c r="E60" s="13">
        <f t="shared" si="7"/>
        <v>96.15796514735244</v>
      </c>
      <c r="F60" s="13">
        <f t="shared" si="7"/>
        <v>97.20448565020897</v>
      </c>
      <c r="G60" s="13">
        <f t="shared" si="7"/>
        <v>105.35151861248384</v>
      </c>
      <c r="H60" s="13">
        <f t="shared" si="7"/>
        <v>90.3654156081096</v>
      </c>
      <c r="I60" s="13">
        <f t="shared" si="7"/>
        <v>97.62480771852987</v>
      </c>
      <c r="J60" s="13">
        <f t="shared" si="7"/>
        <v>100.29759949877027</v>
      </c>
      <c r="K60" s="13">
        <f t="shared" si="7"/>
        <v>88.43856742266584</v>
      </c>
      <c r="L60" s="13">
        <f t="shared" si="7"/>
        <v>95.75210286092609</v>
      </c>
      <c r="M60" s="13">
        <f t="shared" si="7"/>
        <v>94.78746832448556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96.20659323143838</v>
      </c>
      <c r="W60" s="13">
        <f t="shared" si="7"/>
        <v>94.23663159943975</v>
      </c>
      <c r="X60" s="13">
        <f t="shared" si="7"/>
        <v>0</v>
      </c>
      <c r="Y60" s="13">
        <f t="shared" si="7"/>
        <v>0</v>
      </c>
      <c r="Z60" s="14">
        <f t="shared" si="7"/>
        <v>96.15796514735244</v>
      </c>
    </row>
    <row r="61" spans="1:26" ht="13.5">
      <c r="A61" s="39" t="s">
        <v>103</v>
      </c>
      <c r="B61" s="12">
        <f t="shared" si="7"/>
        <v>94.60775261376783</v>
      </c>
      <c r="C61" s="12">
        <f t="shared" si="7"/>
        <v>0</v>
      </c>
      <c r="D61" s="3">
        <f t="shared" si="7"/>
        <v>99.48245202908649</v>
      </c>
      <c r="E61" s="13">
        <f t="shared" si="7"/>
        <v>99.47794667124205</v>
      </c>
      <c r="F61" s="13">
        <f t="shared" si="7"/>
        <v>97.94290693052169</v>
      </c>
      <c r="G61" s="13">
        <f t="shared" si="7"/>
        <v>105.28348396423637</v>
      </c>
      <c r="H61" s="13">
        <f t="shared" si="7"/>
        <v>96.36872770362224</v>
      </c>
      <c r="I61" s="13">
        <f t="shared" si="7"/>
        <v>99.90586612143015</v>
      </c>
      <c r="J61" s="13">
        <f t="shared" si="7"/>
        <v>106.84662241016898</v>
      </c>
      <c r="K61" s="13">
        <f t="shared" si="7"/>
        <v>97.78602853982115</v>
      </c>
      <c r="L61" s="13">
        <f t="shared" si="7"/>
        <v>106.67815728970149</v>
      </c>
      <c r="M61" s="13">
        <f t="shared" si="7"/>
        <v>103.75463293615223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101.73753623755594</v>
      </c>
      <c r="W61" s="13">
        <f t="shared" si="7"/>
        <v>103.45377088251632</v>
      </c>
      <c r="X61" s="13">
        <f t="shared" si="7"/>
        <v>0</v>
      </c>
      <c r="Y61" s="13">
        <f t="shared" si="7"/>
        <v>0</v>
      </c>
      <c r="Z61" s="14">
        <f t="shared" si="7"/>
        <v>99.47794667124205</v>
      </c>
    </row>
    <row r="62" spans="1:26" ht="13.5">
      <c r="A62" s="39" t="s">
        <v>104</v>
      </c>
      <c r="B62" s="12">
        <f t="shared" si="7"/>
        <v>94.19742543978215</v>
      </c>
      <c r="C62" s="12">
        <f t="shared" si="7"/>
        <v>0</v>
      </c>
      <c r="D62" s="3">
        <f t="shared" si="7"/>
        <v>86.22192437639411</v>
      </c>
      <c r="E62" s="13">
        <f t="shared" si="7"/>
        <v>84.89468259271733</v>
      </c>
      <c r="F62" s="13">
        <f t="shared" si="7"/>
        <v>97.44071440363182</v>
      </c>
      <c r="G62" s="13">
        <f t="shared" si="7"/>
        <v>108.05755123054894</v>
      </c>
      <c r="H62" s="13">
        <f t="shared" si="7"/>
        <v>82.76499501402316</v>
      </c>
      <c r="I62" s="13">
        <f t="shared" si="7"/>
        <v>95.79485944956609</v>
      </c>
      <c r="J62" s="13">
        <f t="shared" si="7"/>
        <v>86.76507432032741</v>
      </c>
      <c r="K62" s="13">
        <f t="shared" si="7"/>
        <v>80.31789061178658</v>
      </c>
      <c r="L62" s="13">
        <f t="shared" si="7"/>
        <v>76.93475309453241</v>
      </c>
      <c r="M62" s="13">
        <f t="shared" si="7"/>
        <v>80.86549264983462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87.27456615962083</v>
      </c>
      <c r="W62" s="13">
        <f t="shared" si="7"/>
        <v>75.98916843226857</v>
      </c>
      <c r="X62" s="13">
        <f t="shared" si="7"/>
        <v>0</v>
      </c>
      <c r="Y62" s="13">
        <f t="shared" si="7"/>
        <v>0</v>
      </c>
      <c r="Z62" s="14">
        <f t="shared" si="7"/>
        <v>84.89468259271733</v>
      </c>
    </row>
    <row r="63" spans="1:26" ht="13.5">
      <c r="A63" s="39" t="s">
        <v>105</v>
      </c>
      <c r="B63" s="12">
        <f t="shared" si="7"/>
        <v>92.53026114326582</v>
      </c>
      <c r="C63" s="12">
        <f t="shared" si="7"/>
        <v>0</v>
      </c>
      <c r="D63" s="3">
        <f t="shared" si="7"/>
        <v>86.98032547355587</v>
      </c>
      <c r="E63" s="13">
        <f t="shared" si="7"/>
        <v>86.35878100672187</v>
      </c>
      <c r="F63" s="13">
        <f t="shared" si="7"/>
        <v>110.85346008438401</v>
      </c>
      <c r="G63" s="13">
        <f t="shared" si="7"/>
        <v>108.58155834770882</v>
      </c>
      <c r="H63" s="13">
        <f t="shared" si="7"/>
        <v>79.17456234300731</v>
      </c>
      <c r="I63" s="13">
        <f t="shared" si="7"/>
        <v>99.10214912092604</v>
      </c>
      <c r="J63" s="13">
        <f t="shared" si="7"/>
        <v>98.07498364763296</v>
      </c>
      <c r="K63" s="13">
        <f t="shared" si="7"/>
        <v>70.45996601060561</v>
      </c>
      <c r="L63" s="13">
        <f t="shared" si="7"/>
        <v>83.96904050189342</v>
      </c>
      <c r="M63" s="13">
        <f t="shared" si="7"/>
        <v>83.25347171250658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90.26174759801998</v>
      </c>
      <c r="W63" s="13">
        <f t="shared" si="7"/>
        <v>80.93807110878384</v>
      </c>
      <c r="X63" s="13">
        <f t="shared" si="7"/>
        <v>0</v>
      </c>
      <c r="Y63" s="13">
        <f t="shared" si="7"/>
        <v>0</v>
      </c>
      <c r="Z63" s="14">
        <f t="shared" si="7"/>
        <v>86.35878100672187</v>
      </c>
    </row>
    <row r="64" spans="1:26" ht="13.5">
      <c r="A64" s="39" t="s">
        <v>106</v>
      </c>
      <c r="B64" s="12">
        <f t="shared" si="7"/>
        <v>86.30932658986383</v>
      </c>
      <c r="C64" s="12">
        <f t="shared" si="7"/>
        <v>0</v>
      </c>
      <c r="D64" s="3">
        <f t="shared" si="7"/>
        <v>95.20853405695992</v>
      </c>
      <c r="E64" s="13">
        <f t="shared" si="7"/>
        <v>93.28897673004161</v>
      </c>
      <c r="F64" s="13">
        <f t="shared" si="7"/>
        <v>67.60163004891115</v>
      </c>
      <c r="G64" s="13">
        <f t="shared" si="7"/>
        <v>77.65490647332963</v>
      </c>
      <c r="H64" s="13">
        <f t="shared" si="7"/>
        <v>54.701592153495646</v>
      </c>
      <c r="I64" s="13">
        <f t="shared" si="7"/>
        <v>66.55360782194593</v>
      </c>
      <c r="J64" s="13">
        <f t="shared" si="7"/>
        <v>67.23416593815737</v>
      </c>
      <c r="K64" s="13">
        <f t="shared" si="7"/>
        <v>49.23097156896862</v>
      </c>
      <c r="L64" s="13">
        <f t="shared" si="7"/>
        <v>63.29682324594844</v>
      </c>
      <c r="M64" s="13">
        <f t="shared" si="7"/>
        <v>59.85829773417718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63.20849607933121</v>
      </c>
      <c r="W64" s="13">
        <f t="shared" si="7"/>
        <v>64.38344831975871</v>
      </c>
      <c r="X64" s="13">
        <f t="shared" si="7"/>
        <v>0</v>
      </c>
      <c r="Y64" s="13">
        <f t="shared" si="7"/>
        <v>0</v>
      </c>
      <c r="Z64" s="14">
        <f t="shared" si="7"/>
        <v>93.28897673004161</v>
      </c>
    </row>
    <row r="65" spans="1:26" ht="13.5">
      <c r="A65" s="39" t="s">
        <v>107</v>
      </c>
      <c r="B65" s="12">
        <f t="shared" si="7"/>
        <v>157.9035615121841</v>
      </c>
      <c r="C65" s="12">
        <f t="shared" si="7"/>
        <v>0</v>
      </c>
      <c r="D65" s="3">
        <f t="shared" si="7"/>
        <v>123.37147554251709</v>
      </c>
      <c r="E65" s="13">
        <f t="shared" si="7"/>
        <v>138.29816209609396</v>
      </c>
      <c r="F65" s="13">
        <f t="shared" si="7"/>
        <v>112.21631158214223</v>
      </c>
      <c r="G65" s="13">
        <f t="shared" si="7"/>
        <v>280.76346517854023</v>
      </c>
      <c r="H65" s="13">
        <f t="shared" si="7"/>
        <v>85.72955405771341</v>
      </c>
      <c r="I65" s="13">
        <f t="shared" si="7"/>
        <v>124.24313456810852</v>
      </c>
      <c r="J65" s="13">
        <f t="shared" si="7"/>
        <v>95.63764334148055</v>
      </c>
      <c r="K65" s="13">
        <f t="shared" si="7"/>
        <v>70.0424572870754</v>
      </c>
      <c r="L65" s="13">
        <f t="shared" si="7"/>
        <v>101.29375731347166</v>
      </c>
      <c r="M65" s="13">
        <f t="shared" si="7"/>
        <v>87.52116323619913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103.90241245084238</v>
      </c>
      <c r="W65" s="13">
        <f t="shared" si="7"/>
        <v>98.36767706834999</v>
      </c>
      <c r="X65" s="13">
        <f t="shared" si="7"/>
        <v>0</v>
      </c>
      <c r="Y65" s="13">
        <f t="shared" si="7"/>
        <v>0</v>
      </c>
      <c r="Z65" s="14">
        <f t="shared" si="7"/>
        <v>138.29816209609396</v>
      </c>
    </row>
    <row r="66" spans="1:26" ht="13.5">
      <c r="A66" s="40" t="s">
        <v>110</v>
      </c>
      <c r="B66" s="15">
        <f t="shared" si="7"/>
        <v>72.2491678264163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19642765530</v>
      </c>
      <c r="C67" s="24"/>
      <c r="D67" s="25">
        <v>21413038285</v>
      </c>
      <c r="E67" s="26">
        <v>21353017125</v>
      </c>
      <c r="F67" s="26">
        <v>1679399101</v>
      </c>
      <c r="G67" s="26">
        <v>1838491254</v>
      </c>
      <c r="H67" s="26">
        <v>1758863906</v>
      </c>
      <c r="I67" s="26">
        <v>5276754261</v>
      </c>
      <c r="J67" s="26">
        <v>1717087896</v>
      </c>
      <c r="K67" s="26">
        <v>1783795439</v>
      </c>
      <c r="L67" s="26">
        <v>1770301491</v>
      </c>
      <c r="M67" s="26">
        <v>5271184826</v>
      </c>
      <c r="N67" s="26"/>
      <c r="O67" s="26"/>
      <c r="P67" s="26"/>
      <c r="Q67" s="26"/>
      <c r="R67" s="26"/>
      <c r="S67" s="26"/>
      <c r="T67" s="26"/>
      <c r="U67" s="26"/>
      <c r="V67" s="26">
        <v>10547939087</v>
      </c>
      <c r="W67" s="26">
        <v>10680740306</v>
      </c>
      <c r="X67" s="26"/>
      <c r="Y67" s="25"/>
      <c r="Z67" s="27">
        <v>21353017125</v>
      </c>
    </row>
    <row r="68" spans="1:26" ht="13.5" hidden="1">
      <c r="A68" s="37" t="s">
        <v>31</v>
      </c>
      <c r="B68" s="19">
        <v>5546773841</v>
      </c>
      <c r="C68" s="19"/>
      <c r="D68" s="20">
        <v>5942512865</v>
      </c>
      <c r="E68" s="21">
        <v>5942512865</v>
      </c>
      <c r="F68" s="21">
        <v>442595089</v>
      </c>
      <c r="G68" s="21">
        <v>576630041</v>
      </c>
      <c r="H68" s="21">
        <v>484267633</v>
      </c>
      <c r="I68" s="21">
        <v>1503492763</v>
      </c>
      <c r="J68" s="21">
        <v>481431698</v>
      </c>
      <c r="K68" s="21">
        <v>516003925</v>
      </c>
      <c r="L68" s="21">
        <v>500322598</v>
      </c>
      <c r="M68" s="21">
        <v>1497758221</v>
      </c>
      <c r="N68" s="21"/>
      <c r="O68" s="21"/>
      <c r="P68" s="21"/>
      <c r="Q68" s="21"/>
      <c r="R68" s="21"/>
      <c r="S68" s="21"/>
      <c r="T68" s="21"/>
      <c r="U68" s="21"/>
      <c r="V68" s="21">
        <v>3001250984</v>
      </c>
      <c r="W68" s="21">
        <v>2971256431</v>
      </c>
      <c r="X68" s="21"/>
      <c r="Y68" s="20"/>
      <c r="Z68" s="23">
        <v>5942512865</v>
      </c>
    </row>
    <row r="69" spans="1:26" ht="13.5" hidden="1">
      <c r="A69" s="38" t="s">
        <v>32</v>
      </c>
      <c r="B69" s="19">
        <v>13903679348</v>
      </c>
      <c r="C69" s="19"/>
      <c r="D69" s="20">
        <v>15262263508</v>
      </c>
      <c r="E69" s="21">
        <v>15198242348</v>
      </c>
      <c r="F69" s="21">
        <v>1221699184</v>
      </c>
      <c r="G69" s="21">
        <v>1247039202</v>
      </c>
      <c r="H69" s="21">
        <v>1256579631</v>
      </c>
      <c r="I69" s="21">
        <v>3725318017</v>
      </c>
      <c r="J69" s="21">
        <v>1220492647</v>
      </c>
      <c r="K69" s="21">
        <v>1249602236</v>
      </c>
      <c r="L69" s="21">
        <v>1252833208</v>
      </c>
      <c r="M69" s="21">
        <v>3722928091</v>
      </c>
      <c r="N69" s="21"/>
      <c r="O69" s="21"/>
      <c r="P69" s="21"/>
      <c r="Q69" s="21"/>
      <c r="R69" s="21"/>
      <c r="S69" s="21"/>
      <c r="T69" s="21"/>
      <c r="U69" s="21"/>
      <c r="V69" s="21">
        <v>7448246108</v>
      </c>
      <c r="W69" s="21">
        <v>7605352921</v>
      </c>
      <c r="X69" s="21"/>
      <c r="Y69" s="20"/>
      <c r="Z69" s="23">
        <v>15198242348</v>
      </c>
    </row>
    <row r="70" spans="1:26" ht="13.5" hidden="1">
      <c r="A70" s="39" t="s">
        <v>103</v>
      </c>
      <c r="B70" s="19">
        <v>9344254592</v>
      </c>
      <c r="C70" s="19"/>
      <c r="D70" s="20">
        <v>10076891019</v>
      </c>
      <c r="E70" s="21">
        <v>10076891019</v>
      </c>
      <c r="F70" s="21">
        <v>874619397</v>
      </c>
      <c r="G70" s="21">
        <v>905030645</v>
      </c>
      <c r="H70" s="21">
        <v>890569265</v>
      </c>
      <c r="I70" s="21">
        <v>2670219307</v>
      </c>
      <c r="J70" s="21">
        <v>834327506</v>
      </c>
      <c r="K70" s="21">
        <v>813008809</v>
      </c>
      <c r="L70" s="21">
        <v>777416505</v>
      </c>
      <c r="M70" s="21">
        <v>2424752820</v>
      </c>
      <c r="N70" s="21"/>
      <c r="O70" s="21"/>
      <c r="P70" s="21"/>
      <c r="Q70" s="21"/>
      <c r="R70" s="21"/>
      <c r="S70" s="21"/>
      <c r="T70" s="21"/>
      <c r="U70" s="21"/>
      <c r="V70" s="21">
        <v>5094972127</v>
      </c>
      <c r="W70" s="21">
        <v>5010996383</v>
      </c>
      <c r="X70" s="21"/>
      <c r="Y70" s="20"/>
      <c r="Z70" s="23">
        <v>10076891019</v>
      </c>
    </row>
    <row r="71" spans="1:26" ht="13.5" hidden="1">
      <c r="A71" s="39" t="s">
        <v>104</v>
      </c>
      <c r="B71" s="19">
        <v>2200279784</v>
      </c>
      <c r="C71" s="19"/>
      <c r="D71" s="20">
        <v>2560129866</v>
      </c>
      <c r="E71" s="21">
        <v>2511111523</v>
      </c>
      <c r="F71" s="21">
        <v>148578416</v>
      </c>
      <c r="G71" s="21">
        <v>157486259</v>
      </c>
      <c r="H71" s="21">
        <v>166981321</v>
      </c>
      <c r="I71" s="21">
        <v>473045996</v>
      </c>
      <c r="J71" s="21">
        <v>181844799</v>
      </c>
      <c r="K71" s="21">
        <v>202280148</v>
      </c>
      <c r="L71" s="21">
        <v>244747638</v>
      </c>
      <c r="M71" s="21">
        <v>628872585</v>
      </c>
      <c r="N71" s="21"/>
      <c r="O71" s="21"/>
      <c r="P71" s="21"/>
      <c r="Q71" s="21"/>
      <c r="R71" s="21"/>
      <c r="S71" s="21"/>
      <c r="T71" s="21"/>
      <c r="U71" s="21"/>
      <c r="V71" s="21">
        <v>1101918581</v>
      </c>
      <c r="W71" s="21">
        <v>1270039974</v>
      </c>
      <c r="X71" s="21"/>
      <c r="Y71" s="20"/>
      <c r="Z71" s="23">
        <v>2511111523</v>
      </c>
    </row>
    <row r="72" spans="1:26" ht="13.5" hidden="1">
      <c r="A72" s="39" t="s">
        <v>105</v>
      </c>
      <c r="B72" s="19">
        <v>1217518855</v>
      </c>
      <c r="C72" s="19"/>
      <c r="D72" s="20">
        <v>1374588663</v>
      </c>
      <c r="E72" s="21">
        <v>1359607005</v>
      </c>
      <c r="F72" s="21">
        <v>80848245</v>
      </c>
      <c r="G72" s="21">
        <v>95723733</v>
      </c>
      <c r="H72" s="21">
        <v>93211352</v>
      </c>
      <c r="I72" s="21">
        <v>269783330</v>
      </c>
      <c r="J72" s="21">
        <v>96724529</v>
      </c>
      <c r="K72" s="21">
        <v>119024186</v>
      </c>
      <c r="L72" s="21">
        <v>124562226</v>
      </c>
      <c r="M72" s="21">
        <v>340310941</v>
      </c>
      <c r="N72" s="21"/>
      <c r="O72" s="21"/>
      <c r="P72" s="21"/>
      <c r="Q72" s="21"/>
      <c r="R72" s="21"/>
      <c r="S72" s="21"/>
      <c r="T72" s="21"/>
      <c r="U72" s="21"/>
      <c r="V72" s="21">
        <v>610094271</v>
      </c>
      <c r="W72" s="21">
        <v>669100854</v>
      </c>
      <c r="X72" s="21"/>
      <c r="Y72" s="20"/>
      <c r="Z72" s="23">
        <v>1359607005</v>
      </c>
    </row>
    <row r="73" spans="1:26" ht="13.5" hidden="1">
      <c r="A73" s="39" t="s">
        <v>106</v>
      </c>
      <c r="B73" s="19">
        <v>919961650</v>
      </c>
      <c r="C73" s="19"/>
      <c r="D73" s="20">
        <v>989811439</v>
      </c>
      <c r="E73" s="21">
        <v>989811439</v>
      </c>
      <c r="F73" s="21">
        <v>79584115</v>
      </c>
      <c r="G73" s="21">
        <v>80007018</v>
      </c>
      <c r="H73" s="21">
        <v>81976581</v>
      </c>
      <c r="I73" s="21">
        <v>241567714</v>
      </c>
      <c r="J73" s="21">
        <v>80512585</v>
      </c>
      <c r="K73" s="21">
        <v>81501018</v>
      </c>
      <c r="L73" s="21">
        <v>79187339</v>
      </c>
      <c r="M73" s="21">
        <v>241200942</v>
      </c>
      <c r="N73" s="21"/>
      <c r="O73" s="21"/>
      <c r="P73" s="21"/>
      <c r="Q73" s="21"/>
      <c r="R73" s="21"/>
      <c r="S73" s="21"/>
      <c r="T73" s="21"/>
      <c r="U73" s="21"/>
      <c r="V73" s="21">
        <v>482768656</v>
      </c>
      <c r="W73" s="21">
        <v>494955816</v>
      </c>
      <c r="X73" s="21"/>
      <c r="Y73" s="20"/>
      <c r="Z73" s="23">
        <v>989811439</v>
      </c>
    </row>
    <row r="74" spans="1:26" ht="13.5" hidden="1">
      <c r="A74" s="39" t="s">
        <v>107</v>
      </c>
      <c r="B74" s="19">
        <v>221664467</v>
      </c>
      <c r="C74" s="19"/>
      <c r="D74" s="20">
        <v>260842521</v>
      </c>
      <c r="E74" s="21">
        <v>260821362</v>
      </c>
      <c r="F74" s="21">
        <v>38069011</v>
      </c>
      <c r="G74" s="21">
        <v>8791547</v>
      </c>
      <c r="H74" s="21">
        <v>23841112</v>
      </c>
      <c r="I74" s="21">
        <v>70701670</v>
      </c>
      <c r="J74" s="21">
        <v>27083228</v>
      </c>
      <c r="K74" s="21">
        <v>33788075</v>
      </c>
      <c r="L74" s="21">
        <v>26919500</v>
      </c>
      <c r="M74" s="21">
        <v>87790803</v>
      </c>
      <c r="N74" s="21"/>
      <c r="O74" s="21"/>
      <c r="P74" s="21"/>
      <c r="Q74" s="21"/>
      <c r="R74" s="21"/>
      <c r="S74" s="21"/>
      <c r="T74" s="21"/>
      <c r="U74" s="21"/>
      <c r="V74" s="21">
        <v>158492473</v>
      </c>
      <c r="W74" s="21">
        <v>160259894</v>
      </c>
      <c r="X74" s="21"/>
      <c r="Y74" s="20"/>
      <c r="Z74" s="23">
        <v>260821362</v>
      </c>
    </row>
    <row r="75" spans="1:26" ht="13.5" hidden="1">
      <c r="A75" s="40" t="s">
        <v>110</v>
      </c>
      <c r="B75" s="28">
        <v>192312341</v>
      </c>
      <c r="C75" s="28"/>
      <c r="D75" s="29">
        <v>208261912</v>
      </c>
      <c r="E75" s="30">
        <v>212261912</v>
      </c>
      <c r="F75" s="30">
        <v>15104828</v>
      </c>
      <c r="G75" s="30">
        <v>14822011</v>
      </c>
      <c r="H75" s="30">
        <v>18016642</v>
      </c>
      <c r="I75" s="30">
        <v>47943481</v>
      </c>
      <c r="J75" s="30">
        <v>15163551</v>
      </c>
      <c r="K75" s="30">
        <v>18189278</v>
      </c>
      <c r="L75" s="30">
        <v>17145685</v>
      </c>
      <c r="M75" s="30">
        <v>50498514</v>
      </c>
      <c r="N75" s="30"/>
      <c r="O75" s="30"/>
      <c r="P75" s="30"/>
      <c r="Q75" s="30"/>
      <c r="R75" s="30"/>
      <c r="S75" s="30"/>
      <c r="T75" s="30"/>
      <c r="U75" s="30"/>
      <c r="V75" s="30">
        <v>98441995</v>
      </c>
      <c r="W75" s="30">
        <v>104130954</v>
      </c>
      <c r="X75" s="30"/>
      <c r="Y75" s="29"/>
      <c r="Z75" s="31">
        <v>212261912</v>
      </c>
    </row>
    <row r="76" spans="1:26" ht="13.5" hidden="1">
      <c r="A76" s="42" t="s">
        <v>286</v>
      </c>
      <c r="B76" s="32">
        <v>18869316252</v>
      </c>
      <c r="C76" s="32"/>
      <c r="D76" s="33">
        <v>20521349605</v>
      </c>
      <c r="E76" s="34">
        <v>20388492836</v>
      </c>
      <c r="F76" s="34">
        <v>1663590860</v>
      </c>
      <c r="G76" s="34">
        <v>1723305789</v>
      </c>
      <c r="H76" s="34">
        <v>1666588423</v>
      </c>
      <c r="I76" s="34">
        <v>5053485072</v>
      </c>
      <c r="J76" s="34">
        <v>1786421948</v>
      </c>
      <c r="K76" s="34">
        <v>1611455673</v>
      </c>
      <c r="L76" s="34">
        <v>1740874235</v>
      </c>
      <c r="M76" s="34">
        <v>5138751856</v>
      </c>
      <c r="N76" s="34"/>
      <c r="O76" s="34"/>
      <c r="P76" s="34"/>
      <c r="Q76" s="34"/>
      <c r="R76" s="34"/>
      <c r="S76" s="34"/>
      <c r="T76" s="34"/>
      <c r="U76" s="34"/>
      <c r="V76" s="34">
        <v>10192236928</v>
      </c>
      <c r="W76" s="34">
        <v>10143496585</v>
      </c>
      <c r="X76" s="34"/>
      <c r="Y76" s="33"/>
      <c r="Z76" s="35">
        <v>20388492836</v>
      </c>
    </row>
    <row r="77" spans="1:26" ht="13.5" hidden="1">
      <c r="A77" s="37" t="s">
        <v>31</v>
      </c>
      <c r="B77" s="19">
        <v>5546773840</v>
      </c>
      <c r="C77" s="19"/>
      <c r="D77" s="20">
        <v>5829406173</v>
      </c>
      <c r="E77" s="21">
        <v>5774172256</v>
      </c>
      <c r="F77" s="21">
        <v>476044452</v>
      </c>
      <c r="G77" s="21">
        <v>409531052</v>
      </c>
      <c r="H77" s="21">
        <v>531075017</v>
      </c>
      <c r="I77" s="21">
        <v>1416650521</v>
      </c>
      <c r="J77" s="21">
        <v>562297121</v>
      </c>
      <c r="K77" s="21">
        <v>506325357</v>
      </c>
      <c r="L77" s="21">
        <v>541260093</v>
      </c>
      <c r="M77" s="21">
        <v>1609882571</v>
      </c>
      <c r="N77" s="21"/>
      <c r="O77" s="21"/>
      <c r="P77" s="21"/>
      <c r="Q77" s="21"/>
      <c r="R77" s="21"/>
      <c r="S77" s="21"/>
      <c r="T77" s="21"/>
      <c r="U77" s="21"/>
      <c r="V77" s="21">
        <v>3026533092</v>
      </c>
      <c r="W77" s="21">
        <v>2976468171</v>
      </c>
      <c r="X77" s="21"/>
      <c r="Y77" s="20"/>
      <c r="Z77" s="23">
        <v>5774172256</v>
      </c>
    </row>
    <row r="78" spans="1:26" ht="13.5" hidden="1">
      <c r="A78" s="38" t="s">
        <v>32</v>
      </c>
      <c r="B78" s="19">
        <v>13183598346</v>
      </c>
      <c r="C78" s="19"/>
      <c r="D78" s="20">
        <v>14691943432</v>
      </c>
      <c r="E78" s="21">
        <v>14614320580</v>
      </c>
      <c r="F78" s="21">
        <v>1187546408</v>
      </c>
      <c r="G78" s="21">
        <v>1313774737</v>
      </c>
      <c r="H78" s="21">
        <v>1135513406</v>
      </c>
      <c r="I78" s="21">
        <v>3636834551</v>
      </c>
      <c r="J78" s="21">
        <v>1224124827</v>
      </c>
      <c r="K78" s="21">
        <v>1105130316</v>
      </c>
      <c r="L78" s="21">
        <v>1199614142</v>
      </c>
      <c r="M78" s="21">
        <v>3528869285</v>
      </c>
      <c r="N78" s="21"/>
      <c r="O78" s="21"/>
      <c r="P78" s="21"/>
      <c r="Q78" s="21"/>
      <c r="R78" s="21"/>
      <c r="S78" s="21"/>
      <c r="T78" s="21"/>
      <c r="U78" s="21"/>
      <c r="V78" s="21">
        <v>7165703836</v>
      </c>
      <c r="W78" s="21">
        <v>7167028414</v>
      </c>
      <c r="X78" s="21"/>
      <c r="Y78" s="20"/>
      <c r="Z78" s="23">
        <v>14614320580</v>
      </c>
    </row>
    <row r="79" spans="1:26" ht="13.5" hidden="1">
      <c r="A79" s="39" t="s">
        <v>103</v>
      </c>
      <c r="B79" s="19">
        <v>8840389268</v>
      </c>
      <c r="C79" s="19"/>
      <c r="D79" s="20">
        <v>10024738274</v>
      </c>
      <c r="E79" s="21">
        <v>10024284274</v>
      </c>
      <c r="F79" s="21">
        <v>856627662</v>
      </c>
      <c r="G79" s="21">
        <v>952847794</v>
      </c>
      <c r="H79" s="21">
        <v>858230270</v>
      </c>
      <c r="I79" s="21">
        <v>2667705726</v>
      </c>
      <c r="J79" s="21">
        <v>891450760</v>
      </c>
      <c r="K79" s="21">
        <v>795009026</v>
      </c>
      <c r="L79" s="21">
        <v>829333602</v>
      </c>
      <c r="M79" s="21">
        <v>2515793388</v>
      </c>
      <c r="N79" s="21"/>
      <c r="O79" s="21"/>
      <c r="P79" s="21"/>
      <c r="Q79" s="21"/>
      <c r="R79" s="21"/>
      <c r="S79" s="21"/>
      <c r="T79" s="21"/>
      <c r="U79" s="21"/>
      <c r="V79" s="21">
        <v>5183499114</v>
      </c>
      <c r="W79" s="21">
        <v>5184064717</v>
      </c>
      <c r="X79" s="21"/>
      <c r="Y79" s="20"/>
      <c r="Z79" s="23">
        <v>10024284274</v>
      </c>
    </row>
    <row r="80" spans="1:26" ht="13.5" hidden="1">
      <c r="A80" s="39" t="s">
        <v>104</v>
      </c>
      <c r="B80" s="19">
        <v>2072606909</v>
      </c>
      <c r="C80" s="19"/>
      <c r="D80" s="20">
        <v>2207393237</v>
      </c>
      <c r="E80" s="21">
        <v>2131800157</v>
      </c>
      <c r="F80" s="21">
        <v>144775870</v>
      </c>
      <c r="G80" s="21">
        <v>170175795</v>
      </c>
      <c r="H80" s="21">
        <v>138202082</v>
      </c>
      <c r="I80" s="21">
        <v>453153747</v>
      </c>
      <c r="J80" s="21">
        <v>157777775</v>
      </c>
      <c r="K80" s="21">
        <v>162467148</v>
      </c>
      <c r="L80" s="21">
        <v>188295991</v>
      </c>
      <c r="M80" s="21">
        <v>508540914</v>
      </c>
      <c r="N80" s="21"/>
      <c r="O80" s="21"/>
      <c r="P80" s="21"/>
      <c r="Q80" s="21"/>
      <c r="R80" s="21"/>
      <c r="S80" s="21"/>
      <c r="T80" s="21"/>
      <c r="U80" s="21"/>
      <c r="V80" s="21">
        <v>961694661</v>
      </c>
      <c r="W80" s="21">
        <v>965092815</v>
      </c>
      <c r="X80" s="21"/>
      <c r="Y80" s="20"/>
      <c r="Z80" s="23">
        <v>2131800157</v>
      </c>
    </row>
    <row r="81" spans="1:26" ht="13.5" hidden="1">
      <c r="A81" s="39" t="s">
        <v>105</v>
      </c>
      <c r="B81" s="19">
        <v>1126573376</v>
      </c>
      <c r="C81" s="19"/>
      <c r="D81" s="20">
        <v>1195621693</v>
      </c>
      <c r="E81" s="21">
        <v>1174140036</v>
      </c>
      <c r="F81" s="21">
        <v>89623077</v>
      </c>
      <c r="G81" s="21">
        <v>103938321</v>
      </c>
      <c r="H81" s="21">
        <v>73799680</v>
      </c>
      <c r="I81" s="21">
        <v>267361078</v>
      </c>
      <c r="J81" s="21">
        <v>94862566</v>
      </c>
      <c r="K81" s="21">
        <v>83864401</v>
      </c>
      <c r="L81" s="21">
        <v>104593706</v>
      </c>
      <c r="M81" s="21">
        <v>283320673</v>
      </c>
      <c r="N81" s="21"/>
      <c r="O81" s="21"/>
      <c r="P81" s="21"/>
      <c r="Q81" s="21"/>
      <c r="R81" s="21"/>
      <c r="S81" s="21"/>
      <c r="T81" s="21"/>
      <c r="U81" s="21"/>
      <c r="V81" s="21">
        <v>550681751</v>
      </c>
      <c r="W81" s="21">
        <v>541557325</v>
      </c>
      <c r="X81" s="21"/>
      <c r="Y81" s="20"/>
      <c r="Z81" s="23">
        <v>1174140036</v>
      </c>
    </row>
    <row r="82" spans="1:26" ht="13.5" hidden="1">
      <c r="A82" s="39" t="s">
        <v>106</v>
      </c>
      <c r="B82" s="19">
        <v>794012705</v>
      </c>
      <c r="C82" s="19"/>
      <c r="D82" s="20">
        <v>942384961</v>
      </c>
      <c r="E82" s="21">
        <v>923384963</v>
      </c>
      <c r="F82" s="21">
        <v>53800159</v>
      </c>
      <c r="G82" s="21">
        <v>62129375</v>
      </c>
      <c r="H82" s="21">
        <v>44842495</v>
      </c>
      <c r="I82" s="21">
        <v>160772029</v>
      </c>
      <c r="J82" s="21">
        <v>54131965</v>
      </c>
      <c r="K82" s="21">
        <v>40123743</v>
      </c>
      <c r="L82" s="21">
        <v>50123070</v>
      </c>
      <c r="M82" s="21">
        <v>144378778</v>
      </c>
      <c r="N82" s="21"/>
      <c r="O82" s="21"/>
      <c r="P82" s="21"/>
      <c r="Q82" s="21"/>
      <c r="R82" s="21"/>
      <c r="S82" s="21"/>
      <c r="T82" s="21"/>
      <c r="U82" s="21"/>
      <c r="V82" s="21">
        <v>305150807</v>
      </c>
      <c r="W82" s="21">
        <v>318669622</v>
      </c>
      <c r="X82" s="21"/>
      <c r="Y82" s="20"/>
      <c r="Z82" s="23">
        <v>923384963</v>
      </c>
    </row>
    <row r="83" spans="1:26" ht="13.5" hidden="1">
      <c r="A83" s="39" t="s">
        <v>107</v>
      </c>
      <c r="B83" s="19">
        <v>350016088</v>
      </c>
      <c r="C83" s="19"/>
      <c r="D83" s="20">
        <v>321805267</v>
      </c>
      <c r="E83" s="21">
        <v>360711150</v>
      </c>
      <c r="F83" s="21">
        <v>42719640</v>
      </c>
      <c r="G83" s="21">
        <v>24683452</v>
      </c>
      <c r="H83" s="21">
        <v>20438879</v>
      </c>
      <c r="I83" s="21">
        <v>87841971</v>
      </c>
      <c r="J83" s="21">
        <v>25901761</v>
      </c>
      <c r="K83" s="21">
        <v>23665998</v>
      </c>
      <c r="L83" s="21">
        <v>27267773</v>
      </c>
      <c r="M83" s="21">
        <v>76835532</v>
      </c>
      <c r="N83" s="21"/>
      <c r="O83" s="21"/>
      <c r="P83" s="21"/>
      <c r="Q83" s="21"/>
      <c r="R83" s="21"/>
      <c r="S83" s="21"/>
      <c r="T83" s="21"/>
      <c r="U83" s="21"/>
      <c r="V83" s="21">
        <v>164677503</v>
      </c>
      <c r="W83" s="21">
        <v>157643935</v>
      </c>
      <c r="X83" s="21"/>
      <c r="Y83" s="20"/>
      <c r="Z83" s="23">
        <v>360711150</v>
      </c>
    </row>
    <row r="84" spans="1:26" ht="13.5" hidden="1">
      <c r="A84" s="40" t="s">
        <v>110</v>
      </c>
      <c r="B84" s="28">
        <v>138944066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1056993575</v>
      </c>
      <c r="D5" s="344">
        <f t="shared" si="0"/>
        <v>0</v>
      </c>
      <c r="E5" s="343">
        <f t="shared" si="0"/>
        <v>1157488185</v>
      </c>
      <c r="F5" s="345">
        <f t="shared" si="0"/>
        <v>1146570008</v>
      </c>
      <c r="G5" s="345">
        <f t="shared" si="0"/>
        <v>42606176</v>
      </c>
      <c r="H5" s="343">
        <f t="shared" si="0"/>
        <v>86442211</v>
      </c>
      <c r="I5" s="343">
        <f t="shared" si="0"/>
        <v>215389316</v>
      </c>
      <c r="J5" s="345">
        <f t="shared" si="0"/>
        <v>344437703</v>
      </c>
      <c r="K5" s="345">
        <f t="shared" si="0"/>
        <v>317391065</v>
      </c>
      <c r="L5" s="343">
        <f t="shared" si="0"/>
        <v>422164528</v>
      </c>
      <c r="M5" s="343">
        <f t="shared" si="0"/>
        <v>508284355</v>
      </c>
      <c r="N5" s="345">
        <f t="shared" si="0"/>
        <v>1247839948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1592277651</v>
      </c>
      <c r="X5" s="343">
        <f t="shared" si="0"/>
        <v>573285006</v>
      </c>
      <c r="Y5" s="345">
        <f t="shared" si="0"/>
        <v>1018992645</v>
      </c>
      <c r="Z5" s="346">
        <f>+IF(X5&lt;&gt;0,+(Y5/X5)*100,0)</f>
        <v>177.74625785346285</v>
      </c>
      <c r="AA5" s="347">
        <f>+AA6+AA8+AA11+AA13+AA15</f>
        <v>1146570008</v>
      </c>
    </row>
    <row r="6" spans="1:27" ht="13.5">
      <c r="A6" s="348" t="s">
        <v>204</v>
      </c>
      <c r="B6" s="142"/>
      <c r="C6" s="60">
        <f>+C7</f>
        <v>508687368</v>
      </c>
      <c r="D6" s="327">
        <f aca="true" t="shared" si="1" ref="D6:AA6">+D7</f>
        <v>0</v>
      </c>
      <c r="E6" s="60">
        <f t="shared" si="1"/>
        <v>617411875</v>
      </c>
      <c r="F6" s="59">
        <f t="shared" si="1"/>
        <v>617411875</v>
      </c>
      <c r="G6" s="59">
        <f t="shared" si="1"/>
        <v>18397110</v>
      </c>
      <c r="H6" s="60">
        <f t="shared" si="1"/>
        <v>40622258</v>
      </c>
      <c r="I6" s="60">
        <f t="shared" si="1"/>
        <v>101006172</v>
      </c>
      <c r="J6" s="59">
        <f t="shared" si="1"/>
        <v>160025540</v>
      </c>
      <c r="K6" s="59">
        <f t="shared" si="1"/>
        <v>153234344</v>
      </c>
      <c r="L6" s="60">
        <f t="shared" si="1"/>
        <v>209550123</v>
      </c>
      <c r="M6" s="60">
        <f t="shared" si="1"/>
        <v>257493760</v>
      </c>
      <c r="N6" s="59">
        <f t="shared" si="1"/>
        <v>620278227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780303767</v>
      </c>
      <c r="X6" s="60">
        <f t="shared" si="1"/>
        <v>308705938</v>
      </c>
      <c r="Y6" s="59">
        <f t="shared" si="1"/>
        <v>471597829</v>
      </c>
      <c r="Z6" s="61">
        <f>+IF(X6&lt;&gt;0,+(Y6/X6)*100,0)</f>
        <v>152.76603749682326</v>
      </c>
      <c r="AA6" s="62">
        <f t="shared" si="1"/>
        <v>617411875</v>
      </c>
    </row>
    <row r="7" spans="1:27" ht="13.5">
      <c r="A7" s="291" t="s">
        <v>228</v>
      </c>
      <c r="B7" s="142"/>
      <c r="C7" s="60">
        <v>508687368</v>
      </c>
      <c r="D7" s="327"/>
      <c r="E7" s="60">
        <v>617411875</v>
      </c>
      <c r="F7" s="59">
        <v>617411875</v>
      </c>
      <c r="G7" s="59">
        <v>18397110</v>
      </c>
      <c r="H7" s="60">
        <v>40622258</v>
      </c>
      <c r="I7" s="60">
        <v>101006172</v>
      </c>
      <c r="J7" s="59">
        <v>160025540</v>
      </c>
      <c r="K7" s="59">
        <v>153234344</v>
      </c>
      <c r="L7" s="60">
        <v>209550123</v>
      </c>
      <c r="M7" s="60">
        <v>257493760</v>
      </c>
      <c r="N7" s="59">
        <v>620278227</v>
      </c>
      <c r="O7" s="59"/>
      <c r="P7" s="60"/>
      <c r="Q7" s="60"/>
      <c r="R7" s="59"/>
      <c r="S7" s="59"/>
      <c r="T7" s="60"/>
      <c r="U7" s="60"/>
      <c r="V7" s="59"/>
      <c r="W7" s="59">
        <v>780303767</v>
      </c>
      <c r="X7" s="60">
        <v>308705938</v>
      </c>
      <c r="Y7" s="59">
        <v>471597829</v>
      </c>
      <c r="Z7" s="61">
        <v>152.77</v>
      </c>
      <c r="AA7" s="62">
        <v>617411875</v>
      </c>
    </row>
    <row r="8" spans="1:27" ht="13.5">
      <c r="A8" s="348" t="s">
        <v>205</v>
      </c>
      <c r="B8" s="142"/>
      <c r="C8" s="60">
        <f aca="true" t="shared" si="2" ref="C8:Y8">SUM(C9:C10)</f>
        <v>348592178</v>
      </c>
      <c r="D8" s="327">
        <f t="shared" si="2"/>
        <v>0</v>
      </c>
      <c r="E8" s="60">
        <f t="shared" si="2"/>
        <v>354430162</v>
      </c>
      <c r="F8" s="59">
        <f t="shared" si="2"/>
        <v>354430162</v>
      </c>
      <c r="G8" s="59">
        <f t="shared" si="2"/>
        <v>17320296</v>
      </c>
      <c r="H8" s="60">
        <f t="shared" si="2"/>
        <v>29210508</v>
      </c>
      <c r="I8" s="60">
        <f t="shared" si="2"/>
        <v>77061606</v>
      </c>
      <c r="J8" s="59">
        <f t="shared" si="2"/>
        <v>123592410</v>
      </c>
      <c r="K8" s="59">
        <f t="shared" si="2"/>
        <v>112974718</v>
      </c>
      <c r="L8" s="60">
        <f t="shared" si="2"/>
        <v>146530130</v>
      </c>
      <c r="M8" s="60">
        <f t="shared" si="2"/>
        <v>173216021</v>
      </c>
      <c r="N8" s="59">
        <f t="shared" si="2"/>
        <v>432720869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556313279</v>
      </c>
      <c r="X8" s="60">
        <f t="shared" si="2"/>
        <v>177215082</v>
      </c>
      <c r="Y8" s="59">
        <f t="shared" si="2"/>
        <v>379098197</v>
      </c>
      <c r="Z8" s="61">
        <f>+IF(X8&lt;&gt;0,+(Y8/X8)*100,0)</f>
        <v>213.91982709462619</v>
      </c>
      <c r="AA8" s="62">
        <f>SUM(AA9:AA10)</f>
        <v>354430162</v>
      </c>
    </row>
    <row r="9" spans="1:27" ht="13.5">
      <c r="A9" s="291" t="s">
        <v>229</v>
      </c>
      <c r="B9" s="142"/>
      <c r="C9" s="60">
        <v>317329464</v>
      </c>
      <c r="D9" s="327"/>
      <c r="E9" s="60">
        <v>324102769</v>
      </c>
      <c r="F9" s="59">
        <v>324102769</v>
      </c>
      <c r="G9" s="59">
        <v>16150471</v>
      </c>
      <c r="H9" s="60">
        <v>26847832</v>
      </c>
      <c r="I9" s="60">
        <v>69841056</v>
      </c>
      <c r="J9" s="59">
        <v>112839359</v>
      </c>
      <c r="K9" s="59">
        <v>100905868</v>
      </c>
      <c r="L9" s="60">
        <v>130345053</v>
      </c>
      <c r="M9" s="60">
        <v>152899992</v>
      </c>
      <c r="N9" s="59">
        <v>384150913</v>
      </c>
      <c r="O9" s="59"/>
      <c r="P9" s="60"/>
      <c r="Q9" s="60"/>
      <c r="R9" s="59"/>
      <c r="S9" s="59"/>
      <c r="T9" s="60"/>
      <c r="U9" s="60"/>
      <c r="V9" s="59"/>
      <c r="W9" s="59">
        <v>496990272</v>
      </c>
      <c r="X9" s="60">
        <v>162051385</v>
      </c>
      <c r="Y9" s="59">
        <v>334938887</v>
      </c>
      <c r="Z9" s="61">
        <v>206.69</v>
      </c>
      <c r="AA9" s="62">
        <v>324102769</v>
      </c>
    </row>
    <row r="10" spans="1:27" ht="13.5">
      <c r="A10" s="291" t="s">
        <v>230</v>
      </c>
      <c r="B10" s="142"/>
      <c r="C10" s="60">
        <v>31262714</v>
      </c>
      <c r="D10" s="327"/>
      <c r="E10" s="60">
        <v>30327393</v>
      </c>
      <c r="F10" s="59">
        <v>30327393</v>
      </c>
      <c r="G10" s="59">
        <v>1169825</v>
      </c>
      <c r="H10" s="60">
        <v>2362676</v>
      </c>
      <c r="I10" s="60">
        <v>7220550</v>
      </c>
      <c r="J10" s="59">
        <v>10753051</v>
      </c>
      <c r="K10" s="59">
        <v>12068850</v>
      </c>
      <c r="L10" s="60">
        <v>16185077</v>
      </c>
      <c r="M10" s="60">
        <v>20316029</v>
      </c>
      <c r="N10" s="59">
        <v>48569956</v>
      </c>
      <c r="O10" s="59"/>
      <c r="P10" s="60"/>
      <c r="Q10" s="60"/>
      <c r="R10" s="59"/>
      <c r="S10" s="59"/>
      <c r="T10" s="60"/>
      <c r="U10" s="60"/>
      <c r="V10" s="59"/>
      <c r="W10" s="59">
        <v>59323007</v>
      </c>
      <c r="X10" s="60">
        <v>15163697</v>
      </c>
      <c r="Y10" s="59">
        <v>44159310</v>
      </c>
      <c r="Z10" s="61">
        <v>291.22</v>
      </c>
      <c r="AA10" s="62">
        <v>30327393</v>
      </c>
    </row>
    <row r="11" spans="1:27" ht="13.5">
      <c r="A11" s="348" t="s">
        <v>206</v>
      </c>
      <c r="B11" s="142"/>
      <c r="C11" s="349">
        <f>+C12</f>
        <v>65935090</v>
      </c>
      <c r="D11" s="350">
        <f aca="true" t="shared" si="3" ref="D11:AA11">+D12</f>
        <v>0</v>
      </c>
      <c r="E11" s="349">
        <f t="shared" si="3"/>
        <v>59414198</v>
      </c>
      <c r="F11" s="351">
        <f t="shared" si="3"/>
        <v>40397886</v>
      </c>
      <c r="G11" s="351">
        <f t="shared" si="3"/>
        <v>2943748</v>
      </c>
      <c r="H11" s="349">
        <f t="shared" si="3"/>
        <v>4262213</v>
      </c>
      <c r="I11" s="349">
        <f t="shared" si="3"/>
        <v>11213229</v>
      </c>
      <c r="J11" s="351">
        <f t="shared" si="3"/>
        <v>18419190</v>
      </c>
      <c r="K11" s="351">
        <f t="shared" si="3"/>
        <v>15197164</v>
      </c>
      <c r="L11" s="349">
        <f t="shared" si="3"/>
        <v>19876709</v>
      </c>
      <c r="M11" s="349">
        <f t="shared" si="3"/>
        <v>23746461</v>
      </c>
      <c r="N11" s="351">
        <f t="shared" si="3"/>
        <v>58820334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77239524</v>
      </c>
      <c r="X11" s="349">
        <f t="shared" si="3"/>
        <v>20198943</v>
      </c>
      <c r="Y11" s="351">
        <f t="shared" si="3"/>
        <v>57040581</v>
      </c>
      <c r="Z11" s="352">
        <f>+IF(X11&lt;&gt;0,+(Y11/X11)*100,0)</f>
        <v>282.3938906110087</v>
      </c>
      <c r="AA11" s="353">
        <f t="shared" si="3"/>
        <v>40397886</v>
      </c>
    </row>
    <row r="12" spans="1:27" ht="13.5">
      <c r="A12" s="291" t="s">
        <v>231</v>
      </c>
      <c r="B12" s="136"/>
      <c r="C12" s="60">
        <v>65935090</v>
      </c>
      <c r="D12" s="327"/>
      <c r="E12" s="60">
        <v>59414198</v>
      </c>
      <c r="F12" s="59">
        <v>40397886</v>
      </c>
      <c r="G12" s="59">
        <v>2943748</v>
      </c>
      <c r="H12" s="60">
        <v>4262213</v>
      </c>
      <c r="I12" s="60">
        <v>11213229</v>
      </c>
      <c r="J12" s="59">
        <v>18419190</v>
      </c>
      <c r="K12" s="59">
        <v>15197164</v>
      </c>
      <c r="L12" s="60">
        <v>19876709</v>
      </c>
      <c r="M12" s="60">
        <v>23746461</v>
      </c>
      <c r="N12" s="59">
        <v>58820334</v>
      </c>
      <c r="O12" s="59"/>
      <c r="P12" s="60"/>
      <c r="Q12" s="60"/>
      <c r="R12" s="59"/>
      <c r="S12" s="59"/>
      <c r="T12" s="60"/>
      <c r="U12" s="60"/>
      <c r="V12" s="59"/>
      <c r="W12" s="59">
        <v>77239524</v>
      </c>
      <c r="X12" s="60">
        <v>20198943</v>
      </c>
      <c r="Y12" s="59">
        <v>57040581</v>
      </c>
      <c r="Z12" s="61">
        <v>282.39</v>
      </c>
      <c r="AA12" s="62">
        <v>40397886</v>
      </c>
    </row>
    <row r="13" spans="1:27" ht="13.5">
      <c r="A13" s="348" t="s">
        <v>207</v>
      </c>
      <c r="B13" s="136"/>
      <c r="C13" s="275">
        <f>+C14</f>
        <v>97167152</v>
      </c>
      <c r="D13" s="328">
        <f aca="true" t="shared" si="4" ref="D13:AA13">+D14</f>
        <v>0</v>
      </c>
      <c r="E13" s="275">
        <f t="shared" si="4"/>
        <v>88137693</v>
      </c>
      <c r="F13" s="329">
        <f t="shared" si="4"/>
        <v>96235828</v>
      </c>
      <c r="G13" s="329">
        <f t="shared" si="4"/>
        <v>3745819</v>
      </c>
      <c r="H13" s="275">
        <f t="shared" si="4"/>
        <v>10462899</v>
      </c>
      <c r="I13" s="275">
        <f t="shared" si="4"/>
        <v>22961022</v>
      </c>
      <c r="J13" s="329">
        <f t="shared" si="4"/>
        <v>37169740</v>
      </c>
      <c r="K13" s="329">
        <f t="shared" si="4"/>
        <v>31606012</v>
      </c>
      <c r="L13" s="275">
        <f t="shared" si="4"/>
        <v>40221151</v>
      </c>
      <c r="M13" s="275">
        <f t="shared" si="4"/>
        <v>46430125</v>
      </c>
      <c r="N13" s="329">
        <f t="shared" si="4"/>
        <v>118257288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155427028</v>
      </c>
      <c r="X13" s="275">
        <f t="shared" si="4"/>
        <v>48117914</v>
      </c>
      <c r="Y13" s="329">
        <f t="shared" si="4"/>
        <v>107309114</v>
      </c>
      <c r="Z13" s="322">
        <f>+IF(X13&lt;&gt;0,+(Y13/X13)*100,0)</f>
        <v>223.0128138971278</v>
      </c>
      <c r="AA13" s="273">
        <f t="shared" si="4"/>
        <v>96235828</v>
      </c>
    </row>
    <row r="14" spans="1:27" ht="13.5">
      <c r="A14" s="291" t="s">
        <v>232</v>
      </c>
      <c r="B14" s="136"/>
      <c r="C14" s="60">
        <v>97167152</v>
      </c>
      <c r="D14" s="327"/>
      <c r="E14" s="60">
        <v>88137693</v>
      </c>
      <c r="F14" s="59">
        <v>96235828</v>
      </c>
      <c r="G14" s="59">
        <v>3745819</v>
      </c>
      <c r="H14" s="60">
        <v>10462899</v>
      </c>
      <c r="I14" s="60">
        <v>22961022</v>
      </c>
      <c r="J14" s="59">
        <v>37169740</v>
      </c>
      <c r="K14" s="59">
        <v>31606012</v>
      </c>
      <c r="L14" s="60">
        <v>40221151</v>
      </c>
      <c r="M14" s="60">
        <v>46430125</v>
      </c>
      <c r="N14" s="59">
        <v>118257288</v>
      </c>
      <c r="O14" s="59"/>
      <c r="P14" s="60"/>
      <c r="Q14" s="60"/>
      <c r="R14" s="59"/>
      <c r="S14" s="59"/>
      <c r="T14" s="60"/>
      <c r="U14" s="60"/>
      <c r="V14" s="59"/>
      <c r="W14" s="59">
        <v>155427028</v>
      </c>
      <c r="X14" s="60">
        <v>48117914</v>
      </c>
      <c r="Y14" s="59">
        <v>107309114</v>
      </c>
      <c r="Z14" s="61">
        <v>223.01</v>
      </c>
      <c r="AA14" s="62">
        <v>96235828</v>
      </c>
    </row>
    <row r="15" spans="1:27" ht="13.5">
      <c r="A15" s="348" t="s">
        <v>208</v>
      </c>
      <c r="B15" s="136"/>
      <c r="C15" s="60">
        <f aca="true" t="shared" si="5" ref="C15:Y15">SUM(C16:C20)</f>
        <v>36611787</v>
      </c>
      <c r="D15" s="327">
        <f t="shared" si="5"/>
        <v>0</v>
      </c>
      <c r="E15" s="60">
        <f t="shared" si="5"/>
        <v>38094257</v>
      </c>
      <c r="F15" s="59">
        <f t="shared" si="5"/>
        <v>38094257</v>
      </c>
      <c r="G15" s="59">
        <f t="shared" si="5"/>
        <v>199203</v>
      </c>
      <c r="H15" s="60">
        <f t="shared" si="5"/>
        <v>1884333</v>
      </c>
      <c r="I15" s="60">
        <f t="shared" si="5"/>
        <v>3147287</v>
      </c>
      <c r="J15" s="59">
        <f t="shared" si="5"/>
        <v>5230823</v>
      </c>
      <c r="K15" s="59">
        <f t="shared" si="5"/>
        <v>4378827</v>
      </c>
      <c r="L15" s="60">
        <f t="shared" si="5"/>
        <v>5986415</v>
      </c>
      <c r="M15" s="60">
        <f t="shared" si="5"/>
        <v>7397988</v>
      </c>
      <c r="N15" s="59">
        <f t="shared" si="5"/>
        <v>17763230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22994053</v>
      </c>
      <c r="X15" s="60">
        <f t="shared" si="5"/>
        <v>19047129</v>
      </c>
      <c r="Y15" s="59">
        <f t="shared" si="5"/>
        <v>3946924</v>
      </c>
      <c r="Z15" s="61">
        <f>+IF(X15&lt;&gt;0,+(Y15/X15)*100,0)</f>
        <v>20.721884122273757</v>
      </c>
      <c r="AA15" s="62">
        <f>SUM(AA16:AA20)</f>
        <v>38094257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36611787</v>
      </c>
      <c r="D20" s="327"/>
      <c r="E20" s="60">
        <v>38094257</v>
      </c>
      <c r="F20" s="59">
        <v>38094257</v>
      </c>
      <c r="G20" s="59">
        <v>199203</v>
      </c>
      <c r="H20" s="60">
        <v>1884333</v>
      </c>
      <c r="I20" s="60">
        <v>3147287</v>
      </c>
      <c r="J20" s="59">
        <v>5230823</v>
      </c>
      <c r="K20" s="59">
        <v>4378827</v>
      </c>
      <c r="L20" s="60">
        <v>5986415</v>
      </c>
      <c r="M20" s="60">
        <v>7397988</v>
      </c>
      <c r="N20" s="59">
        <v>17763230</v>
      </c>
      <c r="O20" s="59"/>
      <c r="P20" s="60"/>
      <c r="Q20" s="60"/>
      <c r="R20" s="59"/>
      <c r="S20" s="59"/>
      <c r="T20" s="60"/>
      <c r="U20" s="60"/>
      <c r="V20" s="59"/>
      <c r="W20" s="59">
        <v>22994053</v>
      </c>
      <c r="X20" s="60">
        <v>19047129</v>
      </c>
      <c r="Y20" s="59">
        <v>3946924</v>
      </c>
      <c r="Z20" s="61">
        <v>20.72</v>
      </c>
      <c r="AA20" s="62">
        <v>38094257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81838598</v>
      </c>
      <c r="D22" s="331">
        <f t="shared" si="6"/>
        <v>0</v>
      </c>
      <c r="E22" s="330">
        <f t="shared" si="6"/>
        <v>82388919</v>
      </c>
      <c r="F22" s="332">
        <f t="shared" si="6"/>
        <v>76438919</v>
      </c>
      <c r="G22" s="332">
        <f t="shared" si="6"/>
        <v>665862</v>
      </c>
      <c r="H22" s="330">
        <f t="shared" si="6"/>
        <v>2684896</v>
      </c>
      <c r="I22" s="330">
        <f t="shared" si="6"/>
        <v>8228824</v>
      </c>
      <c r="J22" s="332">
        <f t="shared" si="6"/>
        <v>11579582</v>
      </c>
      <c r="K22" s="332">
        <f t="shared" si="6"/>
        <v>15190010</v>
      </c>
      <c r="L22" s="330">
        <f t="shared" si="6"/>
        <v>22364981</v>
      </c>
      <c r="M22" s="330">
        <f t="shared" si="6"/>
        <v>30686109</v>
      </c>
      <c r="N22" s="332">
        <f t="shared" si="6"/>
        <v>68241100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79820682</v>
      </c>
      <c r="X22" s="330">
        <f t="shared" si="6"/>
        <v>38219461</v>
      </c>
      <c r="Y22" s="332">
        <f t="shared" si="6"/>
        <v>41601221</v>
      </c>
      <c r="Z22" s="323">
        <f>+IF(X22&lt;&gt;0,+(Y22/X22)*100,0)</f>
        <v>108.84826711711084</v>
      </c>
      <c r="AA22" s="337">
        <f>SUM(AA23:AA32)</f>
        <v>76438919</v>
      </c>
    </row>
    <row r="23" spans="1:27" ht="13.5">
      <c r="A23" s="348" t="s">
        <v>236</v>
      </c>
      <c r="B23" s="142"/>
      <c r="C23" s="60">
        <v>11092684</v>
      </c>
      <c r="D23" s="327"/>
      <c r="E23" s="60">
        <v>7287071</v>
      </c>
      <c r="F23" s="59">
        <v>7287071</v>
      </c>
      <c r="G23" s="59">
        <v>56137</v>
      </c>
      <c r="H23" s="60">
        <v>335211</v>
      </c>
      <c r="I23" s="60">
        <v>1813521</v>
      </c>
      <c r="J23" s="59">
        <v>2204869</v>
      </c>
      <c r="K23" s="59">
        <v>2650111</v>
      </c>
      <c r="L23" s="60">
        <v>4436892</v>
      </c>
      <c r="M23" s="60">
        <v>5724885</v>
      </c>
      <c r="N23" s="59">
        <v>12811888</v>
      </c>
      <c r="O23" s="59"/>
      <c r="P23" s="60"/>
      <c r="Q23" s="60"/>
      <c r="R23" s="59"/>
      <c r="S23" s="59"/>
      <c r="T23" s="60"/>
      <c r="U23" s="60"/>
      <c r="V23" s="59"/>
      <c r="W23" s="59">
        <v>15016757</v>
      </c>
      <c r="X23" s="60">
        <v>3643536</v>
      </c>
      <c r="Y23" s="59">
        <v>11373221</v>
      </c>
      <c r="Z23" s="61">
        <v>312.15</v>
      </c>
      <c r="AA23" s="62">
        <v>7287071</v>
      </c>
    </row>
    <row r="24" spans="1:27" ht="13.5">
      <c r="A24" s="348" t="s">
        <v>237</v>
      </c>
      <c r="B24" s="142"/>
      <c r="C24" s="60">
        <v>1472907</v>
      </c>
      <c r="D24" s="327"/>
      <c r="E24" s="60"/>
      <c r="F24" s="59"/>
      <c r="G24" s="59">
        <v>1701</v>
      </c>
      <c r="H24" s="60">
        <v>47492</v>
      </c>
      <c r="I24" s="60">
        <v>82451</v>
      </c>
      <c r="J24" s="59">
        <v>131644</v>
      </c>
      <c r="K24" s="59">
        <v>135905</v>
      </c>
      <c r="L24" s="60">
        <v>153409</v>
      </c>
      <c r="M24" s="60">
        <v>187761</v>
      </c>
      <c r="N24" s="59">
        <v>477075</v>
      </c>
      <c r="O24" s="59"/>
      <c r="P24" s="60"/>
      <c r="Q24" s="60"/>
      <c r="R24" s="59"/>
      <c r="S24" s="59"/>
      <c r="T24" s="60"/>
      <c r="U24" s="60"/>
      <c r="V24" s="59"/>
      <c r="W24" s="59">
        <v>608719</v>
      </c>
      <c r="X24" s="60"/>
      <c r="Y24" s="59">
        <v>608719</v>
      </c>
      <c r="Z24" s="61"/>
      <c r="AA24" s="62"/>
    </row>
    <row r="25" spans="1:27" ht="13.5">
      <c r="A25" s="348" t="s">
        <v>238</v>
      </c>
      <c r="B25" s="142"/>
      <c r="C25" s="60">
        <v>7244384</v>
      </c>
      <c r="D25" s="327"/>
      <c r="E25" s="60">
        <v>2591032</v>
      </c>
      <c r="F25" s="59">
        <v>2591032</v>
      </c>
      <c r="G25" s="59">
        <v>250312</v>
      </c>
      <c r="H25" s="60">
        <v>785662</v>
      </c>
      <c r="I25" s="60">
        <v>1491679</v>
      </c>
      <c r="J25" s="59">
        <v>2527653</v>
      </c>
      <c r="K25" s="59">
        <v>2024324</v>
      </c>
      <c r="L25" s="60">
        <v>2111815</v>
      </c>
      <c r="M25" s="60">
        <v>2523651</v>
      </c>
      <c r="N25" s="59">
        <v>6659790</v>
      </c>
      <c r="O25" s="59"/>
      <c r="P25" s="60"/>
      <c r="Q25" s="60"/>
      <c r="R25" s="59"/>
      <c r="S25" s="59"/>
      <c r="T25" s="60"/>
      <c r="U25" s="60"/>
      <c r="V25" s="59"/>
      <c r="W25" s="59">
        <v>9187443</v>
      </c>
      <c r="X25" s="60">
        <v>1295516</v>
      </c>
      <c r="Y25" s="59">
        <v>7891927</v>
      </c>
      <c r="Z25" s="61">
        <v>609.17</v>
      </c>
      <c r="AA25" s="62">
        <v>2591032</v>
      </c>
    </row>
    <row r="26" spans="1:27" ht="13.5">
      <c r="A26" s="348" t="s">
        <v>239</v>
      </c>
      <c r="B26" s="302"/>
      <c r="C26" s="349">
        <v>180305</v>
      </c>
      <c r="D26" s="350"/>
      <c r="E26" s="349">
        <v>669303</v>
      </c>
      <c r="F26" s="351">
        <v>669303</v>
      </c>
      <c r="G26" s="351">
        <v>1511</v>
      </c>
      <c r="H26" s="349">
        <v>17530</v>
      </c>
      <c r="I26" s="349">
        <v>35509</v>
      </c>
      <c r="J26" s="351">
        <v>54550</v>
      </c>
      <c r="K26" s="351">
        <v>183642</v>
      </c>
      <c r="L26" s="349">
        <v>796354</v>
      </c>
      <c r="M26" s="349">
        <v>829209</v>
      </c>
      <c r="N26" s="351">
        <v>1809205</v>
      </c>
      <c r="O26" s="351"/>
      <c r="P26" s="349"/>
      <c r="Q26" s="349"/>
      <c r="R26" s="351"/>
      <c r="S26" s="351"/>
      <c r="T26" s="349"/>
      <c r="U26" s="349"/>
      <c r="V26" s="351"/>
      <c r="W26" s="351">
        <v>1863755</v>
      </c>
      <c r="X26" s="349">
        <v>334652</v>
      </c>
      <c r="Y26" s="351">
        <v>1529103</v>
      </c>
      <c r="Z26" s="352">
        <v>456.92</v>
      </c>
      <c r="AA26" s="353">
        <v>669303</v>
      </c>
    </row>
    <row r="27" spans="1:27" ht="13.5">
      <c r="A27" s="348" t="s">
        <v>240</v>
      </c>
      <c r="B27" s="147"/>
      <c r="C27" s="60">
        <v>51831496</v>
      </c>
      <c r="D27" s="327"/>
      <c r="E27" s="60">
        <v>66314908</v>
      </c>
      <c r="F27" s="59">
        <v>60364908</v>
      </c>
      <c r="G27" s="59">
        <v>217865</v>
      </c>
      <c r="H27" s="60">
        <v>1087339</v>
      </c>
      <c r="I27" s="60">
        <v>3843893</v>
      </c>
      <c r="J27" s="59">
        <v>5149097</v>
      </c>
      <c r="K27" s="59">
        <v>8835408</v>
      </c>
      <c r="L27" s="60">
        <v>12881585</v>
      </c>
      <c r="M27" s="60">
        <v>18791110</v>
      </c>
      <c r="N27" s="59">
        <v>40508103</v>
      </c>
      <c r="O27" s="59"/>
      <c r="P27" s="60"/>
      <c r="Q27" s="60"/>
      <c r="R27" s="59"/>
      <c r="S27" s="59"/>
      <c r="T27" s="60"/>
      <c r="U27" s="60"/>
      <c r="V27" s="59"/>
      <c r="W27" s="59">
        <v>45657200</v>
      </c>
      <c r="X27" s="60">
        <v>30182454</v>
      </c>
      <c r="Y27" s="59">
        <v>15474746</v>
      </c>
      <c r="Z27" s="61">
        <v>51.27</v>
      </c>
      <c r="AA27" s="62">
        <v>60364908</v>
      </c>
    </row>
    <row r="28" spans="1:27" ht="13.5">
      <c r="A28" s="348" t="s">
        <v>241</v>
      </c>
      <c r="B28" s="147"/>
      <c r="C28" s="275">
        <v>406983</v>
      </c>
      <c r="D28" s="328"/>
      <c r="E28" s="275">
        <v>520899</v>
      </c>
      <c r="F28" s="329">
        <v>520899</v>
      </c>
      <c r="G28" s="329"/>
      <c r="H28" s="275">
        <v>41607</v>
      </c>
      <c r="I28" s="275">
        <v>68523</v>
      </c>
      <c r="J28" s="329">
        <v>110130</v>
      </c>
      <c r="K28" s="329">
        <v>95439</v>
      </c>
      <c r="L28" s="275">
        <v>125462</v>
      </c>
      <c r="M28" s="275">
        <v>152378</v>
      </c>
      <c r="N28" s="329">
        <v>373279</v>
      </c>
      <c r="O28" s="329"/>
      <c r="P28" s="275"/>
      <c r="Q28" s="275"/>
      <c r="R28" s="329"/>
      <c r="S28" s="329"/>
      <c r="T28" s="275"/>
      <c r="U28" s="275"/>
      <c r="V28" s="329"/>
      <c r="W28" s="329">
        <v>483409</v>
      </c>
      <c r="X28" s="275">
        <v>260450</v>
      </c>
      <c r="Y28" s="329">
        <v>222959</v>
      </c>
      <c r="Z28" s="322">
        <v>85.61</v>
      </c>
      <c r="AA28" s="273">
        <v>520899</v>
      </c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>
        <v>1688147</v>
      </c>
      <c r="D30" s="327"/>
      <c r="E30" s="60">
        <v>2512064</v>
      </c>
      <c r="F30" s="59">
        <v>2512064</v>
      </c>
      <c r="G30" s="59">
        <v>20833</v>
      </c>
      <c r="H30" s="60">
        <v>114195</v>
      </c>
      <c r="I30" s="60">
        <v>213873</v>
      </c>
      <c r="J30" s="59">
        <v>348901</v>
      </c>
      <c r="K30" s="59">
        <v>323402</v>
      </c>
      <c r="L30" s="60">
        <v>422457</v>
      </c>
      <c r="M30" s="60">
        <v>556039</v>
      </c>
      <c r="N30" s="59">
        <v>1301898</v>
      </c>
      <c r="O30" s="59"/>
      <c r="P30" s="60"/>
      <c r="Q30" s="60"/>
      <c r="R30" s="59"/>
      <c r="S30" s="59"/>
      <c r="T30" s="60"/>
      <c r="U30" s="60"/>
      <c r="V30" s="59"/>
      <c r="W30" s="59">
        <v>1650799</v>
      </c>
      <c r="X30" s="60">
        <v>1256032</v>
      </c>
      <c r="Y30" s="59">
        <v>394767</v>
      </c>
      <c r="Z30" s="61">
        <v>31.43</v>
      </c>
      <c r="AA30" s="62">
        <v>2512064</v>
      </c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7921692</v>
      </c>
      <c r="D32" s="327"/>
      <c r="E32" s="60">
        <v>2493642</v>
      </c>
      <c r="F32" s="59">
        <v>2493642</v>
      </c>
      <c r="G32" s="59">
        <v>117503</v>
      </c>
      <c r="H32" s="60">
        <v>255860</v>
      </c>
      <c r="I32" s="60">
        <v>679375</v>
      </c>
      <c r="J32" s="59">
        <v>1052738</v>
      </c>
      <c r="K32" s="59">
        <v>941779</v>
      </c>
      <c r="L32" s="60">
        <v>1437007</v>
      </c>
      <c r="M32" s="60">
        <v>1921076</v>
      </c>
      <c r="N32" s="59">
        <v>4299862</v>
      </c>
      <c r="O32" s="59"/>
      <c r="P32" s="60"/>
      <c r="Q32" s="60"/>
      <c r="R32" s="59"/>
      <c r="S32" s="59"/>
      <c r="T32" s="60"/>
      <c r="U32" s="60"/>
      <c r="V32" s="59"/>
      <c r="W32" s="59">
        <v>5352600</v>
      </c>
      <c r="X32" s="60">
        <v>1246821</v>
      </c>
      <c r="Y32" s="59">
        <v>4105779</v>
      </c>
      <c r="Z32" s="61">
        <v>329.3</v>
      </c>
      <c r="AA32" s="62">
        <v>2493642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14217130</v>
      </c>
      <c r="D34" s="331">
        <f aca="true" t="shared" si="7" ref="D34:AA34">+D35</f>
        <v>0</v>
      </c>
      <c r="E34" s="330">
        <f t="shared" si="7"/>
        <v>15199247</v>
      </c>
      <c r="F34" s="332">
        <f t="shared" si="7"/>
        <v>13909464</v>
      </c>
      <c r="G34" s="332">
        <f t="shared" si="7"/>
        <v>731800</v>
      </c>
      <c r="H34" s="330">
        <f t="shared" si="7"/>
        <v>883968</v>
      </c>
      <c r="I34" s="330">
        <f t="shared" si="7"/>
        <v>3101361</v>
      </c>
      <c r="J34" s="332">
        <f t="shared" si="7"/>
        <v>4717129</v>
      </c>
      <c r="K34" s="332">
        <f t="shared" si="7"/>
        <v>5568126</v>
      </c>
      <c r="L34" s="330">
        <f t="shared" si="7"/>
        <v>8061884</v>
      </c>
      <c r="M34" s="330">
        <f t="shared" si="7"/>
        <v>9153842</v>
      </c>
      <c r="N34" s="332">
        <f t="shared" si="7"/>
        <v>22783852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27500981</v>
      </c>
      <c r="X34" s="330">
        <f t="shared" si="7"/>
        <v>6954732</v>
      </c>
      <c r="Y34" s="332">
        <f t="shared" si="7"/>
        <v>20546249</v>
      </c>
      <c r="Z34" s="323">
        <f>+IF(X34&lt;&gt;0,+(Y34/X34)*100,0)</f>
        <v>295.42833570006724</v>
      </c>
      <c r="AA34" s="337">
        <f t="shared" si="7"/>
        <v>13909464</v>
      </c>
    </row>
    <row r="35" spans="1:27" ht="13.5">
      <c r="A35" s="348" t="s">
        <v>245</v>
      </c>
      <c r="B35" s="136"/>
      <c r="C35" s="54">
        <v>14217130</v>
      </c>
      <c r="D35" s="355"/>
      <c r="E35" s="54">
        <v>15199247</v>
      </c>
      <c r="F35" s="53">
        <v>13909464</v>
      </c>
      <c r="G35" s="53">
        <v>731800</v>
      </c>
      <c r="H35" s="54">
        <v>883968</v>
      </c>
      <c r="I35" s="54">
        <v>3101361</v>
      </c>
      <c r="J35" s="53">
        <v>4717129</v>
      </c>
      <c r="K35" s="53">
        <v>5568126</v>
      </c>
      <c r="L35" s="54">
        <v>8061884</v>
      </c>
      <c r="M35" s="54">
        <v>9153842</v>
      </c>
      <c r="N35" s="53">
        <v>22783852</v>
      </c>
      <c r="O35" s="53"/>
      <c r="P35" s="54"/>
      <c r="Q35" s="54"/>
      <c r="R35" s="53"/>
      <c r="S35" s="53"/>
      <c r="T35" s="54"/>
      <c r="U35" s="54"/>
      <c r="V35" s="53"/>
      <c r="W35" s="53">
        <v>27500981</v>
      </c>
      <c r="X35" s="54">
        <v>6954732</v>
      </c>
      <c r="Y35" s="53">
        <v>20546249</v>
      </c>
      <c r="Z35" s="94">
        <v>295.43</v>
      </c>
      <c r="AA35" s="95">
        <v>13909464</v>
      </c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1752320820</v>
      </c>
      <c r="D40" s="331">
        <f t="shared" si="9"/>
        <v>0</v>
      </c>
      <c r="E40" s="330">
        <f t="shared" si="9"/>
        <v>1894278707</v>
      </c>
      <c r="F40" s="332">
        <f t="shared" si="9"/>
        <v>1872941132</v>
      </c>
      <c r="G40" s="332">
        <f t="shared" si="9"/>
        <v>78389468</v>
      </c>
      <c r="H40" s="330">
        <f t="shared" si="9"/>
        <v>133626814</v>
      </c>
      <c r="I40" s="330">
        <f t="shared" si="9"/>
        <v>352077952</v>
      </c>
      <c r="J40" s="332">
        <f t="shared" si="9"/>
        <v>564094234</v>
      </c>
      <c r="K40" s="332">
        <f t="shared" si="9"/>
        <v>513226012</v>
      </c>
      <c r="L40" s="330">
        <f t="shared" si="9"/>
        <v>663714223</v>
      </c>
      <c r="M40" s="330">
        <f t="shared" si="9"/>
        <v>783928980</v>
      </c>
      <c r="N40" s="332">
        <f t="shared" si="9"/>
        <v>1960869215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2524963449</v>
      </c>
      <c r="X40" s="330">
        <f t="shared" si="9"/>
        <v>936470568</v>
      </c>
      <c r="Y40" s="332">
        <f t="shared" si="9"/>
        <v>1588492881</v>
      </c>
      <c r="Z40" s="323">
        <f>+IF(X40&lt;&gt;0,+(Y40/X40)*100,0)</f>
        <v>169.62549975195805</v>
      </c>
      <c r="AA40" s="337">
        <f>SUM(AA41:AA49)</f>
        <v>1872941132</v>
      </c>
    </row>
    <row r="41" spans="1:27" ht="13.5">
      <c r="A41" s="348" t="s">
        <v>247</v>
      </c>
      <c r="B41" s="142"/>
      <c r="C41" s="349">
        <v>136884748</v>
      </c>
      <c r="D41" s="350"/>
      <c r="E41" s="349">
        <v>137257824</v>
      </c>
      <c r="F41" s="351">
        <v>137257824</v>
      </c>
      <c r="G41" s="351">
        <v>7087192</v>
      </c>
      <c r="H41" s="349">
        <v>11524375</v>
      </c>
      <c r="I41" s="349">
        <v>31272368</v>
      </c>
      <c r="J41" s="351">
        <v>49883935</v>
      </c>
      <c r="K41" s="351">
        <v>45329815</v>
      </c>
      <c r="L41" s="349">
        <v>57387915</v>
      </c>
      <c r="M41" s="349">
        <v>68545869</v>
      </c>
      <c r="N41" s="351">
        <v>171263599</v>
      </c>
      <c r="O41" s="351"/>
      <c r="P41" s="349"/>
      <c r="Q41" s="349"/>
      <c r="R41" s="351"/>
      <c r="S41" s="351"/>
      <c r="T41" s="349"/>
      <c r="U41" s="349"/>
      <c r="V41" s="351"/>
      <c r="W41" s="351">
        <v>221147534</v>
      </c>
      <c r="X41" s="349">
        <v>68628912</v>
      </c>
      <c r="Y41" s="351">
        <v>152518622</v>
      </c>
      <c r="Z41" s="352">
        <v>222.24</v>
      </c>
      <c r="AA41" s="353">
        <v>137257824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9955132</v>
      </c>
      <c r="D43" s="356"/>
      <c r="E43" s="305">
        <v>13516389</v>
      </c>
      <c r="F43" s="357">
        <v>13516389</v>
      </c>
      <c r="G43" s="357">
        <v>153273</v>
      </c>
      <c r="H43" s="305">
        <v>430796</v>
      </c>
      <c r="I43" s="305">
        <v>1452077</v>
      </c>
      <c r="J43" s="357">
        <v>2036146</v>
      </c>
      <c r="K43" s="357">
        <v>2122741</v>
      </c>
      <c r="L43" s="305">
        <v>3059269</v>
      </c>
      <c r="M43" s="305">
        <v>4138048</v>
      </c>
      <c r="N43" s="357">
        <v>9320058</v>
      </c>
      <c r="O43" s="357"/>
      <c r="P43" s="305"/>
      <c r="Q43" s="305"/>
      <c r="R43" s="357"/>
      <c r="S43" s="357"/>
      <c r="T43" s="305"/>
      <c r="U43" s="305"/>
      <c r="V43" s="357"/>
      <c r="W43" s="357">
        <v>11356204</v>
      </c>
      <c r="X43" s="305">
        <v>6758195</v>
      </c>
      <c r="Y43" s="357">
        <v>4598009</v>
      </c>
      <c r="Z43" s="358">
        <v>68.04</v>
      </c>
      <c r="AA43" s="303">
        <v>13516389</v>
      </c>
    </row>
    <row r="44" spans="1:27" ht="13.5">
      <c r="A44" s="348" t="s">
        <v>250</v>
      </c>
      <c r="B44" s="136"/>
      <c r="C44" s="60">
        <v>1202231279</v>
      </c>
      <c r="D44" s="355"/>
      <c r="E44" s="54">
        <v>1315537150</v>
      </c>
      <c r="F44" s="53">
        <v>1310472243</v>
      </c>
      <c r="G44" s="53">
        <v>55800775</v>
      </c>
      <c r="H44" s="54">
        <v>91694866</v>
      </c>
      <c r="I44" s="54">
        <v>242967144</v>
      </c>
      <c r="J44" s="53">
        <v>390462785</v>
      </c>
      <c r="K44" s="53">
        <v>353067381</v>
      </c>
      <c r="L44" s="54">
        <v>456009168</v>
      </c>
      <c r="M44" s="54">
        <v>534209936</v>
      </c>
      <c r="N44" s="53">
        <v>1343286485</v>
      </c>
      <c r="O44" s="53"/>
      <c r="P44" s="54"/>
      <c r="Q44" s="54"/>
      <c r="R44" s="53"/>
      <c r="S44" s="53"/>
      <c r="T44" s="54"/>
      <c r="U44" s="54"/>
      <c r="V44" s="53"/>
      <c r="W44" s="53">
        <v>1733749270</v>
      </c>
      <c r="X44" s="54">
        <v>655236122</v>
      </c>
      <c r="Y44" s="53">
        <v>1078513148</v>
      </c>
      <c r="Z44" s="94">
        <v>164.6</v>
      </c>
      <c r="AA44" s="95">
        <v>1310472243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>
        <v>66766426</v>
      </c>
      <c r="D47" s="355"/>
      <c r="E47" s="54">
        <v>72965452</v>
      </c>
      <c r="F47" s="53">
        <v>72612450</v>
      </c>
      <c r="G47" s="53">
        <v>2029831</v>
      </c>
      <c r="H47" s="54">
        <v>4808466</v>
      </c>
      <c r="I47" s="54">
        <v>11366681</v>
      </c>
      <c r="J47" s="53">
        <v>18204978</v>
      </c>
      <c r="K47" s="53">
        <v>16578654</v>
      </c>
      <c r="L47" s="54">
        <v>21385976</v>
      </c>
      <c r="M47" s="54">
        <v>24826271</v>
      </c>
      <c r="N47" s="53">
        <v>62790901</v>
      </c>
      <c r="O47" s="53"/>
      <c r="P47" s="54"/>
      <c r="Q47" s="54"/>
      <c r="R47" s="53"/>
      <c r="S47" s="53"/>
      <c r="T47" s="54"/>
      <c r="U47" s="54"/>
      <c r="V47" s="53"/>
      <c r="W47" s="53">
        <v>80995879</v>
      </c>
      <c r="X47" s="54">
        <v>36306225</v>
      </c>
      <c r="Y47" s="53">
        <v>44689654</v>
      </c>
      <c r="Z47" s="94">
        <v>123.09</v>
      </c>
      <c r="AA47" s="95">
        <v>72612450</v>
      </c>
    </row>
    <row r="48" spans="1:27" ht="13.5">
      <c r="A48" s="348" t="s">
        <v>254</v>
      </c>
      <c r="B48" s="136"/>
      <c r="C48" s="60">
        <v>112058442</v>
      </c>
      <c r="D48" s="355"/>
      <c r="E48" s="54">
        <v>112057283</v>
      </c>
      <c r="F48" s="53">
        <v>112057283</v>
      </c>
      <c r="G48" s="53">
        <v>2095608</v>
      </c>
      <c r="H48" s="54">
        <v>6520731</v>
      </c>
      <c r="I48" s="54">
        <v>17604112</v>
      </c>
      <c r="J48" s="53">
        <v>26220451</v>
      </c>
      <c r="K48" s="53">
        <v>28133822</v>
      </c>
      <c r="L48" s="54">
        <v>38678990</v>
      </c>
      <c r="M48" s="54">
        <v>49053732</v>
      </c>
      <c r="N48" s="53">
        <v>115866544</v>
      </c>
      <c r="O48" s="53"/>
      <c r="P48" s="54"/>
      <c r="Q48" s="54"/>
      <c r="R48" s="53"/>
      <c r="S48" s="53"/>
      <c r="T48" s="54"/>
      <c r="U48" s="54"/>
      <c r="V48" s="53"/>
      <c r="W48" s="53">
        <v>142086995</v>
      </c>
      <c r="X48" s="54">
        <v>56028642</v>
      </c>
      <c r="Y48" s="53">
        <v>86058353</v>
      </c>
      <c r="Z48" s="94">
        <v>153.6</v>
      </c>
      <c r="AA48" s="95">
        <v>112057283</v>
      </c>
    </row>
    <row r="49" spans="1:27" ht="13.5">
      <c r="A49" s="348" t="s">
        <v>93</v>
      </c>
      <c r="B49" s="136"/>
      <c r="C49" s="54">
        <v>224424793</v>
      </c>
      <c r="D49" s="355"/>
      <c r="E49" s="54">
        <v>242944609</v>
      </c>
      <c r="F49" s="53">
        <v>227024943</v>
      </c>
      <c r="G49" s="53">
        <v>11222789</v>
      </c>
      <c r="H49" s="54">
        <v>18647580</v>
      </c>
      <c r="I49" s="54">
        <v>47415570</v>
      </c>
      <c r="J49" s="53">
        <v>77285939</v>
      </c>
      <c r="K49" s="53">
        <v>67993599</v>
      </c>
      <c r="L49" s="54">
        <v>87192905</v>
      </c>
      <c r="M49" s="54">
        <v>103155124</v>
      </c>
      <c r="N49" s="53">
        <v>258341628</v>
      </c>
      <c r="O49" s="53"/>
      <c r="P49" s="54"/>
      <c r="Q49" s="54"/>
      <c r="R49" s="53"/>
      <c r="S49" s="53"/>
      <c r="T49" s="54"/>
      <c r="U49" s="54"/>
      <c r="V49" s="53"/>
      <c r="W49" s="53">
        <v>335627567</v>
      </c>
      <c r="X49" s="54">
        <v>113512472</v>
      </c>
      <c r="Y49" s="53">
        <v>222115095</v>
      </c>
      <c r="Z49" s="94">
        <v>195.67</v>
      </c>
      <c r="AA49" s="95">
        <v>227024943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2905370123</v>
      </c>
      <c r="D60" s="333">
        <f t="shared" si="14"/>
        <v>0</v>
      </c>
      <c r="E60" s="219">
        <f t="shared" si="14"/>
        <v>3149355058</v>
      </c>
      <c r="F60" s="264">
        <f t="shared" si="14"/>
        <v>3109859523</v>
      </c>
      <c r="G60" s="264">
        <f t="shared" si="14"/>
        <v>122393306</v>
      </c>
      <c r="H60" s="219">
        <f t="shared" si="14"/>
        <v>223637889</v>
      </c>
      <c r="I60" s="219">
        <f t="shared" si="14"/>
        <v>578797453</v>
      </c>
      <c r="J60" s="264">
        <f t="shared" si="14"/>
        <v>924828648</v>
      </c>
      <c r="K60" s="264">
        <f t="shared" si="14"/>
        <v>851375213</v>
      </c>
      <c r="L60" s="219">
        <f t="shared" si="14"/>
        <v>1116305616</v>
      </c>
      <c r="M60" s="219">
        <f t="shared" si="14"/>
        <v>1332053286</v>
      </c>
      <c r="N60" s="264">
        <f t="shared" si="14"/>
        <v>3299734115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4224562763</v>
      </c>
      <c r="X60" s="219">
        <f t="shared" si="14"/>
        <v>1554929767</v>
      </c>
      <c r="Y60" s="264">
        <f t="shared" si="14"/>
        <v>2669632996</v>
      </c>
      <c r="Z60" s="324">
        <f>+IF(X60&lt;&gt;0,+(Y60/X60)*100,0)</f>
        <v>171.68833298179442</v>
      </c>
      <c r="AA60" s="232">
        <f>+AA57+AA54+AA51+AA40+AA37+AA34+AA22+AA5</f>
        <v>3109859523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9373347610</v>
      </c>
      <c r="D5" s="153">
        <f>SUM(D6:D8)</f>
        <v>0</v>
      </c>
      <c r="E5" s="154">
        <f t="shared" si="0"/>
        <v>10091797086</v>
      </c>
      <c r="F5" s="100">
        <f t="shared" si="0"/>
        <v>10101725818</v>
      </c>
      <c r="G5" s="100">
        <f t="shared" si="0"/>
        <v>1056130792</v>
      </c>
      <c r="H5" s="100">
        <f t="shared" si="0"/>
        <v>1325599659</v>
      </c>
      <c r="I5" s="100">
        <f t="shared" si="0"/>
        <v>545212330</v>
      </c>
      <c r="J5" s="100">
        <f t="shared" si="0"/>
        <v>2926942781</v>
      </c>
      <c r="K5" s="100">
        <f t="shared" si="0"/>
        <v>548343125</v>
      </c>
      <c r="L5" s="100">
        <f t="shared" si="0"/>
        <v>607653417</v>
      </c>
      <c r="M5" s="100">
        <f t="shared" si="0"/>
        <v>1786601301</v>
      </c>
      <c r="N5" s="100">
        <f t="shared" si="0"/>
        <v>2942597843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5869540624</v>
      </c>
      <c r="X5" s="100">
        <f t="shared" si="0"/>
        <v>5401736217</v>
      </c>
      <c r="Y5" s="100">
        <f t="shared" si="0"/>
        <v>467804407</v>
      </c>
      <c r="Z5" s="137">
        <f>+IF(X5&lt;&gt;0,+(Y5/X5)*100,0)</f>
        <v>8.660260112808837</v>
      </c>
      <c r="AA5" s="153">
        <f>SUM(AA6:AA8)</f>
        <v>10101725818</v>
      </c>
    </row>
    <row r="6" spans="1:27" ht="13.5">
      <c r="A6" s="138" t="s">
        <v>75</v>
      </c>
      <c r="B6" s="136"/>
      <c r="C6" s="155">
        <v>1219793</v>
      </c>
      <c r="D6" s="155"/>
      <c r="E6" s="156">
        <v>3674360</v>
      </c>
      <c r="F6" s="60">
        <v>7565809</v>
      </c>
      <c r="G6" s="60">
        <v>95604</v>
      </c>
      <c r="H6" s="60">
        <v>53228</v>
      </c>
      <c r="I6" s="60">
        <v>66645</v>
      </c>
      <c r="J6" s="60">
        <v>215477</v>
      </c>
      <c r="K6" s="60">
        <v>27112</v>
      </c>
      <c r="L6" s="60">
        <v>22295</v>
      </c>
      <c r="M6" s="60">
        <v>58909626</v>
      </c>
      <c r="N6" s="60">
        <v>58959033</v>
      </c>
      <c r="O6" s="60"/>
      <c r="P6" s="60"/>
      <c r="Q6" s="60"/>
      <c r="R6" s="60"/>
      <c r="S6" s="60"/>
      <c r="T6" s="60"/>
      <c r="U6" s="60"/>
      <c r="V6" s="60"/>
      <c r="W6" s="60">
        <v>59174510</v>
      </c>
      <c r="X6" s="60">
        <v>1953907</v>
      </c>
      <c r="Y6" s="60">
        <v>57220603</v>
      </c>
      <c r="Z6" s="140">
        <v>2928.52</v>
      </c>
      <c r="AA6" s="155">
        <v>7565809</v>
      </c>
    </row>
    <row r="7" spans="1:27" ht="13.5">
      <c r="A7" s="138" t="s">
        <v>76</v>
      </c>
      <c r="B7" s="136"/>
      <c r="C7" s="157">
        <v>9187370833</v>
      </c>
      <c r="D7" s="157"/>
      <c r="E7" s="158">
        <v>9759439259</v>
      </c>
      <c r="F7" s="159">
        <v>9759439259</v>
      </c>
      <c r="G7" s="159">
        <v>1035198413</v>
      </c>
      <c r="H7" s="159">
        <v>1314351204</v>
      </c>
      <c r="I7" s="159">
        <v>532924568</v>
      </c>
      <c r="J7" s="159">
        <v>2882474185</v>
      </c>
      <c r="K7" s="159">
        <v>526407485</v>
      </c>
      <c r="L7" s="159">
        <v>574286668</v>
      </c>
      <c r="M7" s="159">
        <v>1714777728</v>
      </c>
      <c r="N7" s="159">
        <v>2815471881</v>
      </c>
      <c r="O7" s="159"/>
      <c r="P7" s="159"/>
      <c r="Q7" s="159"/>
      <c r="R7" s="159"/>
      <c r="S7" s="159"/>
      <c r="T7" s="159"/>
      <c r="U7" s="159"/>
      <c r="V7" s="159"/>
      <c r="W7" s="159">
        <v>5697946066</v>
      </c>
      <c r="X7" s="159">
        <v>5238683798</v>
      </c>
      <c r="Y7" s="159">
        <v>459262268</v>
      </c>
      <c r="Z7" s="141">
        <v>8.77</v>
      </c>
      <c r="AA7" s="157">
        <v>9759439259</v>
      </c>
    </row>
    <row r="8" spans="1:27" ht="13.5">
      <c r="A8" s="138" t="s">
        <v>77</v>
      </c>
      <c r="B8" s="136"/>
      <c r="C8" s="155">
        <v>184756984</v>
      </c>
      <c r="D8" s="155"/>
      <c r="E8" s="156">
        <v>328683467</v>
      </c>
      <c r="F8" s="60">
        <v>334720750</v>
      </c>
      <c r="G8" s="60">
        <v>20836775</v>
      </c>
      <c r="H8" s="60">
        <v>11195227</v>
      </c>
      <c r="I8" s="60">
        <v>12221117</v>
      </c>
      <c r="J8" s="60">
        <v>44253119</v>
      </c>
      <c r="K8" s="60">
        <v>21908528</v>
      </c>
      <c r="L8" s="60">
        <v>33344454</v>
      </c>
      <c r="M8" s="60">
        <v>12913947</v>
      </c>
      <c r="N8" s="60">
        <v>68166929</v>
      </c>
      <c r="O8" s="60"/>
      <c r="P8" s="60"/>
      <c r="Q8" s="60"/>
      <c r="R8" s="60"/>
      <c r="S8" s="60"/>
      <c r="T8" s="60"/>
      <c r="U8" s="60"/>
      <c r="V8" s="60"/>
      <c r="W8" s="60">
        <v>112420048</v>
      </c>
      <c r="X8" s="60">
        <v>161098512</v>
      </c>
      <c r="Y8" s="60">
        <v>-48678464</v>
      </c>
      <c r="Z8" s="140">
        <v>-30.22</v>
      </c>
      <c r="AA8" s="155">
        <v>334720750</v>
      </c>
    </row>
    <row r="9" spans="1:27" ht="13.5">
      <c r="A9" s="135" t="s">
        <v>78</v>
      </c>
      <c r="B9" s="136"/>
      <c r="C9" s="153">
        <f aca="true" t="shared" si="1" ref="C9:Y9">SUM(C10:C14)</f>
        <v>2632224351</v>
      </c>
      <c r="D9" s="153">
        <f>SUM(D10:D14)</f>
        <v>0</v>
      </c>
      <c r="E9" s="154">
        <f t="shared" si="1"/>
        <v>3113186849</v>
      </c>
      <c r="F9" s="100">
        <f t="shared" si="1"/>
        <v>4082767003</v>
      </c>
      <c r="G9" s="100">
        <f t="shared" si="1"/>
        <v>109219263</v>
      </c>
      <c r="H9" s="100">
        <f t="shared" si="1"/>
        <v>144635232</v>
      </c>
      <c r="I9" s="100">
        <f t="shared" si="1"/>
        <v>169556213</v>
      </c>
      <c r="J9" s="100">
        <f t="shared" si="1"/>
        <v>423410708</v>
      </c>
      <c r="K9" s="100">
        <f t="shared" si="1"/>
        <v>257946879</v>
      </c>
      <c r="L9" s="100">
        <f t="shared" si="1"/>
        <v>194952546</v>
      </c>
      <c r="M9" s="100">
        <f t="shared" si="1"/>
        <v>205390905</v>
      </c>
      <c r="N9" s="100">
        <f t="shared" si="1"/>
        <v>658290330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1081701038</v>
      </c>
      <c r="X9" s="100">
        <f t="shared" si="1"/>
        <v>1158001555</v>
      </c>
      <c r="Y9" s="100">
        <f t="shared" si="1"/>
        <v>-76300517</v>
      </c>
      <c r="Z9" s="137">
        <f>+IF(X9&lt;&gt;0,+(Y9/X9)*100,0)</f>
        <v>-6.588982257454741</v>
      </c>
      <c r="AA9" s="153">
        <f>SUM(AA10:AA14)</f>
        <v>4082767003</v>
      </c>
    </row>
    <row r="10" spans="1:27" ht="13.5">
      <c r="A10" s="138" t="s">
        <v>79</v>
      </c>
      <c r="B10" s="136"/>
      <c r="C10" s="155">
        <v>73890754</v>
      </c>
      <c r="D10" s="155"/>
      <c r="E10" s="156">
        <v>135471179</v>
      </c>
      <c r="F10" s="60">
        <v>119781067</v>
      </c>
      <c r="G10" s="60">
        <v>4677364</v>
      </c>
      <c r="H10" s="60">
        <v>4705018</v>
      </c>
      <c r="I10" s="60">
        <v>8345791</v>
      </c>
      <c r="J10" s="60">
        <v>17728173</v>
      </c>
      <c r="K10" s="60">
        <v>10285633</v>
      </c>
      <c r="L10" s="60">
        <v>6585373</v>
      </c>
      <c r="M10" s="60">
        <v>12355780</v>
      </c>
      <c r="N10" s="60">
        <v>29226786</v>
      </c>
      <c r="O10" s="60"/>
      <c r="P10" s="60"/>
      <c r="Q10" s="60"/>
      <c r="R10" s="60"/>
      <c r="S10" s="60"/>
      <c r="T10" s="60"/>
      <c r="U10" s="60"/>
      <c r="V10" s="60"/>
      <c r="W10" s="60">
        <v>46954959</v>
      </c>
      <c r="X10" s="60">
        <v>65116758</v>
      </c>
      <c r="Y10" s="60">
        <v>-18161799</v>
      </c>
      <c r="Z10" s="140">
        <v>-27.89</v>
      </c>
      <c r="AA10" s="155">
        <v>119781067</v>
      </c>
    </row>
    <row r="11" spans="1:27" ht="13.5">
      <c r="A11" s="138" t="s">
        <v>80</v>
      </c>
      <c r="B11" s="136"/>
      <c r="C11" s="155">
        <v>149451641</v>
      </c>
      <c r="D11" s="155"/>
      <c r="E11" s="156">
        <v>123551558</v>
      </c>
      <c r="F11" s="60">
        <v>131757838</v>
      </c>
      <c r="G11" s="60">
        <v>425395</v>
      </c>
      <c r="H11" s="60">
        <v>5663196</v>
      </c>
      <c r="I11" s="60">
        <v>15491193</v>
      </c>
      <c r="J11" s="60">
        <v>21579784</v>
      </c>
      <c r="K11" s="60">
        <v>13310719</v>
      </c>
      <c r="L11" s="60">
        <v>6895196</v>
      </c>
      <c r="M11" s="60">
        <v>11490151</v>
      </c>
      <c r="N11" s="60">
        <v>31696066</v>
      </c>
      <c r="O11" s="60"/>
      <c r="P11" s="60"/>
      <c r="Q11" s="60"/>
      <c r="R11" s="60"/>
      <c r="S11" s="60"/>
      <c r="T11" s="60"/>
      <c r="U11" s="60"/>
      <c r="V11" s="60"/>
      <c r="W11" s="60">
        <v>53275850</v>
      </c>
      <c r="X11" s="60">
        <v>40556402</v>
      </c>
      <c r="Y11" s="60">
        <v>12719448</v>
      </c>
      <c r="Z11" s="140">
        <v>31.36</v>
      </c>
      <c r="AA11" s="155">
        <v>131757838</v>
      </c>
    </row>
    <row r="12" spans="1:27" ht="13.5">
      <c r="A12" s="138" t="s">
        <v>81</v>
      </c>
      <c r="B12" s="136"/>
      <c r="C12" s="155">
        <v>850563776</v>
      </c>
      <c r="D12" s="155"/>
      <c r="E12" s="156">
        <v>265074358</v>
      </c>
      <c r="F12" s="60">
        <v>1030173628</v>
      </c>
      <c r="G12" s="60">
        <v>35851237</v>
      </c>
      <c r="H12" s="60">
        <v>14220238</v>
      </c>
      <c r="I12" s="60">
        <v>28371018</v>
      </c>
      <c r="J12" s="60">
        <v>78442493</v>
      </c>
      <c r="K12" s="60">
        <v>27027914</v>
      </c>
      <c r="L12" s="60">
        <v>40579800</v>
      </c>
      <c r="M12" s="60">
        <v>27868945</v>
      </c>
      <c r="N12" s="60">
        <v>95476659</v>
      </c>
      <c r="O12" s="60"/>
      <c r="P12" s="60"/>
      <c r="Q12" s="60"/>
      <c r="R12" s="60"/>
      <c r="S12" s="60"/>
      <c r="T12" s="60"/>
      <c r="U12" s="60"/>
      <c r="V12" s="60"/>
      <c r="W12" s="60">
        <v>173919152</v>
      </c>
      <c r="X12" s="60">
        <v>133558237</v>
      </c>
      <c r="Y12" s="60">
        <v>40360915</v>
      </c>
      <c r="Z12" s="140">
        <v>30.22</v>
      </c>
      <c r="AA12" s="155">
        <v>1030173628</v>
      </c>
    </row>
    <row r="13" spans="1:27" ht="13.5">
      <c r="A13" s="138" t="s">
        <v>82</v>
      </c>
      <c r="B13" s="136"/>
      <c r="C13" s="155">
        <v>1130540214</v>
      </c>
      <c r="D13" s="155"/>
      <c r="E13" s="156">
        <v>2099018133</v>
      </c>
      <c r="F13" s="60">
        <v>2307268452</v>
      </c>
      <c r="G13" s="60">
        <v>33648640</v>
      </c>
      <c r="H13" s="60">
        <v>77177052</v>
      </c>
      <c r="I13" s="60">
        <v>100059056</v>
      </c>
      <c r="J13" s="60">
        <v>210884748</v>
      </c>
      <c r="K13" s="60">
        <v>159413348</v>
      </c>
      <c r="L13" s="60">
        <v>112161259</v>
      </c>
      <c r="M13" s="60">
        <v>138582432</v>
      </c>
      <c r="N13" s="60">
        <v>410157039</v>
      </c>
      <c r="O13" s="60"/>
      <c r="P13" s="60"/>
      <c r="Q13" s="60"/>
      <c r="R13" s="60"/>
      <c r="S13" s="60"/>
      <c r="T13" s="60"/>
      <c r="U13" s="60"/>
      <c r="V13" s="60"/>
      <c r="W13" s="60">
        <v>621041787</v>
      </c>
      <c r="X13" s="60">
        <v>677825837</v>
      </c>
      <c r="Y13" s="60">
        <v>-56784050</v>
      </c>
      <c r="Z13" s="140">
        <v>-8.38</v>
      </c>
      <c r="AA13" s="155">
        <v>2307268452</v>
      </c>
    </row>
    <row r="14" spans="1:27" ht="13.5">
      <c r="A14" s="138" t="s">
        <v>83</v>
      </c>
      <c r="B14" s="136"/>
      <c r="C14" s="157">
        <v>427777966</v>
      </c>
      <c r="D14" s="157"/>
      <c r="E14" s="158">
        <v>490071621</v>
      </c>
      <c r="F14" s="159">
        <v>493786018</v>
      </c>
      <c r="G14" s="159">
        <v>34616627</v>
      </c>
      <c r="H14" s="159">
        <v>42869728</v>
      </c>
      <c r="I14" s="159">
        <v>17289155</v>
      </c>
      <c r="J14" s="159">
        <v>94775510</v>
      </c>
      <c r="K14" s="159">
        <v>47909265</v>
      </c>
      <c r="L14" s="159">
        <v>28730918</v>
      </c>
      <c r="M14" s="159">
        <v>15093597</v>
      </c>
      <c r="N14" s="159">
        <v>91733780</v>
      </c>
      <c r="O14" s="159"/>
      <c r="P14" s="159"/>
      <c r="Q14" s="159"/>
      <c r="R14" s="159"/>
      <c r="S14" s="159"/>
      <c r="T14" s="159"/>
      <c r="U14" s="159"/>
      <c r="V14" s="159"/>
      <c r="W14" s="159">
        <v>186509290</v>
      </c>
      <c r="X14" s="159">
        <v>240944321</v>
      </c>
      <c r="Y14" s="159">
        <v>-54435031</v>
      </c>
      <c r="Z14" s="141">
        <v>-22.59</v>
      </c>
      <c r="AA14" s="157">
        <v>493786018</v>
      </c>
    </row>
    <row r="15" spans="1:27" ht="13.5">
      <c r="A15" s="135" t="s">
        <v>84</v>
      </c>
      <c r="B15" s="142"/>
      <c r="C15" s="153">
        <f aca="true" t="shared" si="2" ref="C15:Y15">SUM(C16:C18)</f>
        <v>1789924841</v>
      </c>
      <c r="D15" s="153">
        <f>SUM(D16:D18)</f>
        <v>0</v>
      </c>
      <c r="E15" s="154">
        <f t="shared" si="2"/>
        <v>2284042304</v>
      </c>
      <c r="F15" s="100">
        <f t="shared" si="2"/>
        <v>2279618651</v>
      </c>
      <c r="G15" s="100">
        <f t="shared" si="2"/>
        <v>45282265</v>
      </c>
      <c r="H15" s="100">
        <f t="shared" si="2"/>
        <v>122710693</v>
      </c>
      <c r="I15" s="100">
        <f t="shared" si="2"/>
        <v>130384316</v>
      </c>
      <c r="J15" s="100">
        <f t="shared" si="2"/>
        <v>298377274</v>
      </c>
      <c r="K15" s="100">
        <f t="shared" si="2"/>
        <v>147418253</v>
      </c>
      <c r="L15" s="100">
        <f t="shared" si="2"/>
        <v>193703503</v>
      </c>
      <c r="M15" s="100">
        <f t="shared" si="2"/>
        <v>192716482</v>
      </c>
      <c r="N15" s="100">
        <f t="shared" si="2"/>
        <v>533838238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832215512</v>
      </c>
      <c r="X15" s="100">
        <f t="shared" si="2"/>
        <v>983177381</v>
      </c>
      <c r="Y15" s="100">
        <f t="shared" si="2"/>
        <v>-150961869</v>
      </c>
      <c r="Z15" s="137">
        <f>+IF(X15&lt;&gt;0,+(Y15/X15)*100,0)</f>
        <v>-15.354489628967574</v>
      </c>
      <c r="AA15" s="153">
        <f>SUM(AA16:AA18)</f>
        <v>2279618651</v>
      </c>
    </row>
    <row r="16" spans="1:27" ht="13.5">
      <c r="A16" s="138" t="s">
        <v>85</v>
      </c>
      <c r="B16" s="136"/>
      <c r="C16" s="155">
        <v>211991576</v>
      </c>
      <c r="D16" s="155"/>
      <c r="E16" s="156">
        <v>283953816</v>
      </c>
      <c r="F16" s="60">
        <v>231335600</v>
      </c>
      <c r="G16" s="60">
        <v>19802632</v>
      </c>
      <c r="H16" s="60">
        <v>18588516</v>
      </c>
      <c r="I16" s="60">
        <v>17028335</v>
      </c>
      <c r="J16" s="60">
        <v>55419483</v>
      </c>
      <c r="K16" s="60">
        <v>18558432</v>
      </c>
      <c r="L16" s="60">
        <v>20510702</v>
      </c>
      <c r="M16" s="60">
        <v>23168647</v>
      </c>
      <c r="N16" s="60">
        <v>62237781</v>
      </c>
      <c r="O16" s="60"/>
      <c r="P16" s="60"/>
      <c r="Q16" s="60"/>
      <c r="R16" s="60"/>
      <c r="S16" s="60"/>
      <c r="T16" s="60"/>
      <c r="U16" s="60"/>
      <c r="V16" s="60"/>
      <c r="W16" s="60">
        <v>117657264</v>
      </c>
      <c r="X16" s="60">
        <v>169048680</v>
      </c>
      <c r="Y16" s="60">
        <v>-51391416</v>
      </c>
      <c r="Z16" s="140">
        <v>-30.4</v>
      </c>
      <c r="AA16" s="155">
        <v>231335600</v>
      </c>
    </row>
    <row r="17" spans="1:27" ht="13.5">
      <c r="A17" s="138" t="s">
        <v>86</v>
      </c>
      <c r="B17" s="136"/>
      <c r="C17" s="155">
        <v>1551035153</v>
      </c>
      <c r="D17" s="155"/>
      <c r="E17" s="156">
        <v>1954592127</v>
      </c>
      <c r="F17" s="60">
        <v>2009646970</v>
      </c>
      <c r="G17" s="60">
        <v>23575106</v>
      </c>
      <c r="H17" s="60">
        <v>103079340</v>
      </c>
      <c r="I17" s="60">
        <v>108448892</v>
      </c>
      <c r="J17" s="60">
        <v>235103338</v>
      </c>
      <c r="K17" s="60">
        <v>123893998</v>
      </c>
      <c r="L17" s="60">
        <v>169659403</v>
      </c>
      <c r="M17" s="60">
        <v>167980388</v>
      </c>
      <c r="N17" s="60">
        <v>461533789</v>
      </c>
      <c r="O17" s="60"/>
      <c r="P17" s="60"/>
      <c r="Q17" s="60"/>
      <c r="R17" s="60"/>
      <c r="S17" s="60"/>
      <c r="T17" s="60"/>
      <c r="U17" s="60"/>
      <c r="V17" s="60"/>
      <c r="W17" s="60">
        <v>696637127</v>
      </c>
      <c r="X17" s="60">
        <v>794754699</v>
      </c>
      <c r="Y17" s="60">
        <v>-98117572</v>
      </c>
      <c r="Z17" s="140">
        <v>-12.35</v>
      </c>
      <c r="AA17" s="155">
        <v>2009646970</v>
      </c>
    </row>
    <row r="18" spans="1:27" ht="13.5">
      <c r="A18" s="138" t="s">
        <v>87</v>
      </c>
      <c r="B18" s="136"/>
      <c r="C18" s="155">
        <v>26898112</v>
      </c>
      <c r="D18" s="155"/>
      <c r="E18" s="156">
        <v>45496361</v>
      </c>
      <c r="F18" s="60">
        <v>38636081</v>
      </c>
      <c r="G18" s="60">
        <v>1904527</v>
      </c>
      <c r="H18" s="60">
        <v>1042837</v>
      </c>
      <c r="I18" s="60">
        <v>4907089</v>
      </c>
      <c r="J18" s="60">
        <v>7854453</v>
      </c>
      <c r="K18" s="60">
        <v>4965823</v>
      </c>
      <c r="L18" s="60">
        <v>3533398</v>
      </c>
      <c r="M18" s="60">
        <v>1567447</v>
      </c>
      <c r="N18" s="60">
        <v>10066668</v>
      </c>
      <c r="O18" s="60"/>
      <c r="P18" s="60"/>
      <c r="Q18" s="60"/>
      <c r="R18" s="60"/>
      <c r="S18" s="60"/>
      <c r="T18" s="60"/>
      <c r="U18" s="60"/>
      <c r="V18" s="60"/>
      <c r="W18" s="60">
        <v>17921121</v>
      </c>
      <c r="X18" s="60">
        <v>19374002</v>
      </c>
      <c r="Y18" s="60">
        <v>-1452881</v>
      </c>
      <c r="Z18" s="140">
        <v>-7.5</v>
      </c>
      <c r="AA18" s="155">
        <v>38636081</v>
      </c>
    </row>
    <row r="19" spans="1:27" ht="13.5">
      <c r="A19" s="135" t="s">
        <v>88</v>
      </c>
      <c r="B19" s="142"/>
      <c r="C19" s="153">
        <f aca="true" t="shared" si="3" ref="C19:Y19">SUM(C20:C23)</f>
        <v>14327962001</v>
      </c>
      <c r="D19" s="153">
        <f>SUM(D20:D23)</f>
        <v>0</v>
      </c>
      <c r="E19" s="154">
        <f t="shared" si="3"/>
        <v>15761553886</v>
      </c>
      <c r="F19" s="100">
        <f t="shared" si="3"/>
        <v>15808203296</v>
      </c>
      <c r="G19" s="100">
        <f t="shared" si="3"/>
        <v>1204318787</v>
      </c>
      <c r="H19" s="100">
        <f t="shared" si="3"/>
        <v>1288455643</v>
      </c>
      <c r="I19" s="100">
        <f t="shared" si="3"/>
        <v>1288127969</v>
      </c>
      <c r="J19" s="100">
        <f t="shared" si="3"/>
        <v>3780902399</v>
      </c>
      <c r="K19" s="100">
        <f t="shared" si="3"/>
        <v>1264465309</v>
      </c>
      <c r="L19" s="100">
        <f t="shared" si="3"/>
        <v>1299873456</v>
      </c>
      <c r="M19" s="100">
        <f t="shared" si="3"/>
        <v>1276949810</v>
      </c>
      <c r="N19" s="100">
        <f t="shared" si="3"/>
        <v>3841288575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7622190974</v>
      </c>
      <c r="X19" s="100">
        <f t="shared" si="3"/>
        <v>7702790393</v>
      </c>
      <c r="Y19" s="100">
        <f t="shared" si="3"/>
        <v>-80599419</v>
      </c>
      <c r="Z19" s="137">
        <f>+IF(X19&lt;&gt;0,+(Y19/X19)*100,0)</f>
        <v>-1.0463665098980968</v>
      </c>
      <c r="AA19" s="153">
        <f>SUM(AA20:AA23)</f>
        <v>15808203296</v>
      </c>
    </row>
    <row r="20" spans="1:27" ht="13.5">
      <c r="A20" s="138" t="s">
        <v>89</v>
      </c>
      <c r="B20" s="136"/>
      <c r="C20" s="155">
        <v>9626606901</v>
      </c>
      <c r="D20" s="155"/>
      <c r="E20" s="156">
        <v>10374795291</v>
      </c>
      <c r="F20" s="60">
        <v>10452912082</v>
      </c>
      <c r="G20" s="60">
        <v>881454440</v>
      </c>
      <c r="H20" s="60">
        <v>926175704</v>
      </c>
      <c r="I20" s="60">
        <v>909030982</v>
      </c>
      <c r="J20" s="60">
        <v>2716661126</v>
      </c>
      <c r="K20" s="60">
        <v>865255883</v>
      </c>
      <c r="L20" s="60">
        <v>851147359</v>
      </c>
      <c r="M20" s="60">
        <v>792112595</v>
      </c>
      <c r="N20" s="60">
        <v>2508515837</v>
      </c>
      <c r="O20" s="60"/>
      <c r="P20" s="60"/>
      <c r="Q20" s="60"/>
      <c r="R20" s="60"/>
      <c r="S20" s="60"/>
      <c r="T20" s="60"/>
      <c r="U20" s="60"/>
      <c r="V20" s="60"/>
      <c r="W20" s="60">
        <v>5225176963</v>
      </c>
      <c r="X20" s="60">
        <v>5092895703</v>
      </c>
      <c r="Y20" s="60">
        <v>132281260</v>
      </c>
      <c r="Z20" s="140">
        <v>2.6</v>
      </c>
      <c r="AA20" s="155">
        <v>10452912082</v>
      </c>
    </row>
    <row r="21" spans="1:27" ht="13.5">
      <c r="A21" s="138" t="s">
        <v>90</v>
      </c>
      <c r="B21" s="136"/>
      <c r="C21" s="155">
        <v>2332376054</v>
      </c>
      <c r="D21" s="155"/>
      <c r="E21" s="156">
        <v>2688261271</v>
      </c>
      <c r="F21" s="60">
        <v>2664604274</v>
      </c>
      <c r="G21" s="60">
        <v>155279317</v>
      </c>
      <c r="H21" s="60">
        <v>164859713</v>
      </c>
      <c r="I21" s="60">
        <v>178669612</v>
      </c>
      <c r="J21" s="60">
        <v>498808642</v>
      </c>
      <c r="K21" s="60">
        <v>194972643</v>
      </c>
      <c r="L21" s="60">
        <v>215984548</v>
      </c>
      <c r="M21" s="60">
        <v>252557435</v>
      </c>
      <c r="N21" s="60">
        <v>663514626</v>
      </c>
      <c r="O21" s="60"/>
      <c r="P21" s="60"/>
      <c r="Q21" s="60"/>
      <c r="R21" s="60"/>
      <c r="S21" s="60"/>
      <c r="T21" s="60"/>
      <c r="U21" s="60"/>
      <c r="V21" s="60"/>
      <c r="W21" s="60">
        <v>1162323268</v>
      </c>
      <c r="X21" s="60">
        <v>1327310730</v>
      </c>
      <c r="Y21" s="60">
        <v>-164987462</v>
      </c>
      <c r="Z21" s="140">
        <v>-12.43</v>
      </c>
      <c r="AA21" s="155">
        <v>2664604274</v>
      </c>
    </row>
    <row r="22" spans="1:27" ht="13.5">
      <c r="A22" s="138" t="s">
        <v>91</v>
      </c>
      <c r="B22" s="136"/>
      <c r="C22" s="157">
        <v>1375489222</v>
      </c>
      <c r="D22" s="157"/>
      <c r="E22" s="158">
        <v>1640953902</v>
      </c>
      <c r="F22" s="159">
        <v>1633143518</v>
      </c>
      <c r="G22" s="159">
        <v>84631621</v>
      </c>
      <c r="H22" s="159">
        <v>105194654</v>
      </c>
      <c r="I22" s="159">
        <v>104436571</v>
      </c>
      <c r="J22" s="159">
        <v>294262846</v>
      </c>
      <c r="K22" s="159">
        <v>113756778</v>
      </c>
      <c r="L22" s="159">
        <v>133573269</v>
      </c>
      <c r="M22" s="159">
        <v>151616171</v>
      </c>
      <c r="N22" s="159">
        <v>398946218</v>
      </c>
      <c r="O22" s="159"/>
      <c r="P22" s="159"/>
      <c r="Q22" s="159"/>
      <c r="R22" s="159"/>
      <c r="S22" s="159"/>
      <c r="T22" s="159"/>
      <c r="U22" s="159"/>
      <c r="V22" s="159"/>
      <c r="W22" s="159">
        <v>693209064</v>
      </c>
      <c r="X22" s="159">
        <v>728812248</v>
      </c>
      <c r="Y22" s="159">
        <v>-35603184</v>
      </c>
      <c r="Z22" s="141">
        <v>-4.89</v>
      </c>
      <c r="AA22" s="157">
        <v>1633143518</v>
      </c>
    </row>
    <row r="23" spans="1:27" ht="13.5">
      <c r="A23" s="138" t="s">
        <v>92</v>
      </c>
      <c r="B23" s="136"/>
      <c r="C23" s="155">
        <v>993489824</v>
      </c>
      <c r="D23" s="155"/>
      <c r="E23" s="156">
        <v>1057543422</v>
      </c>
      <c r="F23" s="60">
        <v>1057543422</v>
      </c>
      <c r="G23" s="60">
        <v>82953409</v>
      </c>
      <c r="H23" s="60">
        <v>92225572</v>
      </c>
      <c r="I23" s="60">
        <v>95990804</v>
      </c>
      <c r="J23" s="60">
        <v>271169785</v>
      </c>
      <c r="K23" s="60">
        <v>90480005</v>
      </c>
      <c r="L23" s="60">
        <v>99168280</v>
      </c>
      <c r="M23" s="60">
        <v>80663609</v>
      </c>
      <c r="N23" s="60">
        <v>270311894</v>
      </c>
      <c r="O23" s="60"/>
      <c r="P23" s="60"/>
      <c r="Q23" s="60"/>
      <c r="R23" s="60"/>
      <c r="S23" s="60"/>
      <c r="T23" s="60"/>
      <c r="U23" s="60"/>
      <c r="V23" s="60"/>
      <c r="W23" s="60">
        <v>541481679</v>
      </c>
      <c r="X23" s="60">
        <v>553771712</v>
      </c>
      <c r="Y23" s="60">
        <v>-12290033</v>
      </c>
      <c r="Z23" s="140">
        <v>-2.22</v>
      </c>
      <c r="AA23" s="155">
        <v>1057543422</v>
      </c>
    </row>
    <row r="24" spans="1:27" ht="13.5">
      <c r="A24" s="135" t="s">
        <v>93</v>
      </c>
      <c r="B24" s="142" t="s">
        <v>94</v>
      </c>
      <c r="C24" s="153">
        <v>1029597</v>
      </c>
      <c r="D24" s="153"/>
      <c r="E24" s="154">
        <v>3257722</v>
      </c>
      <c r="F24" s="100">
        <v>3257722</v>
      </c>
      <c r="G24" s="100">
        <v>153</v>
      </c>
      <c r="H24" s="100">
        <v>1025</v>
      </c>
      <c r="I24" s="100">
        <v>856</v>
      </c>
      <c r="J24" s="100">
        <v>2034</v>
      </c>
      <c r="K24" s="100">
        <v>120933</v>
      </c>
      <c r="L24" s="100">
        <v>281</v>
      </c>
      <c r="M24" s="100">
        <v>32</v>
      </c>
      <c r="N24" s="100">
        <v>121246</v>
      </c>
      <c r="O24" s="100"/>
      <c r="P24" s="100"/>
      <c r="Q24" s="100"/>
      <c r="R24" s="100"/>
      <c r="S24" s="100"/>
      <c r="T24" s="100"/>
      <c r="U24" s="100"/>
      <c r="V24" s="100"/>
      <c r="W24" s="100">
        <v>123280</v>
      </c>
      <c r="X24" s="100">
        <v>2823860</v>
      </c>
      <c r="Y24" s="100">
        <v>-2700580</v>
      </c>
      <c r="Z24" s="137">
        <v>-95.63</v>
      </c>
      <c r="AA24" s="153">
        <v>3257722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28124488400</v>
      </c>
      <c r="D25" s="168">
        <f>+D5+D9+D15+D19+D24</f>
        <v>0</v>
      </c>
      <c r="E25" s="169">
        <f t="shared" si="4"/>
        <v>31253837847</v>
      </c>
      <c r="F25" s="73">
        <f t="shared" si="4"/>
        <v>32275572490</v>
      </c>
      <c r="G25" s="73">
        <f t="shared" si="4"/>
        <v>2414951260</v>
      </c>
      <c r="H25" s="73">
        <f t="shared" si="4"/>
        <v>2881402252</v>
      </c>
      <c r="I25" s="73">
        <f t="shared" si="4"/>
        <v>2133281684</v>
      </c>
      <c r="J25" s="73">
        <f t="shared" si="4"/>
        <v>7429635196</v>
      </c>
      <c r="K25" s="73">
        <f t="shared" si="4"/>
        <v>2218294499</v>
      </c>
      <c r="L25" s="73">
        <f t="shared" si="4"/>
        <v>2296183203</v>
      </c>
      <c r="M25" s="73">
        <f t="shared" si="4"/>
        <v>3461658530</v>
      </c>
      <c r="N25" s="73">
        <f t="shared" si="4"/>
        <v>7976136232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15405771428</v>
      </c>
      <c r="X25" s="73">
        <f t="shared" si="4"/>
        <v>15248529406</v>
      </c>
      <c r="Y25" s="73">
        <f t="shared" si="4"/>
        <v>157242022</v>
      </c>
      <c r="Z25" s="170">
        <f>+IF(X25&lt;&gt;0,+(Y25/X25)*100,0)</f>
        <v>1.031194666799333</v>
      </c>
      <c r="AA25" s="168">
        <f>+AA5+AA9+AA15+AA19+AA24</f>
        <v>32275572490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5936977445</v>
      </c>
      <c r="D28" s="153">
        <f>SUM(D29:D31)</f>
        <v>0</v>
      </c>
      <c r="E28" s="154">
        <f t="shared" si="5"/>
        <v>5261995057</v>
      </c>
      <c r="F28" s="100">
        <f t="shared" si="5"/>
        <v>5286702378</v>
      </c>
      <c r="G28" s="100">
        <f t="shared" si="5"/>
        <v>380887397</v>
      </c>
      <c r="H28" s="100">
        <f t="shared" si="5"/>
        <v>423725725</v>
      </c>
      <c r="I28" s="100">
        <f t="shared" si="5"/>
        <v>379005092</v>
      </c>
      <c r="J28" s="100">
        <f t="shared" si="5"/>
        <v>1183618214</v>
      </c>
      <c r="K28" s="100">
        <f t="shared" si="5"/>
        <v>399545882</v>
      </c>
      <c r="L28" s="100">
        <f t="shared" si="5"/>
        <v>441320285</v>
      </c>
      <c r="M28" s="100">
        <f t="shared" si="5"/>
        <v>406827073</v>
      </c>
      <c r="N28" s="100">
        <f t="shared" si="5"/>
        <v>1247693240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2431311454</v>
      </c>
      <c r="X28" s="100">
        <f t="shared" si="5"/>
        <v>2659628225</v>
      </c>
      <c r="Y28" s="100">
        <f t="shared" si="5"/>
        <v>-228316771</v>
      </c>
      <c r="Z28" s="137">
        <f>+IF(X28&lt;&gt;0,+(Y28/X28)*100,0)</f>
        <v>-8.584537073785944</v>
      </c>
      <c r="AA28" s="153">
        <f>SUM(AA29:AA31)</f>
        <v>5286702378</v>
      </c>
    </row>
    <row r="29" spans="1:27" ht="13.5">
      <c r="A29" s="138" t="s">
        <v>75</v>
      </c>
      <c r="B29" s="136"/>
      <c r="C29" s="155">
        <v>307105106</v>
      </c>
      <c r="D29" s="155"/>
      <c r="E29" s="156">
        <v>352475544</v>
      </c>
      <c r="F29" s="60">
        <v>356595941</v>
      </c>
      <c r="G29" s="60">
        <v>33860356</v>
      </c>
      <c r="H29" s="60">
        <v>26414673</v>
      </c>
      <c r="I29" s="60">
        <v>25217152</v>
      </c>
      <c r="J29" s="60">
        <v>85492181</v>
      </c>
      <c r="K29" s="60">
        <v>23682739</v>
      </c>
      <c r="L29" s="60">
        <v>28889092</v>
      </c>
      <c r="M29" s="60">
        <v>64565976</v>
      </c>
      <c r="N29" s="60">
        <v>117137807</v>
      </c>
      <c r="O29" s="60"/>
      <c r="P29" s="60"/>
      <c r="Q29" s="60"/>
      <c r="R29" s="60"/>
      <c r="S29" s="60"/>
      <c r="T29" s="60"/>
      <c r="U29" s="60"/>
      <c r="V29" s="60"/>
      <c r="W29" s="60">
        <v>202629988</v>
      </c>
      <c r="X29" s="60">
        <v>182738454</v>
      </c>
      <c r="Y29" s="60">
        <v>19891534</v>
      </c>
      <c r="Z29" s="140">
        <v>10.89</v>
      </c>
      <c r="AA29" s="155">
        <v>356595941</v>
      </c>
    </row>
    <row r="30" spans="1:27" ht="13.5">
      <c r="A30" s="138" t="s">
        <v>76</v>
      </c>
      <c r="B30" s="136"/>
      <c r="C30" s="157">
        <v>3508741633</v>
      </c>
      <c r="D30" s="157"/>
      <c r="E30" s="158">
        <v>2497064854</v>
      </c>
      <c r="F30" s="159">
        <v>2498016470</v>
      </c>
      <c r="G30" s="159">
        <v>168944091</v>
      </c>
      <c r="H30" s="159">
        <v>191796499</v>
      </c>
      <c r="I30" s="159">
        <v>186129223</v>
      </c>
      <c r="J30" s="159">
        <v>546869813</v>
      </c>
      <c r="K30" s="159">
        <v>196002425</v>
      </c>
      <c r="L30" s="159">
        <v>199259458</v>
      </c>
      <c r="M30" s="159">
        <v>199349393</v>
      </c>
      <c r="N30" s="159">
        <v>594611276</v>
      </c>
      <c r="O30" s="159"/>
      <c r="P30" s="159"/>
      <c r="Q30" s="159"/>
      <c r="R30" s="159"/>
      <c r="S30" s="159"/>
      <c r="T30" s="159"/>
      <c r="U30" s="159"/>
      <c r="V30" s="159"/>
      <c r="W30" s="159">
        <v>1141481089</v>
      </c>
      <c r="X30" s="159">
        <v>1247407623</v>
      </c>
      <c r="Y30" s="159">
        <v>-105926534</v>
      </c>
      <c r="Z30" s="141">
        <v>-8.49</v>
      </c>
      <c r="AA30" s="157">
        <v>2498016470</v>
      </c>
    </row>
    <row r="31" spans="1:27" ht="13.5">
      <c r="A31" s="138" t="s">
        <v>77</v>
      </c>
      <c r="B31" s="136"/>
      <c r="C31" s="155">
        <v>2121130706</v>
      </c>
      <c r="D31" s="155"/>
      <c r="E31" s="156">
        <v>2412454659</v>
      </c>
      <c r="F31" s="60">
        <v>2432089967</v>
      </c>
      <c r="G31" s="60">
        <v>178082950</v>
      </c>
      <c r="H31" s="60">
        <v>205514553</v>
      </c>
      <c r="I31" s="60">
        <v>167658717</v>
      </c>
      <c r="J31" s="60">
        <v>551256220</v>
      </c>
      <c r="K31" s="60">
        <v>179860718</v>
      </c>
      <c r="L31" s="60">
        <v>213171735</v>
      </c>
      <c r="M31" s="60">
        <v>142911704</v>
      </c>
      <c r="N31" s="60">
        <v>535944157</v>
      </c>
      <c r="O31" s="60"/>
      <c r="P31" s="60"/>
      <c r="Q31" s="60"/>
      <c r="R31" s="60"/>
      <c r="S31" s="60"/>
      <c r="T31" s="60"/>
      <c r="U31" s="60"/>
      <c r="V31" s="60"/>
      <c r="W31" s="60">
        <v>1087200377</v>
      </c>
      <c r="X31" s="60">
        <v>1229482148</v>
      </c>
      <c r="Y31" s="60">
        <v>-142281771</v>
      </c>
      <c r="Z31" s="140">
        <v>-11.57</v>
      </c>
      <c r="AA31" s="155">
        <v>2432089967</v>
      </c>
    </row>
    <row r="32" spans="1:27" ht="13.5">
      <c r="A32" s="135" t="s">
        <v>78</v>
      </c>
      <c r="B32" s="136"/>
      <c r="C32" s="153">
        <f aca="true" t="shared" si="6" ref="C32:Y32">SUM(C33:C37)</f>
        <v>5346721085</v>
      </c>
      <c r="D32" s="153">
        <f>SUM(D33:D37)</f>
        <v>0</v>
      </c>
      <c r="E32" s="154">
        <f t="shared" si="6"/>
        <v>6131303019</v>
      </c>
      <c r="F32" s="100">
        <f t="shared" si="6"/>
        <v>6877675784</v>
      </c>
      <c r="G32" s="100">
        <f t="shared" si="6"/>
        <v>293813297</v>
      </c>
      <c r="H32" s="100">
        <f t="shared" si="6"/>
        <v>413051340</v>
      </c>
      <c r="I32" s="100">
        <f t="shared" si="6"/>
        <v>411801678</v>
      </c>
      <c r="J32" s="100">
        <f t="shared" si="6"/>
        <v>1118666315</v>
      </c>
      <c r="K32" s="100">
        <f t="shared" si="6"/>
        <v>441777817</v>
      </c>
      <c r="L32" s="100">
        <f t="shared" si="6"/>
        <v>530932808</v>
      </c>
      <c r="M32" s="100">
        <f t="shared" si="6"/>
        <v>423202296</v>
      </c>
      <c r="N32" s="100">
        <f t="shared" si="6"/>
        <v>1395912921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2514579236</v>
      </c>
      <c r="X32" s="100">
        <f t="shared" si="6"/>
        <v>2713979548</v>
      </c>
      <c r="Y32" s="100">
        <f t="shared" si="6"/>
        <v>-199400312</v>
      </c>
      <c r="Z32" s="137">
        <f>+IF(X32&lt;&gt;0,+(Y32/X32)*100,0)</f>
        <v>-7.347156029489725</v>
      </c>
      <c r="AA32" s="153">
        <f>SUM(AA33:AA37)</f>
        <v>6877675784</v>
      </c>
    </row>
    <row r="33" spans="1:27" ht="13.5">
      <c r="A33" s="138" t="s">
        <v>79</v>
      </c>
      <c r="B33" s="136"/>
      <c r="C33" s="155">
        <v>512790695</v>
      </c>
      <c r="D33" s="155"/>
      <c r="E33" s="156">
        <v>586795208</v>
      </c>
      <c r="F33" s="60">
        <v>587783201</v>
      </c>
      <c r="G33" s="60">
        <v>33085752</v>
      </c>
      <c r="H33" s="60">
        <v>45074954</v>
      </c>
      <c r="I33" s="60">
        <v>45865845</v>
      </c>
      <c r="J33" s="60">
        <v>124026551</v>
      </c>
      <c r="K33" s="60">
        <v>45473923</v>
      </c>
      <c r="L33" s="60">
        <v>63548530</v>
      </c>
      <c r="M33" s="60">
        <v>36146230</v>
      </c>
      <c r="N33" s="60">
        <v>145168683</v>
      </c>
      <c r="O33" s="60"/>
      <c r="P33" s="60"/>
      <c r="Q33" s="60"/>
      <c r="R33" s="60"/>
      <c r="S33" s="60"/>
      <c r="T33" s="60"/>
      <c r="U33" s="60"/>
      <c r="V33" s="60"/>
      <c r="W33" s="60">
        <v>269195234</v>
      </c>
      <c r="X33" s="60">
        <v>309199647</v>
      </c>
      <c r="Y33" s="60">
        <v>-40004413</v>
      </c>
      <c r="Z33" s="140">
        <v>-12.94</v>
      </c>
      <c r="AA33" s="155">
        <v>587783201</v>
      </c>
    </row>
    <row r="34" spans="1:27" ht="13.5">
      <c r="A34" s="138" t="s">
        <v>80</v>
      </c>
      <c r="B34" s="136"/>
      <c r="C34" s="155">
        <v>1263724248</v>
      </c>
      <c r="D34" s="155"/>
      <c r="E34" s="156">
        <v>1304583092</v>
      </c>
      <c r="F34" s="60">
        <v>1309085453</v>
      </c>
      <c r="G34" s="60">
        <v>68333799</v>
      </c>
      <c r="H34" s="60">
        <v>92940754</v>
      </c>
      <c r="I34" s="60">
        <v>99756556</v>
      </c>
      <c r="J34" s="60">
        <v>261031109</v>
      </c>
      <c r="K34" s="60">
        <v>101457289</v>
      </c>
      <c r="L34" s="60">
        <v>122779022</v>
      </c>
      <c r="M34" s="60">
        <v>104149430</v>
      </c>
      <c r="N34" s="60">
        <v>328385741</v>
      </c>
      <c r="O34" s="60"/>
      <c r="P34" s="60"/>
      <c r="Q34" s="60"/>
      <c r="R34" s="60"/>
      <c r="S34" s="60"/>
      <c r="T34" s="60"/>
      <c r="U34" s="60"/>
      <c r="V34" s="60"/>
      <c r="W34" s="60">
        <v>589416850</v>
      </c>
      <c r="X34" s="60">
        <v>618638073</v>
      </c>
      <c r="Y34" s="60">
        <v>-29221223</v>
      </c>
      <c r="Z34" s="140">
        <v>-4.72</v>
      </c>
      <c r="AA34" s="155">
        <v>1309085453</v>
      </c>
    </row>
    <row r="35" spans="1:27" ht="13.5">
      <c r="A35" s="138" t="s">
        <v>81</v>
      </c>
      <c r="B35" s="136"/>
      <c r="C35" s="155">
        <v>1960175865</v>
      </c>
      <c r="D35" s="155"/>
      <c r="E35" s="156">
        <v>1718262200</v>
      </c>
      <c r="F35" s="60">
        <v>2460415546</v>
      </c>
      <c r="G35" s="60">
        <v>104658948</v>
      </c>
      <c r="H35" s="60">
        <v>135826649</v>
      </c>
      <c r="I35" s="60">
        <v>138746426</v>
      </c>
      <c r="J35" s="60">
        <v>379232023</v>
      </c>
      <c r="K35" s="60">
        <v>133917209</v>
      </c>
      <c r="L35" s="60">
        <v>191746617</v>
      </c>
      <c r="M35" s="60">
        <v>123943627</v>
      </c>
      <c r="N35" s="60">
        <v>449607453</v>
      </c>
      <c r="O35" s="60"/>
      <c r="P35" s="60"/>
      <c r="Q35" s="60"/>
      <c r="R35" s="60"/>
      <c r="S35" s="60"/>
      <c r="T35" s="60"/>
      <c r="U35" s="60"/>
      <c r="V35" s="60"/>
      <c r="W35" s="60">
        <v>828839476</v>
      </c>
      <c r="X35" s="60">
        <v>896121772</v>
      </c>
      <c r="Y35" s="60">
        <v>-67282296</v>
      </c>
      <c r="Z35" s="140">
        <v>-7.51</v>
      </c>
      <c r="AA35" s="155">
        <v>2460415546</v>
      </c>
    </row>
    <row r="36" spans="1:27" ht="13.5">
      <c r="A36" s="138" t="s">
        <v>82</v>
      </c>
      <c r="B36" s="136"/>
      <c r="C36" s="155">
        <v>968161604</v>
      </c>
      <c r="D36" s="155"/>
      <c r="E36" s="156">
        <v>1795549726</v>
      </c>
      <c r="F36" s="60">
        <v>1794333256</v>
      </c>
      <c r="G36" s="60">
        <v>48903123</v>
      </c>
      <c r="H36" s="60">
        <v>82246647</v>
      </c>
      <c r="I36" s="60">
        <v>63505774</v>
      </c>
      <c r="J36" s="60">
        <v>194655544</v>
      </c>
      <c r="K36" s="60">
        <v>98455488</v>
      </c>
      <c r="L36" s="60">
        <v>74562815</v>
      </c>
      <c r="M36" s="60">
        <v>102032445</v>
      </c>
      <c r="N36" s="60">
        <v>275050748</v>
      </c>
      <c r="O36" s="60"/>
      <c r="P36" s="60"/>
      <c r="Q36" s="60"/>
      <c r="R36" s="60"/>
      <c r="S36" s="60"/>
      <c r="T36" s="60"/>
      <c r="U36" s="60"/>
      <c r="V36" s="60"/>
      <c r="W36" s="60">
        <v>469706292</v>
      </c>
      <c r="X36" s="60">
        <v>473583567</v>
      </c>
      <c r="Y36" s="60">
        <v>-3877275</v>
      </c>
      <c r="Z36" s="140">
        <v>-0.82</v>
      </c>
      <c r="AA36" s="155">
        <v>1794333256</v>
      </c>
    </row>
    <row r="37" spans="1:27" ht="13.5">
      <c r="A37" s="138" t="s">
        <v>83</v>
      </c>
      <c r="B37" s="136"/>
      <c r="C37" s="157">
        <v>641868673</v>
      </c>
      <c r="D37" s="157"/>
      <c r="E37" s="158">
        <v>726112793</v>
      </c>
      <c r="F37" s="159">
        <v>726058328</v>
      </c>
      <c r="G37" s="159">
        <v>38831675</v>
      </c>
      <c r="H37" s="159">
        <v>56962336</v>
      </c>
      <c r="I37" s="159">
        <v>63927077</v>
      </c>
      <c r="J37" s="159">
        <v>159721088</v>
      </c>
      <c r="K37" s="159">
        <v>62473908</v>
      </c>
      <c r="L37" s="159">
        <v>78295824</v>
      </c>
      <c r="M37" s="159">
        <v>56930564</v>
      </c>
      <c r="N37" s="159">
        <v>197700296</v>
      </c>
      <c r="O37" s="159"/>
      <c r="P37" s="159"/>
      <c r="Q37" s="159"/>
      <c r="R37" s="159"/>
      <c r="S37" s="159"/>
      <c r="T37" s="159"/>
      <c r="U37" s="159"/>
      <c r="V37" s="159"/>
      <c r="W37" s="159">
        <v>357421384</v>
      </c>
      <c r="X37" s="159">
        <v>416436489</v>
      </c>
      <c r="Y37" s="159">
        <v>-59015105</v>
      </c>
      <c r="Z37" s="141">
        <v>-14.17</v>
      </c>
      <c r="AA37" s="157">
        <v>726058328</v>
      </c>
    </row>
    <row r="38" spans="1:27" ht="13.5">
      <c r="A38" s="135" t="s">
        <v>84</v>
      </c>
      <c r="B38" s="142"/>
      <c r="C38" s="153">
        <f aca="true" t="shared" si="7" ref="C38:Y38">SUM(C39:C41)</f>
        <v>2662375689</v>
      </c>
      <c r="D38" s="153">
        <f>SUM(D39:D41)</f>
        <v>0</v>
      </c>
      <c r="E38" s="154">
        <f t="shared" si="7"/>
        <v>3047371026</v>
      </c>
      <c r="F38" s="100">
        <f t="shared" si="7"/>
        <v>3040027023</v>
      </c>
      <c r="G38" s="100">
        <f t="shared" si="7"/>
        <v>186351145</v>
      </c>
      <c r="H38" s="100">
        <f t="shared" si="7"/>
        <v>222206920</v>
      </c>
      <c r="I38" s="100">
        <f t="shared" si="7"/>
        <v>266132174</v>
      </c>
      <c r="J38" s="100">
        <f t="shared" si="7"/>
        <v>674690239</v>
      </c>
      <c r="K38" s="100">
        <f t="shared" si="7"/>
        <v>229571325</v>
      </c>
      <c r="L38" s="100">
        <f t="shared" si="7"/>
        <v>299209045</v>
      </c>
      <c r="M38" s="100">
        <f t="shared" si="7"/>
        <v>267693443</v>
      </c>
      <c r="N38" s="100">
        <f t="shared" si="7"/>
        <v>796473813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1471164052</v>
      </c>
      <c r="X38" s="100">
        <f t="shared" si="7"/>
        <v>1481741100</v>
      </c>
      <c r="Y38" s="100">
        <f t="shared" si="7"/>
        <v>-10577048</v>
      </c>
      <c r="Z38" s="137">
        <f>+IF(X38&lt;&gt;0,+(Y38/X38)*100,0)</f>
        <v>-0.7138256474089839</v>
      </c>
      <c r="AA38" s="153">
        <f>SUM(AA39:AA41)</f>
        <v>3040027023</v>
      </c>
    </row>
    <row r="39" spans="1:27" ht="13.5">
      <c r="A39" s="138" t="s">
        <v>85</v>
      </c>
      <c r="B39" s="136"/>
      <c r="C39" s="155">
        <v>524830208</v>
      </c>
      <c r="D39" s="155"/>
      <c r="E39" s="156">
        <v>597362893</v>
      </c>
      <c r="F39" s="60">
        <v>601939989</v>
      </c>
      <c r="G39" s="60">
        <v>56324878</v>
      </c>
      <c r="H39" s="60">
        <v>42957697</v>
      </c>
      <c r="I39" s="60">
        <v>54114946</v>
      </c>
      <c r="J39" s="60">
        <v>153397521</v>
      </c>
      <c r="K39" s="60">
        <v>44853640</v>
      </c>
      <c r="L39" s="60">
        <v>61915861</v>
      </c>
      <c r="M39" s="60">
        <v>63451215</v>
      </c>
      <c r="N39" s="60">
        <v>170220716</v>
      </c>
      <c r="O39" s="60"/>
      <c r="P39" s="60"/>
      <c r="Q39" s="60"/>
      <c r="R39" s="60"/>
      <c r="S39" s="60"/>
      <c r="T39" s="60"/>
      <c r="U39" s="60"/>
      <c r="V39" s="60"/>
      <c r="W39" s="60">
        <v>323618237</v>
      </c>
      <c r="X39" s="60">
        <v>315068699</v>
      </c>
      <c r="Y39" s="60">
        <v>8549538</v>
      </c>
      <c r="Z39" s="140">
        <v>2.71</v>
      </c>
      <c r="AA39" s="155">
        <v>601939989</v>
      </c>
    </row>
    <row r="40" spans="1:27" ht="13.5">
      <c r="A40" s="138" t="s">
        <v>86</v>
      </c>
      <c r="B40" s="136"/>
      <c r="C40" s="155">
        <v>1901701736</v>
      </c>
      <c r="D40" s="155"/>
      <c r="E40" s="156">
        <v>2185070375</v>
      </c>
      <c r="F40" s="60">
        <v>2170879868</v>
      </c>
      <c r="G40" s="60">
        <v>111678094</v>
      </c>
      <c r="H40" s="60">
        <v>159500157</v>
      </c>
      <c r="I40" s="60">
        <v>190490281</v>
      </c>
      <c r="J40" s="60">
        <v>461668532</v>
      </c>
      <c r="K40" s="60">
        <v>163828128</v>
      </c>
      <c r="L40" s="60">
        <v>207110103</v>
      </c>
      <c r="M40" s="60">
        <v>196930157</v>
      </c>
      <c r="N40" s="60">
        <v>567868388</v>
      </c>
      <c r="O40" s="60"/>
      <c r="P40" s="60"/>
      <c r="Q40" s="60"/>
      <c r="R40" s="60"/>
      <c r="S40" s="60"/>
      <c r="T40" s="60"/>
      <c r="U40" s="60"/>
      <c r="V40" s="60"/>
      <c r="W40" s="60">
        <v>1029536920</v>
      </c>
      <c r="X40" s="60">
        <v>1033006855</v>
      </c>
      <c r="Y40" s="60">
        <v>-3469935</v>
      </c>
      <c r="Z40" s="140">
        <v>-0.34</v>
      </c>
      <c r="AA40" s="155">
        <v>2170879868</v>
      </c>
    </row>
    <row r="41" spans="1:27" ht="13.5">
      <c r="A41" s="138" t="s">
        <v>87</v>
      </c>
      <c r="B41" s="136"/>
      <c r="C41" s="155">
        <v>235843745</v>
      </c>
      <c r="D41" s="155"/>
      <c r="E41" s="156">
        <v>264937758</v>
      </c>
      <c r="F41" s="60">
        <v>267207166</v>
      </c>
      <c r="G41" s="60">
        <v>18348173</v>
      </c>
      <c r="H41" s="60">
        <v>19749066</v>
      </c>
      <c r="I41" s="60">
        <v>21526947</v>
      </c>
      <c r="J41" s="60">
        <v>59624186</v>
      </c>
      <c r="K41" s="60">
        <v>20889557</v>
      </c>
      <c r="L41" s="60">
        <v>30183081</v>
      </c>
      <c r="M41" s="60">
        <v>7312071</v>
      </c>
      <c r="N41" s="60">
        <v>58384709</v>
      </c>
      <c r="O41" s="60"/>
      <c r="P41" s="60"/>
      <c r="Q41" s="60"/>
      <c r="R41" s="60"/>
      <c r="S41" s="60"/>
      <c r="T41" s="60"/>
      <c r="U41" s="60"/>
      <c r="V41" s="60"/>
      <c r="W41" s="60">
        <v>118008895</v>
      </c>
      <c r="X41" s="60">
        <v>133665546</v>
      </c>
      <c r="Y41" s="60">
        <v>-15656651</v>
      </c>
      <c r="Z41" s="140">
        <v>-11.71</v>
      </c>
      <c r="AA41" s="155">
        <v>267207166</v>
      </c>
    </row>
    <row r="42" spans="1:27" ht="13.5">
      <c r="A42" s="135" t="s">
        <v>88</v>
      </c>
      <c r="B42" s="142"/>
      <c r="C42" s="153">
        <f aca="true" t="shared" si="8" ref="C42:Y42">SUM(C43:C46)</f>
        <v>12270260227</v>
      </c>
      <c r="D42" s="153">
        <f>SUM(D43:D46)</f>
        <v>0</v>
      </c>
      <c r="E42" s="154">
        <f t="shared" si="8"/>
        <v>13902063678</v>
      </c>
      <c r="F42" s="100">
        <f t="shared" si="8"/>
        <v>13924735959</v>
      </c>
      <c r="G42" s="100">
        <f t="shared" si="8"/>
        <v>422126516</v>
      </c>
      <c r="H42" s="100">
        <f t="shared" si="8"/>
        <v>1426373843</v>
      </c>
      <c r="I42" s="100">
        <f t="shared" si="8"/>
        <v>1408231018</v>
      </c>
      <c r="J42" s="100">
        <f t="shared" si="8"/>
        <v>3256731377</v>
      </c>
      <c r="K42" s="100">
        <f t="shared" si="8"/>
        <v>1011527332</v>
      </c>
      <c r="L42" s="100">
        <f t="shared" si="8"/>
        <v>1158106291</v>
      </c>
      <c r="M42" s="100">
        <f t="shared" si="8"/>
        <v>1004243809</v>
      </c>
      <c r="N42" s="100">
        <f t="shared" si="8"/>
        <v>3173877432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6430608809</v>
      </c>
      <c r="X42" s="100">
        <f t="shared" si="8"/>
        <v>6707462544</v>
      </c>
      <c r="Y42" s="100">
        <f t="shared" si="8"/>
        <v>-276853735</v>
      </c>
      <c r="Z42" s="137">
        <f>+IF(X42&lt;&gt;0,+(Y42/X42)*100,0)</f>
        <v>-4.127547983814727</v>
      </c>
      <c r="AA42" s="153">
        <f>SUM(AA43:AA46)</f>
        <v>13924735959</v>
      </c>
    </row>
    <row r="43" spans="1:27" ht="13.5">
      <c r="A43" s="138" t="s">
        <v>89</v>
      </c>
      <c r="B43" s="136"/>
      <c r="C43" s="155">
        <v>7682668908</v>
      </c>
      <c r="D43" s="155"/>
      <c r="E43" s="156">
        <v>8628237241</v>
      </c>
      <c r="F43" s="60">
        <v>8653184767</v>
      </c>
      <c r="G43" s="60">
        <v>137046894</v>
      </c>
      <c r="H43" s="60">
        <v>1020553237</v>
      </c>
      <c r="I43" s="60">
        <v>961972976</v>
      </c>
      <c r="J43" s="60">
        <v>2119573107</v>
      </c>
      <c r="K43" s="60">
        <v>612646805</v>
      </c>
      <c r="L43" s="60">
        <v>663043109</v>
      </c>
      <c r="M43" s="60">
        <v>594613015</v>
      </c>
      <c r="N43" s="60">
        <v>1870302929</v>
      </c>
      <c r="O43" s="60"/>
      <c r="P43" s="60"/>
      <c r="Q43" s="60"/>
      <c r="R43" s="60"/>
      <c r="S43" s="60"/>
      <c r="T43" s="60"/>
      <c r="U43" s="60"/>
      <c r="V43" s="60"/>
      <c r="W43" s="60">
        <v>3989876036</v>
      </c>
      <c r="X43" s="60">
        <v>4058094049</v>
      </c>
      <c r="Y43" s="60">
        <v>-68218013</v>
      </c>
      <c r="Z43" s="140">
        <v>-1.68</v>
      </c>
      <c r="AA43" s="155">
        <v>8653184767</v>
      </c>
    </row>
    <row r="44" spans="1:27" ht="13.5">
      <c r="A44" s="138" t="s">
        <v>90</v>
      </c>
      <c r="B44" s="136"/>
      <c r="C44" s="155">
        <v>1955303371</v>
      </c>
      <c r="D44" s="155"/>
      <c r="E44" s="156">
        <v>2227649244</v>
      </c>
      <c r="F44" s="60">
        <v>2203041757</v>
      </c>
      <c r="G44" s="60">
        <v>140272835</v>
      </c>
      <c r="H44" s="60">
        <v>162388371</v>
      </c>
      <c r="I44" s="60">
        <v>199566380</v>
      </c>
      <c r="J44" s="60">
        <v>502227586</v>
      </c>
      <c r="K44" s="60">
        <v>154216598</v>
      </c>
      <c r="L44" s="60">
        <v>211014976</v>
      </c>
      <c r="M44" s="60">
        <v>171484766</v>
      </c>
      <c r="N44" s="60">
        <v>536716340</v>
      </c>
      <c r="O44" s="60"/>
      <c r="P44" s="60"/>
      <c r="Q44" s="60"/>
      <c r="R44" s="60"/>
      <c r="S44" s="60"/>
      <c r="T44" s="60"/>
      <c r="U44" s="60"/>
      <c r="V44" s="60"/>
      <c r="W44" s="60">
        <v>1038943926</v>
      </c>
      <c r="X44" s="60">
        <v>1164598826</v>
      </c>
      <c r="Y44" s="60">
        <v>-125654900</v>
      </c>
      <c r="Z44" s="140">
        <v>-10.79</v>
      </c>
      <c r="AA44" s="155">
        <v>2203041757</v>
      </c>
    </row>
    <row r="45" spans="1:27" ht="13.5">
      <c r="A45" s="138" t="s">
        <v>91</v>
      </c>
      <c r="B45" s="136"/>
      <c r="C45" s="157">
        <v>1182537144</v>
      </c>
      <c r="D45" s="157"/>
      <c r="E45" s="158">
        <v>1360523438</v>
      </c>
      <c r="F45" s="159">
        <v>1382929647</v>
      </c>
      <c r="G45" s="159">
        <v>66040957</v>
      </c>
      <c r="H45" s="159">
        <v>101974597</v>
      </c>
      <c r="I45" s="159">
        <v>107142707</v>
      </c>
      <c r="J45" s="159">
        <v>275158261</v>
      </c>
      <c r="K45" s="159">
        <v>108075294</v>
      </c>
      <c r="L45" s="159">
        <v>118039965</v>
      </c>
      <c r="M45" s="159">
        <v>92525432</v>
      </c>
      <c r="N45" s="159">
        <v>318640691</v>
      </c>
      <c r="O45" s="159"/>
      <c r="P45" s="159"/>
      <c r="Q45" s="159"/>
      <c r="R45" s="159"/>
      <c r="S45" s="159"/>
      <c r="T45" s="159"/>
      <c r="U45" s="159"/>
      <c r="V45" s="159"/>
      <c r="W45" s="159">
        <v>593798952</v>
      </c>
      <c r="X45" s="159">
        <v>634938059</v>
      </c>
      <c r="Y45" s="159">
        <v>-41139107</v>
      </c>
      <c r="Z45" s="141">
        <v>-6.48</v>
      </c>
      <c r="AA45" s="157">
        <v>1382929647</v>
      </c>
    </row>
    <row r="46" spans="1:27" ht="13.5">
      <c r="A46" s="138" t="s">
        <v>92</v>
      </c>
      <c r="B46" s="136"/>
      <c r="C46" s="155">
        <v>1449750804</v>
      </c>
      <c r="D46" s="155"/>
      <c r="E46" s="156">
        <v>1685653755</v>
      </c>
      <c r="F46" s="60">
        <v>1685579788</v>
      </c>
      <c r="G46" s="60">
        <v>78765830</v>
      </c>
      <c r="H46" s="60">
        <v>141457638</v>
      </c>
      <c r="I46" s="60">
        <v>139548955</v>
      </c>
      <c r="J46" s="60">
        <v>359772423</v>
      </c>
      <c r="K46" s="60">
        <v>136588635</v>
      </c>
      <c r="L46" s="60">
        <v>166008241</v>
      </c>
      <c r="M46" s="60">
        <v>145620596</v>
      </c>
      <c r="N46" s="60">
        <v>448217472</v>
      </c>
      <c r="O46" s="60"/>
      <c r="P46" s="60"/>
      <c r="Q46" s="60"/>
      <c r="R46" s="60"/>
      <c r="S46" s="60"/>
      <c r="T46" s="60"/>
      <c r="U46" s="60"/>
      <c r="V46" s="60"/>
      <c r="W46" s="60">
        <v>807989895</v>
      </c>
      <c r="X46" s="60">
        <v>849831610</v>
      </c>
      <c r="Y46" s="60">
        <v>-41841715</v>
      </c>
      <c r="Z46" s="140">
        <v>-4.92</v>
      </c>
      <c r="AA46" s="155">
        <v>1685579788</v>
      </c>
    </row>
    <row r="47" spans="1:27" ht="13.5">
      <c r="A47" s="135" t="s">
        <v>93</v>
      </c>
      <c r="B47" s="142" t="s">
        <v>94</v>
      </c>
      <c r="C47" s="153">
        <v>85394746</v>
      </c>
      <c r="D47" s="153"/>
      <c r="E47" s="154">
        <v>95478363</v>
      </c>
      <c r="F47" s="100">
        <v>93745712</v>
      </c>
      <c r="G47" s="100">
        <v>11643356</v>
      </c>
      <c r="H47" s="100">
        <v>4881114</v>
      </c>
      <c r="I47" s="100">
        <v>12597513</v>
      </c>
      <c r="J47" s="100">
        <v>29121983</v>
      </c>
      <c r="K47" s="100">
        <v>7513580</v>
      </c>
      <c r="L47" s="100">
        <v>4792829</v>
      </c>
      <c r="M47" s="100">
        <v>12069960</v>
      </c>
      <c r="N47" s="100">
        <v>24376369</v>
      </c>
      <c r="O47" s="100"/>
      <c r="P47" s="100"/>
      <c r="Q47" s="100"/>
      <c r="R47" s="100"/>
      <c r="S47" s="100"/>
      <c r="T47" s="100"/>
      <c r="U47" s="100"/>
      <c r="V47" s="100"/>
      <c r="W47" s="100">
        <v>53498352</v>
      </c>
      <c r="X47" s="100">
        <v>43071764</v>
      </c>
      <c r="Y47" s="100">
        <v>10426588</v>
      </c>
      <c r="Z47" s="137">
        <v>24.21</v>
      </c>
      <c r="AA47" s="153">
        <v>93745712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26301729192</v>
      </c>
      <c r="D48" s="168">
        <f>+D28+D32+D38+D42+D47</f>
        <v>0</v>
      </c>
      <c r="E48" s="169">
        <f t="shared" si="9"/>
        <v>28438211143</v>
      </c>
      <c r="F48" s="73">
        <f t="shared" si="9"/>
        <v>29222886856</v>
      </c>
      <c r="G48" s="73">
        <f t="shared" si="9"/>
        <v>1294821711</v>
      </c>
      <c r="H48" s="73">
        <f t="shared" si="9"/>
        <v>2490238942</v>
      </c>
      <c r="I48" s="73">
        <f t="shared" si="9"/>
        <v>2477767475</v>
      </c>
      <c r="J48" s="73">
        <f t="shared" si="9"/>
        <v>6262828128</v>
      </c>
      <c r="K48" s="73">
        <f t="shared" si="9"/>
        <v>2089935936</v>
      </c>
      <c r="L48" s="73">
        <f t="shared" si="9"/>
        <v>2434361258</v>
      </c>
      <c r="M48" s="73">
        <f t="shared" si="9"/>
        <v>2114036581</v>
      </c>
      <c r="N48" s="73">
        <f t="shared" si="9"/>
        <v>6638333775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12901161903</v>
      </c>
      <c r="X48" s="73">
        <f t="shared" si="9"/>
        <v>13605883181</v>
      </c>
      <c r="Y48" s="73">
        <f t="shared" si="9"/>
        <v>-704721278</v>
      </c>
      <c r="Z48" s="170">
        <f>+IF(X48&lt;&gt;0,+(Y48/X48)*100,0)</f>
        <v>-5.17953350491875</v>
      </c>
      <c r="AA48" s="168">
        <f>+AA28+AA32+AA38+AA42+AA47</f>
        <v>29222886856</v>
      </c>
    </row>
    <row r="49" spans="1:27" ht="13.5">
      <c r="A49" s="148" t="s">
        <v>49</v>
      </c>
      <c r="B49" s="149"/>
      <c r="C49" s="171">
        <f aca="true" t="shared" si="10" ref="C49:Y49">+C25-C48</f>
        <v>1822759208</v>
      </c>
      <c r="D49" s="171">
        <f>+D25-D48</f>
        <v>0</v>
      </c>
      <c r="E49" s="172">
        <f t="shared" si="10"/>
        <v>2815626704</v>
      </c>
      <c r="F49" s="173">
        <f t="shared" si="10"/>
        <v>3052685634</v>
      </c>
      <c r="G49" s="173">
        <f t="shared" si="10"/>
        <v>1120129549</v>
      </c>
      <c r="H49" s="173">
        <f t="shared" si="10"/>
        <v>391163310</v>
      </c>
      <c r="I49" s="173">
        <f t="shared" si="10"/>
        <v>-344485791</v>
      </c>
      <c r="J49" s="173">
        <f t="shared" si="10"/>
        <v>1166807068</v>
      </c>
      <c r="K49" s="173">
        <f t="shared" si="10"/>
        <v>128358563</v>
      </c>
      <c r="L49" s="173">
        <f t="shared" si="10"/>
        <v>-138178055</v>
      </c>
      <c r="M49" s="173">
        <f t="shared" si="10"/>
        <v>1347621949</v>
      </c>
      <c r="N49" s="173">
        <f t="shared" si="10"/>
        <v>1337802457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2504609525</v>
      </c>
      <c r="X49" s="173">
        <f>IF(F25=F48,0,X25-X48)</f>
        <v>1642646225</v>
      </c>
      <c r="Y49" s="173">
        <f t="shared" si="10"/>
        <v>861963300</v>
      </c>
      <c r="Z49" s="174">
        <f>+IF(X49&lt;&gt;0,+(Y49/X49)*100,0)</f>
        <v>52.474068176183216</v>
      </c>
      <c r="AA49" s="171">
        <f>+AA25-AA48</f>
        <v>3052685634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5546773841</v>
      </c>
      <c r="D5" s="155">
        <v>0</v>
      </c>
      <c r="E5" s="156">
        <v>5942512865</v>
      </c>
      <c r="F5" s="60">
        <v>5942512865</v>
      </c>
      <c r="G5" s="60">
        <v>442595089</v>
      </c>
      <c r="H5" s="60">
        <v>576630041</v>
      </c>
      <c r="I5" s="60">
        <v>484267633</v>
      </c>
      <c r="J5" s="60">
        <v>1503492763</v>
      </c>
      <c r="K5" s="60">
        <v>481431698</v>
      </c>
      <c r="L5" s="60">
        <v>516003925</v>
      </c>
      <c r="M5" s="60">
        <v>500322598</v>
      </c>
      <c r="N5" s="60">
        <v>1497758221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3001250984</v>
      </c>
      <c r="X5" s="60">
        <v>2971256431</v>
      </c>
      <c r="Y5" s="60">
        <v>29994553</v>
      </c>
      <c r="Z5" s="140">
        <v>1.01</v>
      </c>
      <c r="AA5" s="155">
        <v>5942512865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9344254592</v>
      </c>
      <c r="D7" s="155">
        <v>0</v>
      </c>
      <c r="E7" s="156">
        <v>10076891019</v>
      </c>
      <c r="F7" s="60">
        <v>10076891019</v>
      </c>
      <c r="G7" s="60">
        <v>874619397</v>
      </c>
      <c r="H7" s="60">
        <v>905030645</v>
      </c>
      <c r="I7" s="60">
        <v>890569265</v>
      </c>
      <c r="J7" s="60">
        <v>2670219307</v>
      </c>
      <c r="K7" s="60">
        <v>834327506</v>
      </c>
      <c r="L7" s="60">
        <v>813008809</v>
      </c>
      <c r="M7" s="60">
        <v>777416505</v>
      </c>
      <c r="N7" s="60">
        <v>2424752820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5094972127</v>
      </c>
      <c r="X7" s="60">
        <v>5010996383</v>
      </c>
      <c r="Y7" s="60">
        <v>83975744</v>
      </c>
      <c r="Z7" s="140">
        <v>1.68</v>
      </c>
      <c r="AA7" s="155">
        <v>10076891019</v>
      </c>
    </row>
    <row r="8" spans="1:27" ht="13.5">
      <c r="A8" s="183" t="s">
        <v>104</v>
      </c>
      <c r="B8" s="182"/>
      <c r="C8" s="155">
        <v>2200279784</v>
      </c>
      <c r="D8" s="155">
        <v>0</v>
      </c>
      <c r="E8" s="156">
        <v>2560129866</v>
      </c>
      <c r="F8" s="60">
        <v>2511111523</v>
      </c>
      <c r="G8" s="60">
        <v>148578416</v>
      </c>
      <c r="H8" s="60">
        <v>157486259</v>
      </c>
      <c r="I8" s="60">
        <v>166981321</v>
      </c>
      <c r="J8" s="60">
        <v>473045996</v>
      </c>
      <c r="K8" s="60">
        <v>181844799</v>
      </c>
      <c r="L8" s="60">
        <v>202280148</v>
      </c>
      <c r="M8" s="60">
        <v>244747638</v>
      </c>
      <c r="N8" s="60">
        <v>628872585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1101918581</v>
      </c>
      <c r="X8" s="60">
        <v>1270039974</v>
      </c>
      <c r="Y8" s="60">
        <v>-168121393</v>
      </c>
      <c r="Z8" s="140">
        <v>-13.24</v>
      </c>
      <c r="AA8" s="155">
        <v>2511111523</v>
      </c>
    </row>
    <row r="9" spans="1:27" ht="13.5">
      <c r="A9" s="183" t="s">
        <v>105</v>
      </c>
      <c r="B9" s="182"/>
      <c r="C9" s="155">
        <v>1217518855</v>
      </c>
      <c r="D9" s="155">
        <v>0</v>
      </c>
      <c r="E9" s="156">
        <v>1374588663</v>
      </c>
      <c r="F9" s="60">
        <v>1359607005</v>
      </c>
      <c r="G9" s="60">
        <v>80848245</v>
      </c>
      <c r="H9" s="60">
        <v>95723733</v>
      </c>
      <c r="I9" s="60">
        <v>93211352</v>
      </c>
      <c r="J9" s="60">
        <v>269783330</v>
      </c>
      <c r="K9" s="60">
        <v>96724529</v>
      </c>
      <c r="L9" s="60">
        <v>119024186</v>
      </c>
      <c r="M9" s="60">
        <v>124562226</v>
      </c>
      <c r="N9" s="60">
        <v>340310941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610094271</v>
      </c>
      <c r="X9" s="60">
        <v>669100854</v>
      </c>
      <c r="Y9" s="60">
        <v>-59006583</v>
      </c>
      <c r="Z9" s="140">
        <v>-8.82</v>
      </c>
      <c r="AA9" s="155">
        <v>1359607005</v>
      </c>
    </row>
    <row r="10" spans="1:27" ht="13.5">
      <c r="A10" s="183" t="s">
        <v>106</v>
      </c>
      <c r="B10" s="182"/>
      <c r="C10" s="155">
        <v>919961650</v>
      </c>
      <c r="D10" s="155">
        <v>0</v>
      </c>
      <c r="E10" s="156">
        <v>989811439</v>
      </c>
      <c r="F10" s="54">
        <v>989811439</v>
      </c>
      <c r="G10" s="54">
        <v>79584115</v>
      </c>
      <c r="H10" s="54">
        <v>80007018</v>
      </c>
      <c r="I10" s="54">
        <v>81976581</v>
      </c>
      <c r="J10" s="54">
        <v>241567714</v>
      </c>
      <c r="K10" s="54">
        <v>80512585</v>
      </c>
      <c r="L10" s="54">
        <v>81501018</v>
      </c>
      <c r="M10" s="54">
        <v>79187339</v>
      </c>
      <c r="N10" s="54">
        <v>241200942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482768656</v>
      </c>
      <c r="X10" s="54">
        <v>494955816</v>
      </c>
      <c r="Y10" s="54">
        <v>-12187160</v>
      </c>
      <c r="Z10" s="184">
        <v>-2.46</v>
      </c>
      <c r="AA10" s="130">
        <v>989811439</v>
      </c>
    </row>
    <row r="11" spans="1:27" ht="13.5">
      <c r="A11" s="183" t="s">
        <v>107</v>
      </c>
      <c r="B11" s="185"/>
      <c r="C11" s="155">
        <v>221664467</v>
      </c>
      <c r="D11" s="155">
        <v>0</v>
      </c>
      <c r="E11" s="156">
        <v>260842521</v>
      </c>
      <c r="F11" s="60">
        <v>260821362</v>
      </c>
      <c r="G11" s="60">
        <v>38069011</v>
      </c>
      <c r="H11" s="60">
        <v>8791547</v>
      </c>
      <c r="I11" s="60">
        <v>23841112</v>
      </c>
      <c r="J11" s="60">
        <v>70701670</v>
      </c>
      <c r="K11" s="60">
        <v>27083228</v>
      </c>
      <c r="L11" s="60">
        <v>33788075</v>
      </c>
      <c r="M11" s="60">
        <v>26919500</v>
      </c>
      <c r="N11" s="60">
        <v>87790803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158492473</v>
      </c>
      <c r="X11" s="60">
        <v>160259894</v>
      </c>
      <c r="Y11" s="60">
        <v>-1767421</v>
      </c>
      <c r="Z11" s="140">
        <v>-1.1</v>
      </c>
      <c r="AA11" s="155">
        <v>260821362</v>
      </c>
    </row>
    <row r="12" spans="1:27" ht="13.5">
      <c r="A12" s="183" t="s">
        <v>108</v>
      </c>
      <c r="B12" s="185"/>
      <c r="C12" s="155">
        <v>317889838</v>
      </c>
      <c r="D12" s="155">
        <v>0</v>
      </c>
      <c r="E12" s="156">
        <v>358711291</v>
      </c>
      <c r="F12" s="60">
        <v>358742263</v>
      </c>
      <c r="G12" s="60">
        <v>38279611</v>
      </c>
      <c r="H12" s="60">
        <v>23222275</v>
      </c>
      <c r="I12" s="60">
        <v>28250762</v>
      </c>
      <c r="J12" s="60">
        <v>89752648</v>
      </c>
      <c r="K12" s="60">
        <v>32134037</v>
      </c>
      <c r="L12" s="60">
        <v>26054867</v>
      </c>
      <c r="M12" s="60">
        <v>31146343</v>
      </c>
      <c r="N12" s="60">
        <v>89335247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179087895</v>
      </c>
      <c r="X12" s="60">
        <v>179355450</v>
      </c>
      <c r="Y12" s="60">
        <v>-267555</v>
      </c>
      <c r="Z12" s="140">
        <v>-0.15</v>
      </c>
      <c r="AA12" s="155">
        <v>358742263</v>
      </c>
    </row>
    <row r="13" spans="1:27" ht="13.5">
      <c r="A13" s="181" t="s">
        <v>109</v>
      </c>
      <c r="B13" s="185"/>
      <c r="C13" s="155">
        <v>461390608</v>
      </c>
      <c r="D13" s="155">
        <v>0</v>
      </c>
      <c r="E13" s="156">
        <v>275762180</v>
      </c>
      <c r="F13" s="60">
        <v>275762180</v>
      </c>
      <c r="G13" s="60">
        <v>18086284</v>
      </c>
      <c r="H13" s="60">
        <v>61587050</v>
      </c>
      <c r="I13" s="60">
        <v>39572700</v>
      </c>
      <c r="J13" s="60">
        <v>119246034</v>
      </c>
      <c r="K13" s="60">
        <v>32793820</v>
      </c>
      <c r="L13" s="60">
        <v>55616146</v>
      </c>
      <c r="M13" s="60">
        <v>47220311</v>
      </c>
      <c r="N13" s="60">
        <v>135630277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254876311</v>
      </c>
      <c r="X13" s="60">
        <v>137881092</v>
      </c>
      <c r="Y13" s="60">
        <v>116995219</v>
      </c>
      <c r="Z13" s="140">
        <v>84.85</v>
      </c>
      <c r="AA13" s="155">
        <v>275762180</v>
      </c>
    </row>
    <row r="14" spans="1:27" ht="13.5">
      <c r="A14" s="181" t="s">
        <v>110</v>
      </c>
      <c r="B14" s="185"/>
      <c r="C14" s="155">
        <v>192312341</v>
      </c>
      <c r="D14" s="155">
        <v>0</v>
      </c>
      <c r="E14" s="156">
        <v>208261912</v>
      </c>
      <c r="F14" s="60">
        <v>212261912</v>
      </c>
      <c r="G14" s="60">
        <v>15104828</v>
      </c>
      <c r="H14" s="60">
        <v>14822011</v>
      </c>
      <c r="I14" s="60">
        <v>18016642</v>
      </c>
      <c r="J14" s="60">
        <v>47943481</v>
      </c>
      <c r="K14" s="60">
        <v>15163551</v>
      </c>
      <c r="L14" s="60">
        <v>18189278</v>
      </c>
      <c r="M14" s="60">
        <v>17145685</v>
      </c>
      <c r="N14" s="60">
        <v>50498514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98441995</v>
      </c>
      <c r="X14" s="60">
        <v>104130954</v>
      </c>
      <c r="Y14" s="60">
        <v>-5688959</v>
      </c>
      <c r="Z14" s="140">
        <v>-5.46</v>
      </c>
      <c r="AA14" s="155">
        <v>212261912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729138879</v>
      </c>
      <c r="D16" s="155">
        <v>0</v>
      </c>
      <c r="E16" s="156">
        <v>175647643</v>
      </c>
      <c r="F16" s="60">
        <v>916228678</v>
      </c>
      <c r="G16" s="60">
        <v>17161628</v>
      </c>
      <c r="H16" s="60">
        <v>16278800</v>
      </c>
      <c r="I16" s="60">
        <v>16685546</v>
      </c>
      <c r="J16" s="60">
        <v>50125974</v>
      </c>
      <c r="K16" s="60">
        <v>18913588</v>
      </c>
      <c r="L16" s="60">
        <v>19889170</v>
      </c>
      <c r="M16" s="60">
        <v>20256832</v>
      </c>
      <c r="N16" s="60">
        <v>59059590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109185564</v>
      </c>
      <c r="X16" s="60">
        <v>87823824</v>
      </c>
      <c r="Y16" s="60">
        <v>21361740</v>
      </c>
      <c r="Z16" s="140">
        <v>24.32</v>
      </c>
      <c r="AA16" s="155">
        <v>916228678</v>
      </c>
    </row>
    <row r="17" spans="1:27" ht="13.5">
      <c r="A17" s="181" t="s">
        <v>113</v>
      </c>
      <c r="B17" s="185"/>
      <c r="C17" s="155">
        <v>44386032</v>
      </c>
      <c r="D17" s="155">
        <v>0</v>
      </c>
      <c r="E17" s="156">
        <v>40387921</v>
      </c>
      <c r="F17" s="60">
        <v>40378109</v>
      </c>
      <c r="G17" s="60">
        <v>3011768</v>
      </c>
      <c r="H17" s="60">
        <v>4697724</v>
      </c>
      <c r="I17" s="60">
        <v>3236323</v>
      </c>
      <c r="J17" s="60">
        <v>10945815</v>
      </c>
      <c r="K17" s="60">
        <v>2560461</v>
      </c>
      <c r="L17" s="60">
        <v>3702434</v>
      </c>
      <c r="M17" s="60">
        <v>4356611</v>
      </c>
      <c r="N17" s="60">
        <v>10619506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21565321</v>
      </c>
      <c r="X17" s="60">
        <v>20193960</v>
      </c>
      <c r="Y17" s="60">
        <v>1371361</v>
      </c>
      <c r="Z17" s="140">
        <v>6.79</v>
      </c>
      <c r="AA17" s="155">
        <v>40378109</v>
      </c>
    </row>
    <row r="18" spans="1:27" ht="13.5">
      <c r="A18" s="183" t="s">
        <v>114</v>
      </c>
      <c r="B18" s="182"/>
      <c r="C18" s="155">
        <v>150256171</v>
      </c>
      <c r="D18" s="155">
        <v>0</v>
      </c>
      <c r="E18" s="156">
        <v>150439046</v>
      </c>
      <c r="F18" s="60">
        <v>153993083</v>
      </c>
      <c r="G18" s="60">
        <v>11015469</v>
      </c>
      <c r="H18" s="60">
        <v>12482255</v>
      </c>
      <c r="I18" s="60">
        <v>13724359</v>
      </c>
      <c r="J18" s="60">
        <v>37222083</v>
      </c>
      <c r="K18" s="60">
        <v>15902724</v>
      </c>
      <c r="L18" s="60">
        <v>13792670</v>
      </c>
      <c r="M18" s="60">
        <v>16328076</v>
      </c>
      <c r="N18" s="60">
        <v>46023470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83245553</v>
      </c>
      <c r="X18" s="60">
        <v>75219522</v>
      </c>
      <c r="Y18" s="60">
        <v>8026031</v>
      </c>
      <c r="Z18" s="140">
        <v>10.67</v>
      </c>
      <c r="AA18" s="155">
        <v>153993083</v>
      </c>
    </row>
    <row r="19" spans="1:27" ht="13.5">
      <c r="A19" s="181" t="s">
        <v>34</v>
      </c>
      <c r="B19" s="185"/>
      <c r="C19" s="155">
        <v>2399032695</v>
      </c>
      <c r="D19" s="155">
        <v>0</v>
      </c>
      <c r="E19" s="156">
        <v>3498168516</v>
      </c>
      <c r="F19" s="60">
        <v>3539580058</v>
      </c>
      <c r="G19" s="60">
        <v>610926375</v>
      </c>
      <c r="H19" s="60">
        <v>101852692</v>
      </c>
      <c r="I19" s="60">
        <v>56382007</v>
      </c>
      <c r="J19" s="60">
        <v>769161074</v>
      </c>
      <c r="K19" s="60">
        <v>133279377</v>
      </c>
      <c r="L19" s="60">
        <v>74121811</v>
      </c>
      <c r="M19" s="60">
        <v>642098255</v>
      </c>
      <c r="N19" s="60">
        <v>849499443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1618660517</v>
      </c>
      <c r="X19" s="60">
        <v>1654345529</v>
      </c>
      <c r="Y19" s="60">
        <v>-35685012</v>
      </c>
      <c r="Z19" s="140">
        <v>-2.16</v>
      </c>
      <c r="AA19" s="155">
        <v>3539580058</v>
      </c>
    </row>
    <row r="20" spans="1:27" ht="13.5">
      <c r="A20" s="181" t="s">
        <v>35</v>
      </c>
      <c r="B20" s="185"/>
      <c r="C20" s="155">
        <v>2295351447</v>
      </c>
      <c r="D20" s="155">
        <v>0</v>
      </c>
      <c r="E20" s="156">
        <v>2403555509</v>
      </c>
      <c r="F20" s="54">
        <v>2414386422</v>
      </c>
      <c r="G20" s="54">
        <v>23604081</v>
      </c>
      <c r="H20" s="54">
        <v>711579903</v>
      </c>
      <c r="I20" s="54">
        <v>28571654</v>
      </c>
      <c r="J20" s="54">
        <v>763755638</v>
      </c>
      <c r="K20" s="54">
        <v>38749239</v>
      </c>
      <c r="L20" s="54">
        <v>39261721</v>
      </c>
      <c r="M20" s="54">
        <v>704739565</v>
      </c>
      <c r="N20" s="54">
        <v>782750525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1546506163</v>
      </c>
      <c r="X20" s="54">
        <v>1168901459</v>
      </c>
      <c r="Y20" s="54">
        <v>377604704</v>
      </c>
      <c r="Z20" s="184">
        <v>32.3</v>
      </c>
      <c r="AA20" s="130">
        <v>2414386422</v>
      </c>
    </row>
    <row r="21" spans="1:27" ht="13.5">
      <c r="A21" s="181" t="s">
        <v>115</v>
      </c>
      <c r="B21" s="185"/>
      <c r="C21" s="155">
        <v>64905778</v>
      </c>
      <c r="D21" s="155">
        <v>0</v>
      </c>
      <c r="E21" s="156">
        <v>120500000</v>
      </c>
      <c r="F21" s="60">
        <v>120500000</v>
      </c>
      <c r="G21" s="60">
        <v>703478</v>
      </c>
      <c r="H21" s="60">
        <v>1066595</v>
      </c>
      <c r="I21" s="82">
        <v>142512</v>
      </c>
      <c r="J21" s="60">
        <v>1912585</v>
      </c>
      <c r="K21" s="60">
        <v>7645682</v>
      </c>
      <c r="L21" s="60">
        <v>18420495</v>
      </c>
      <c r="M21" s="60">
        <v>461714</v>
      </c>
      <c r="N21" s="60">
        <v>26527891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28440476</v>
      </c>
      <c r="X21" s="60">
        <v>60250002</v>
      </c>
      <c r="Y21" s="60">
        <v>-31809526</v>
      </c>
      <c r="Z21" s="140">
        <v>-52.8</v>
      </c>
      <c r="AA21" s="155">
        <v>120500000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26105116978</v>
      </c>
      <c r="D22" s="188">
        <f>SUM(D5:D21)</f>
        <v>0</v>
      </c>
      <c r="E22" s="189">
        <f t="shared" si="0"/>
        <v>28436210391</v>
      </c>
      <c r="F22" s="190">
        <f t="shared" si="0"/>
        <v>29172587918</v>
      </c>
      <c r="G22" s="190">
        <f t="shared" si="0"/>
        <v>2402187795</v>
      </c>
      <c r="H22" s="190">
        <f t="shared" si="0"/>
        <v>2771258548</v>
      </c>
      <c r="I22" s="190">
        <f t="shared" si="0"/>
        <v>1945429769</v>
      </c>
      <c r="J22" s="190">
        <f t="shared" si="0"/>
        <v>7118876112</v>
      </c>
      <c r="K22" s="190">
        <f t="shared" si="0"/>
        <v>1999066824</v>
      </c>
      <c r="L22" s="190">
        <f t="shared" si="0"/>
        <v>2034654753</v>
      </c>
      <c r="M22" s="190">
        <f t="shared" si="0"/>
        <v>3236909198</v>
      </c>
      <c r="N22" s="190">
        <f t="shared" si="0"/>
        <v>7270630775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14389506887</v>
      </c>
      <c r="X22" s="190">
        <f t="shared" si="0"/>
        <v>14064711144</v>
      </c>
      <c r="Y22" s="190">
        <f t="shared" si="0"/>
        <v>324795743</v>
      </c>
      <c r="Z22" s="191">
        <f>+IF(X22&lt;&gt;0,+(Y22/X22)*100,0)</f>
        <v>2.3092955104062534</v>
      </c>
      <c r="AA22" s="188">
        <f>SUM(AA5:AA21)</f>
        <v>29172587918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8486863933</v>
      </c>
      <c r="D25" s="155">
        <v>0</v>
      </c>
      <c r="E25" s="156">
        <v>8723324821</v>
      </c>
      <c r="F25" s="60">
        <v>8719228755</v>
      </c>
      <c r="G25" s="60">
        <v>596283154</v>
      </c>
      <c r="H25" s="60">
        <v>722226198</v>
      </c>
      <c r="I25" s="60">
        <v>710114067</v>
      </c>
      <c r="J25" s="60">
        <v>2028623419</v>
      </c>
      <c r="K25" s="60">
        <v>661269796</v>
      </c>
      <c r="L25" s="60">
        <v>1006969823</v>
      </c>
      <c r="M25" s="60">
        <v>681452667</v>
      </c>
      <c r="N25" s="60">
        <v>2349692286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4378315705</v>
      </c>
      <c r="X25" s="60">
        <v>4650752480</v>
      </c>
      <c r="Y25" s="60">
        <v>-272436775</v>
      </c>
      <c r="Z25" s="140">
        <v>-5.86</v>
      </c>
      <c r="AA25" s="155">
        <v>8719228755</v>
      </c>
    </row>
    <row r="26" spans="1:27" ht="13.5">
      <c r="A26" s="183" t="s">
        <v>38</v>
      </c>
      <c r="B26" s="182"/>
      <c r="C26" s="155">
        <v>119708835</v>
      </c>
      <c r="D26" s="155">
        <v>0</v>
      </c>
      <c r="E26" s="156">
        <v>133618707</v>
      </c>
      <c r="F26" s="60">
        <v>133618707</v>
      </c>
      <c r="G26" s="60">
        <v>9995613</v>
      </c>
      <c r="H26" s="60">
        <v>10044204</v>
      </c>
      <c r="I26" s="60">
        <v>10126502</v>
      </c>
      <c r="J26" s="60">
        <v>30166319</v>
      </c>
      <c r="K26" s="60">
        <v>10090899</v>
      </c>
      <c r="L26" s="60">
        <v>10270397</v>
      </c>
      <c r="M26" s="60">
        <v>10291104</v>
      </c>
      <c r="N26" s="60">
        <v>30652400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60818719</v>
      </c>
      <c r="X26" s="60">
        <v>66809352</v>
      </c>
      <c r="Y26" s="60">
        <v>-5990633</v>
      </c>
      <c r="Z26" s="140">
        <v>-8.97</v>
      </c>
      <c r="AA26" s="155">
        <v>133618707</v>
      </c>
    </row>
    <row r="27" spans="1:27" ht="13.5">
      <c r="A27" s="183" t="s">
        <v>118</v>
      </c>
      <c r="B27" s="182"/>
      <c r="C27" s="155">
        <v>1295525791</v>
      </c>
      <c r="D27" s="155">
        <v>0</v>
      </c>
      <c r="E27" s="156">
        <v>950533460</v>
      </c>
      <c r="F27" s="60">
        <v>1691333715</v>
      </c>
      <c r="G27" s="60">
        <v>81003731</v>
      </c>
      <c r="H27" s="60">
        <v>79731984</v>
      </c>
      <c r="I27" s="60">
        <v>76952456</v>
      </c>
      <c r="J27" s="60">
        <v>237688171</v>
      </c>
      <c r="K27" s="60">
        <v>79229390</v>
      </c>
      <c r="L27" s="60">
        <v>81865161</v>
      </c>
      <c r="M27" s="60">
        <v>76593620</v>
      </c>
      <c r="N27" s="60">
        <v>237688171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475376342</v>
      </c>
      <c r="X27" s="60">
        <v>475266732</v>
      </c>
      <c r="Y27" s="60">
        <v>109610</v>
      </c>
      <c r="Z27" s="140">
        <v>0.02</v>
      </c>
      <c r="AA27" s="155">
        <v>1691333715</v>
      </c>
    </row>
    <row r="28" spans="1:27" ht="13.5">
      <c r="A28" s="183" t="s">
        <v>39</v>
      </c>
      <c r="B28" s="182"/>
      <c r="C28" s="155">
        <v>1784969592</v>
      </c>
      <c r="D28" s="155">
        <v>0</v>
      </c>
      <c r="E28" s="156">
        <v>2154334690</v>
      </c>
      <c r="F28" s="60">
        <v>2154334690</v>
      </c>
      <c r="G28" s="60">
        <v>156471734</v>
      </c>
      <c r="H28" s="60">
        <v>162651098</v>
      </c>
      <c r="I28" s="60">
        <v>156512847</v>
      </c>
      <c r="J28" s="60">
        <v>475635679</v>
      </c>
      <c r="K28" s="60">
        <v>156617106</v>
      </c>
      <c r="L28" s="60">
        <v>157421165</v>
      </c>
      <c r="M28" s="60">
        <v>156621105</v>
      </c>
      <c r="N28" s="60">
        <v>470659376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946295055</v>
      </c>
      <c r="X28" s="60">
        <v>1065567348</v>
      </c>
      <c r="Y28" s="60">
        <v>-119272293</v>
      </c>
      <c r="Z28" s="140">
        <v>-11.19</v>
      </c>
      <c r="AA28" s="155">
        <v>2154334690</v>
      </c>
    </row>
    <row r="29" spans="1:27" ht="13.5">
      <c r="A29" s="183" t="s">
        <v>40</v>
      </c>
      <c r="B29" s="182"/>
      <c r="C29" s="155">
        <v>807283370</v>
      </c>
      <c r="D29" s="155">
        <v>0</v>
      </c>
      <c r="E29" s="156">
        <v>919232014</v>
      </c>
      <c r="F29" s="60">
        <v>912232014</v>
      </c>
      <c r="G29" s="60">
        <v>62155080</v>
      </c>
      <c r="H29" s="60">
        <v>62165927</v>
      </c>
      <c r="I29" s="60">
        <v>62279977</v>
      </c>
      <c r="J29" s="60">
        <v>186600984</v>
      </c>
      <c r="K29" s="60">
        <v>62168715</v>
      </c>
      <c r="L29" s="60">
        <v>62165095</v>
      </c>
      <c r="M29" s="60">
        <v>63884023</v>
      </c>
      <c r="N29" s="60">
        <v>188217833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374818817</v>
      </c>
      <c r="X29" s="60">
        <v>443030976</v>
      </c>
      <c r="Y29" s="60">
        <v>-68212159</v>
      </c>
      <c r="Z29" s="140">
        <v>-15.4</v>
      </c>
      <c r="AA29" s="155">
        <v>912232014</v>
      </c>
    </row>
    <row r="30" spans="1:27" ht="13.5">
      <c r="A30" s="183" t="s">
        <v>119</v>
      </c>
      <c r="B30" s="182"/>
      <c r="C30" s="155">
        <v>6591231632</v>
      </c>
      <c r="D30" s="155">
        <v>0</v>
      </c>
      <c r="E30" s="156">
        <v>7050011459</v>
      </c>
      <c r="F30" s="60">
        <v>7047061459</v>
      </c>
      <c r="G30" s="60">
        <v>43693554</v>
      </c>
      <c r="H30" s="60">
        <v>888587611</v>
      </c>
      <c r="I30" s="60">
        <v>839698182</v>
      </c>
      <c r="J30" s="60">
        <v>1771979347</v>
      </c>
      <c r="K30" s="60">
        <v>519306555</v>
      </c>
      <c r="L30" s="60">
        <v>515654498</v>
      </c>
      <c r="M30" s="60">
        <v>490045968</v>
      </c>
      <c r="N30" s="60">
        <v>1525007021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3296986368</v>
      </c>
      <c r="X30" s="60">
        <v>3294489830</v>
      </c>
      <c r="Y30" s="60">
        <v>2496538</v>
      </c>
      <c r="Z30" s="140">
        <v>0.08</v>
      </c>
      <c r="AA30" s="155">
        <v>7047061459</v>
      </c>
    </row>
    <row r="31" spans="1:27" ht="13.5">
      <c r="A31" s="183" t="s">
        <v>120</v>
      </c>
      <c r="B31" s="182"/>
      <c r="C31" s="155">
        <v>299153404</v>
      </c>
      <c r="D31" s="155">
        <v>0</v>
      </c>
      <c r="E31" s="156">
        <v>387117240</v>
      </c>
      <c r="F31" s="60">
        <v>381250419</v>
      </c>
      <c r="G31" s="60">
        <v>23960011</v>
      </c>
      <c r="H31" s="60">
        <v>31426179</v>
      </c>
      <c r="I31" s="60">
        <v>27971347</v>
      </c>
      <c r="J31" s="60">
        <v>83357537</v>
      </c>
      <c r="K31" s="60">
        <v>31110121</v>
      </c>
      <c r="L31" s="60">
        <v>29302783</v>
      </c>
      <c r="M31" s="60">
        <v>20970913</v>
      </c>
      <c r="N31" s="60">
        <v>81383817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164741354</v>
      </c>
      <c r="X31" s="60">
        <v>184000708</v>
      </c>
      <c r="Y31" s="60">
        <v>-19259354</v>
      </c>
      <c r="Z31" s="140">
        <v>-10.47</v>
      </c>
      <c r="AA31" s="155">
        <v>381250419</v>
      </c>
    </row>
    <row r="32" spans="1:27" ht="13.5">
      <c r="A32" s="183" t="s">
        <v>121</v>
      </c>
      <c r="B32" s="182"/>
      <c r="C32" s="155">
        <v>3259074915</v>
      </c>
      <c r="D32" s="155">
        <v>0</v>
      </c>
      <c r="E32" s="156">
        <v>4205198334</v>
      </c>
      <c r="F32" s="60">
        <v>4226635294</v>
      </c>
      <c r="G32" s="60">
        <v>58863414</v>
      </c>
      <c r="H32" s="60">
        <v>214931668</v>
      </c>
      <c r="I32" s="60">
        <v>270812582</v>
      </c>
      <c r="J32" s="60">
        <v>544607664</v>
      </c>
      <c r="K32" s="60">
        <v>281449711</v>
      </c>
      <c r="L32" s="60">
        <v>270434943</v>
      </c>
      <c r="M32" s="60">
        <v>314653383</v>
      </c>
      <c r="N32" s="60">
        <v>866538037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1411145701</v>
      </c>
      <c r="X32" s="60">
        <v>1526674188</v>
      </c>
      <c r="Y32" s="60">
        <v>-115528487</v>
      </c>
      <c r="Z32" s="140">
        <v>-7.57</v>
      </c>
      <c r="AA32" s="155">
        <v>4226635294</v>
      </c>
    </row>
    <row r="33" spans="1:27" ht="13.5">
      <c r="A33" s="183" t="s">
        <v>42</v>
      </c>
      <c r="B33" s="182"/>
      <c r="C33" s="155">
        <v>115020510</v>
      </c>
      <c r="D33" s="155">
        <v>0</v>
      </c>
      <c r="E33" s="156">
        <v>125354154</v>
      </c>
      <c r="F33" s="60">
        <v>125854154</v>
      </c>
      <c r="G33" s="60">
        <v>31017032</v>
      </c>
      <c r="H33" s="60">
        <v>-1690588</v>
      </c>
      <c r="I33" s="60">
        <v>24482259</v>
      </c>
      <c r="J33" s="60">
        <v>53808703</v>
      </c>
      <c r="K33" s="60">
        <v>8718532</v>
      </c>
      <c r="L33" s="60">
        <v>6988840</v>
      </c>
      <c r="M33" s="60">
        <v>15880450</v>
      </c>
      <c r="N33" s="60">
        <v>31587822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85396525</v>
      </c>
      <c r="X33" s="60">
        <v>64953627</v>
      </c>
      <c r="Y33" s="60">
        <v>20442898</v>
      </c>
      <c r="Z33" s="140">
        <v>31.47</v>
      </c>
      <c r="AA33" s="155">
        <v>125854154</v>
      </c>
    </row>
    <row r="34" spans="1:27" ht="13.5">
      <c r="A34" s="183" t="s">
        <v>43</v>
      </c>
      <c r="B34" s="182"/>
      <c r="C34" s="155">
        <v>3540953649</v>
      </c>
      <c r="D34" s="155">
        <v>0</v>
      </c>
      <c r="E34" s="156">
        <v>3789486264</v>
      </c>
      <c r="F34" s="60">
        <v>3831337649</v>
      </c>
      <c r="G34" s="60">
        <v>231378388</v>
      </c>
      <c r="H34" s="60">
        <v>320164661</v>
      </c>
      <c r="I34" s="60">
        <v>298817256</v>
      </c>
      <c r="J34" s="60">
        <v>850360305</v>
      </c>
      <c r="K34" s="60">
        <v>279975111</v>
      </c>
      <c r="L34" s="60">
        <v>293288553</v>
      </c>
      <c r="M34" s="60">
        <v>283643348</v>
      </c>
      <c r="N34" s="60">
        <v>856907012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1707267317</v>
      </c>
      <c r="X34" s="60">
        <v>1834337940</v>
      </c>
      <c r="Y34" s="60">
        <v>-127070623</v>
      </c>
      <c r="Z34" s="140">
        <v>-6.93</v>
      </c>
      <c r="AA34" s="155">
        <v>3831337649</v>
      </c>
    </row>
    <row r="35" spans="1:27" ht="13.5">
      <c r="A35" s="181" t="s">
        <v>122</v>
      </c>
      <c r="B35" s="185"/>
      <c r="C35" s="155">
        <v>1943561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26301729192</v>
      </c>
      <c r="D36" s="188">
        <f>SUM(D25:D35)</f>
        <v>0</v>
      </c>
      <c r="E36" s="189">
        <f t="shared" si="1"/>
        <v>28438211143</v>
      </c>
      <c r="F36" s="190">
        <f t="shared" si="1"/>
        <v>29222886856</v>
      </c>
      <c r="G36" s="190">
        <f t="shared" si="1"/>
        <v>1294821711</v>
      </c>
      <c r="H36" s="190">
        <f t="shared" si="1"/>
        <v>2490238942</v>
      </c>
      <c r="I36" s="190">
        <f t="shared" si="1"/>
        <v>2477767475</v>
      </c>
      <c r="J36" s="190">
        <f t="shared" si="1"/>
        <v>6262828128</v>
      </c>
      <c r="K36" s="190">
        <f t="shared" si="1"/>
        <v>2089935936</v>
      </c>
      <c r="L36" s="190">
        <f t="shared" si="1"/>
        <v>2434361258</v>
      </c>
      <c r="M36" s="190">
        <f t="shared" si="1"/>
        <v>2114036581</v>
      </c>
      <c r="N36" s="190">
        <f t="shared" si="1"/>
        <v>6638333775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12901161903</v>
      </c>
      <c r="X36" s="190">
        <f t="shared" si="1"/>
        <v>13605883181</v>
      </c>
      <c r="Y36" s="190">
        <f t="shared" si="1"/>
        <v>-704721278</v>
      </c>
      <c r="Z36" s="191">
        <f>+IF(X36&lt;&gt;0,+(Y36/X36)*100,0)</f>
        <v>-5.17953350491875</v>
      </c>
      <c r="AA36" s="188">
        <f>SUM(AA25:AA35)</f>
        <v>29222886856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-196612214</v>
      </c>
      <c r="D38" s="199">
        <f>+D22-D36</f>
        <v>0</v>
      </c>
      <c r="E38" s="200">
        <f t="shared" si="2"/>
        <v>-2000752</v>
      </c>
      <c r="F38" s="106">
        <f t="shared" si="2"/>
        <v>-50298938</v>
      </c>
      <c r="G38" s="106">
        <f t="shared" si="2"/>
        <v>1107366084</v>
      </c>
      <c r="H38" s="106">
        <f t="shared" si="2"/>
        <v>281019606</v>
      </c>
      <c r="I38" s="106">
        <f t="shared" si="2"/>
        <v>-532337706</v>
      </c>
      <c r="J38" s="106">
        <f t="shared" si="2"/>
        <v>856047984</v>
      </c>
      <c r="K38" s="106">
        <f t="shared" si="2"/>
        <v>-90869112</v>
      </c>
      <c r="L38" s="106">
        <f t="shared" si="2"/>
        <v>-399706505</v>
      </c>
      <c r="M38" s="106">
        <f t="shared" si="2"/>
        <v>1122872617</v>
      </c>
      <c r="N38" s="106">
        <f t="shared" si="2"/>
        <v>632297000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1488344984</v>
      </c>
      <c r="X38" s="106">
        <f>IF(F22=F36,0,X22-X36)</f>
        <v>458827963</v>
      </c>
      <c r="Y38" s="106">
        <f t="shared" si="2"/>
        <v>1029517021</v>
      </c>
      <c r="Z38" s="201">
        <f>+IF(X38&lt;&gt;0,+(Y38/X38)*100,0)</f>
        <v>224.37974666334796</v>
      </c>
      <c r="AA38" s="199">
        <f>+AA22-AA36</f>
        <v>-50298938</v>
      </c>
    </row>
    <row r="39" spans="1:27" ht="13.5">
      <c r="A39" s="181" t="s">
        <v>46</v>
      </c>
      <c r="B39" s="185"/>
      <c r="C39" s="155">
        <v>2052757943</v>
      </c>
      <c r="D39" s="155">
        <v>0</v>
      </c>
      <c r="E39" s="156">
        <v>2817627456</v>
      </c>
      <c r="F39" s="60">
        <v>3102984572</v>
      </c>
      <c r="G39" s="60">
        <v>12763465</v>
      </c>
      <c r="H39" s="60">
        <v>110143704</v>
      </c>
      <c r="I39" s="60">
        <v>187851915</v>
      </c>
      <c r="J39" s="60">
        <v>310759084</v>
      </c>
      <c r="K39" s="60">
        <v>219227675</v>
      </c>
      <c r="L39" s="60">
        <v>261528450</v>
      </c>
      <c r="M39" s="60">
        <v>226249332</v>
      </c>
      <c r="N39" s="60">
        <v>707005457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1017764541</v>
      </c>
      <c r="X39" s="60">
        <v>1160121795</v>
      </c>
      <c r="Y39" s="60">
        <v>-142357254</v>
      </c>
      <c r="Z39" s="140">
        <v>-12.27</v>
      </c>
      <c r="AA39" s="155">
        <v>3102984572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23696467</v>
      </c>
      <c r="Y40" s="54">
        <v>-23696467</v>
      </c>
      <c r="Z40" s="184">
        <v>-100</v>
      </c>
      <c r="AA40" s="130">
        <v>0</v>
      </c>
    </row>
    <row r="41" spans="1:27" ht="13.5">
      <c r="A41" s="181" t="s">
        <v>124</v>
      </c>
      <c r="B41" s="185"/>
      <c r="C41" s="157">
        <v>-33386521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-1500000</v>
      </c>
      <c r="N41" s="202">
        <v>-1500000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-1500000</v>
      </c>
      <c r="X41" s="60"/>
      <c r="Y41" s="202">
        <v>-1500000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1822759208</v>
      </c>
      <c r="D42" s="206">
        <f>SUM(D38:D41)</f>
        <v>0</v>
      </c>
      <c r="E42" s="207">
        <f t="shared" si="3"/>
        <v>2815626704</v>
      </c>
      <c r="F42" s="88">
        <f t="shared" si="3"/>
        <v>3052685634</v>
      </c>
      <c r="G42" s="88">
        <f t="shared" si="3"/>
        <v>1120129549</v>
      </c>
      <c r="H42" s="88">
        <f t="shared" si="3"/>
        <v>391163310</v>
      </c>
      <c r="I42" s="88">
        <f t="shared" si="3"/>
        <v>-344485791</v>
      </c>
      <c r="J42" s="88">
        <f t="shared" si="3"/>
        <v>1166807068</v>
      </c>
      <c r="K42" s="88">
        <f t="shared" si="3"/>
        <v>128358563</v>
      </c>
      <c r="L42" s="88">
        <f t="shared" si="3"/>
        <v>-138178055</v>
      </c>
      <c r="M42" s="88">
        <f t="shared" si="3"/>
        <v>1347621949</v>
      </c>
      <c r="N42" s="88">
        <f t="shared" si="3"/>
        <v>1337802457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2504609525</v>
      </c>
      <c r="X42" s="88">
        <f t="shared" si="3"/>
        <v>1642646225</v>
      </c>
      <c r="Y42" s="88">
        <f t="shared" si="3"/>
        <v>861963300</v>
      </c>
      <c r="Z42" s="208">
        <f>+IF(X42&lt;&gt;0,+(Y42/X42)*100,0)</f>
        <v>52.474068176183216</v>
      </c>
      <c r="AA42" s="206">
        <f>SUM(AA38:AA41)</f>
        <v>3052685634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1822759208</v>
      </c>
      <c r="D44" s="210">
        <f>+D42-D43</f>
        <v>0</v>
      </c>
      <c r="E44" s="211">
        <f t="shared" si="4"/>
        <v>2815626704</v>
      </c>
      <c r="F44" s="77">
        <f t="shared" si="4"/>
        <v>3052685634</v>
      </c>
      <c r="G44" s="77">
        <f t="shared" si="4"/>
        <v>1120129549</v>
      </c>
      <c r="H44" s="77">
        <f t="shared" si="4"/>
        <v>391163310</v>
      </c>
      <c r="I44" s="77">
        <f t="shared" si="4"/>
        <v>-344485791</v>
      </c>
      <c r="J44" s="77">
        <f t="shared" si="4"/>
        <v>1166807068</v>
      </c>
      <c r="K44" s="77">
        <f t="shared" si="4"/>
        <v>128358563</v>
      </c>
      <c r="L44" s="77">
        <f t="shared" si="4"/>
        <v>-138178055</v>
      </c>
      <c r="M44" s="77">
        <f t="shared" si="4"/>
        <v>1347621949</v>
      </c>
      <c r="N44" s="77">
        <f t="shared" si="4"/>
        <v>1337802457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2504609525</v>
      </c>
      <c r="X44" s="77">
        <f t="shared" si="4"/>
        <v>1642646225</v>
      </c>
      <c r="Y44" s="77">
        <f t="shared" si="4"/>
        <v>861963300</v>
      </c>
      <c r="Z44" s="212">
        <f>+IF(X44&lt;&gt;0,+(Y44/X44)*100,0)</f>
        <v>52.474068176183216</v>
      </c>
      <c r="AA44" s="210">
        <f>+AA42-AA43</f>
        <v>3052685634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1822759208</v>
      </c>
      <c r="D46" s="206">
        <f>SUM(D44:D45)</f>
        <v>0</v>
      </c>
      <c r="E46" s="207">
        <f t="shared" si="5"/>
        <v>2815626704</v>
      </c>
      <c r="F46" s="88">
        <f t="shared" si="5"/>
        <v>3052685634</v>
      </c>
      <c r="G46" s="88">
        <f t="shared" si="5"/>
        <v>1120129549</v>
      </c>
      <c r="H46" s="88">
        <f t="shared" si="5"/>
        <v>391163310</v>
      </c>
      <c r="I46" s="88">
        <f t="shared" si="5"/>
        <v>-344485791</v>
      </c>
      <c r="J46" s="88">
        <f t="shared" si="5"/>
        <v>1166807068</v>
      </c>
      <c r="K46" s="88">
        <f t="shared" si="5"/>
        <v>128358563</v>
      </c>
      <c r="L46" s="88">
        <f t="shared" si="5"/>
        <v>-138178055</v>
      </c>
      <c r="M46" s="88">
        <f t="shared" si="5"/>
        <v>1347621949</v>
      </c>
      <c r="N46" s="88">
        <f t="shared" si="5"/>
        <v>1337802457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2504609525</v>
      </c>
      <c r="X46" s="88">
        <f t="shared" si="5"/>
        <v>1642646225</v>
      </c>
      <c r="Y46" s="88">
        <f t="shared" si="5"/>
        <v>861963300</v>
      </c>
      <c r="Z46" s="208">
        <f>+IF(X46&lt;&gt;0,+(Y46/X46)*100,0)</f>
        <v>52.474068176183216</v>
      </c>
      <c r="AA46" s="206">
        <f>SUM(AA44:AA45)</f>
        <v>3052685634</v>
      </c>
    </row>
    <row r="47" spans="1:27" ht="13.5">
      <c r="A47" s="214" t="s">
        <v>48</v>
      </c>
      <c r="B47" s="185"/>
      <c r="C47" s="157">
        <v>1</v>
      </c>
      <c r="D47" s="157">
        <v>0</v>
      </c>
      <c r="E47" s="158">
        <v>0</v>
      </c>
      <c r="F47" s="159">
        <v>0</v>
      </c>
      <c r="G47" s="60">
        <v>-1</v>
      </c>
      <c r="H47" s="60">
        <v>-1</v>
      </c>
      <c r="I47" s="82">
        <v>-1</v>
      </c>
      <c r="J47" s="60">
        <v>-3</v>
      </c>
      <c r="K47" s="60">
        <v>-1</v>
      </c>
      <c r="L47" s="60">
        <v>-1</v>
      </c>
      <c r="M47" s="159">
        <v>-1</v>
      </c>
      <c r="N47" s="60">
        <v>-3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-6</v>
      </c>
      <c r="X47" s="60"/>
      <c r="Y47" s="60">
        <v>-6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1822759209</v>
      </c>
      <c r="D48" s="217">
        <f>SUM(D46:D47)</f>
        <v>0</v>
      </c>
      <c r="E48" s="218">
        <f t="shared" si="6"/>
        <v>2815626704</v>
      </c>
      <c r="F48" s="219">
        <f t="shared" si="6"/>
        <v>3052685634</v>
      </c>
      <c r="G48" s="219">
        <f t="shared" si="6"/>
        <v>1120129548</v>
      </c>
      <c r="H48" s="220">
        <f t="shared" si="6"/>
        <v>391163309</v>
      </c>
      <c r="I48" s="220">
        <f t="shared" si="6"/>
        <v>-344485792</v>
      </c>
      <c r="J48" s="220">
        <f t="shared" si="6"/>
        <v>1166807065</v>
      </c>
      <c r="K48" s="220">
        <f t="shared" si="6"/>
        <v>128358562</v>
      </c>
      <c r="L48" s="220">
        <f t="shared" si="6"/>
        <v>-138178056</v>
      </c>
      <c r="M48" s="219">
        <f t="shared" si="6"/>
        <v>1347621948</v>
      </c>
      <c r="N48" s="219">
        <f t="shared" si="6"/>
        <v>1337802454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2504609519</v>
      </c>
      <c r="X48" s="220">
        <f t="shared" si="6"/>
        <v>1642646225</v>
      </c>
      <c r="Y48" s="220">
        <f t="shared" si="6"/>
        <v>861963294</v>
      </c>
      <c r="Z48" s="221">
        <f>+IF(X48&lt;&gt;0,+(Y48/X48)*100,0)</f>
        <v>52.47406781091893</v>
      </c>
      <c r="AA48" s="222">
        <f>SUM(AA46:AA47)</f>
        <v>3052685634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318423502</v>
      </c>
      <c r="D5" s="153">
        <f>SUM(D6:D8)</f>
        <v>0</v>
      </c>
      <c r="E5" s="154">
        <f t="shared" si="0"/>
        <v>490231574</v>
      </c>
      <c r="F5" s="100">
        <f t="shared" si="0"/>
        <v>499146936</v>
      </c>
      <c r="G5" s="100">
        <f t="shared" si="0"/>
        <v>2349391</v>
      </c>
      <c r="H5" s="100">
        <f t="shared" si="0"/>
        <v>13687740</v>
      </c>
      <c r="I5" s="100">
        <f t="shared" si="0"/>
        <v>24102038</v>
      </c>
      <c r="J5" s="100">
        <f t="shared" si="0"/>
        <v>40139169</v>
      </c>
      <c r="K5" s="100">
        <f t="shared" si="0"/>
        <v>20733383</v>
      </c>
      <c r="L5" s="100">
        <f t="shared" si="0"/>
        <v>17520184</v>
      </c>
      <c r="M5" s="100">
        <f t="shared" si="0"/>
        <v>25333025</v>
      </c>
      <c r="N5" s="100">
        <f t="shared" si="0"/>
        <v>63586592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103725761</v>
      </c>
      <c r="X5" s="100">
        <f t="shared" si="0"/>
        <v>184021265</v>
      </c>
      <c r="Y5" s="100">
        <f t="shared" si="0"/>
        <v>-80295504</v>
      </c>
      <c r="Z5" s="137">
        <f>+IF(X5&lt;&gt;0,+(Y5/X5)*100,0)</f>
        <v>-43.63381808075278</v>
      </c>
      <c r="AA5" s="153">
        <f>SUM(AA6:AA8)</f>
        <v>499146936</v>
      </c>
    </row>
    <row r="6" spans="1:27" ht="13.5">
      <c r="A6" s="138" t="s">
        <v>75</v>
      </c>
      <c r="B6" s="136"/>
      <c r="C6" s="155">
        <v>2412361</v>
      </c>
      <c r="D6" s="155"/>
      <c r="E6" s="156">
        <v>11607744</v>
      </c>
      <c r="F6" s="60">
        <v>11391440</v>
      </c>
      <c r="G6" s="60">
        <v>40144</v>
      </c>
      <c r="H6" s="60">
        <v>118941</v>
      </c>
      <c r="I6" s="60">
        <v>211199</v>
      </c>
      <c r="J6" s="60">
        <v>370284</v>
      </c>
      <c r="K6" s="60">
        <v>265529</v>
      </c>
      <c r="L6" s="60">
        <v>351870</v>
      </c>
      <c r="M6" s="60">
        <v>1426244</v>
      </c>
      <c r="N6" s="60">
        <v>2043643</v>
      </c>
      <c r="O6" s="60"/>
      <c r="P6" s="60"/>
      <c r="Q6" s="60"/>
      <c r="R6" s="60"/>
      <c r="S6" s="60"/>
      <c r="T6" s="60"/>
      <c r="U6" s="60"/>
      <c r="V6" s="60"/>
      <c r="W6" s="60">
        <v>2413927</v>
      </c>
      <c r="X6" s="60">
        <v>3174860</v>
      </c>
      <c r="Y6" s="60">
        <v>-760933</v>
      </c>
      <c r="Z6" s="140">
        <v>-23.97</v>
      </c>
      <c r="AA6" s="62">
        <v>11391440</v>
      </c>
    </row>
    <row r="7" spans="1:27" ht="13.5">
      <c r="A7" s="138" t="s">
        <v>76</v>
      </c>
      <c r="B7" s="136"/>
      <c r="C7" s="157">
        <v>6758774</v>
      </c>
      <c r="D7" s="157"/>
      <c r="E7" s="158">
        <v>5182739</v>
      </c>
      <c r="F7" s="159">
        <v>5462059</v>
      </c>
      <c r="G7" s="159">
        <v>49612</v>
      </c>
      <c r="H7" s="159">
        <v>788494</v>
      </c>
      <c r="I7" s="159">
        <v>398960</v>
      </c>
      <c r="J7" s="159">
        <v>1237066</v>
      </c>
      <c r="K7" s="159">
        <v>547615</v>
      </c>
      <c r="L7" s="159">
        <v>337194</v>
      </c>
      <c r="M7" s="159">
        <v>1591515</v>
      </c>
      <c r="N7" s="159">
        <v>2476324</v>
      </c>
      <c r="O7" s="159"/>
      <c r="P7" s="159"/>
      <c r="Q7" s="159"/>
      <c r="R7" s="159"/>
      <c r="S7" s="159"/>
      <c r="T7" s="159"/>
      <c r="U7" s="159"/>
      <c r="V7" s="159"/>
      <c r="W7" s="159">
        <v>3713390</v>
      </c>
      <c r="X7" s="159">
        <v>3732369</v>
      </c>
      <c r="Y7" s="159">
        <v>-18979</v>
      </c>
      <c r="Z7" s="141">
        <v>-0.51</v>
      </c>
      <c r="AA7" s="225">
        <v>5462059</v>
      </c>
    </row>
    <row r="8" spans="1:27" ht="13.5">
      <c r="A8" s="138" t="s">
        <v>77</v>
      </c>
      <c r="B8" s="136"/>
      <c r="C8" s="155">
        <v>309252367</v>
      </c>
      <c r="D8" s="155"/>
      <c r="E8" s="156">
        <v>473441091</v>
      </c>
      <c r="F8" s="60">
        <v>482293437</v>
      </c>
      <c r="G8" s="60">
        <v>2259635</v>
      </c>
      <c r="H8" s="60">
        <v>12780305</v>
      </c>
      <c r="I8" s="60">
        <v>23491879</v>
      </c>
      <c r="J8" s="60">
        <v>38531819</v>
      </c>
      <c r="K8" s="60">
        <v>19920239</v>
      </c>
      <c r="L8" s="60">
        <v>16831120</v>
      </c>
      <c r="M8" s="60">
        <v>22315266</v>
      </c>
      <c r="N8" s="60">
        <v>59066625</v>
      </c>
      <c r="O8" s="60"/>
      <c r="P8" s="60"/>
      <c r="Q8" s="60"/>
      <c r="R8" s="60"/>
      <c r="S8" s="60"/>
      <c r="T8" s="60"/>
      <c r="U8" s="60"/>
      <c r="V8" s="60"/>
      <c r="W8" s="60">
        <v>97598444</v>
      </c>
      <c r="X8" s="60">
        <v>177114036</v>
      </c>
      <c r="Y8" s="60">
        <v>-79515592</v>
      </c>
      <c r="Z8" s="140">
        <v>-44.9</v>
      </c>
      <c r="AA8" s="62">
        <v>482293437</v>
      </c>
    </row>
    <row r="9" spans="1:27" ht="13.5">
      <c r="A9" s="135" t="s">
        <v>78</v>
      </c>
      <c r="B9" s="136"/>
      <c r="C9" s="153">
        <f aca="true" t="shared" si="1" ref="C9:Y9">SUM(C10:C14)</f>
        <v>882257896</v>
      </c>
      <c r="D9" s="153">
        <f>SUM(D10:D14)</f>
        <v>0</v>
      </c>
      <c r="E9" s="154">
        <f t="shared" si="1"/>
        <v>1249549459</v>
      </c>
      <c r="F9" s="100">
        <f t="shared" si="1"/>
        <v>1368168176</v>
      </c>
      <c r="G9" s="100">
        <f t="shared" si="1"/>
        <v>12381987</v>
      </c>
      <c r="H9" s="100">
        <f t="shared" si="1"/>
        <v>30051086</v>
      </c>
      <c r="I9" s="100">
        <f t="shared" si="1"/>
        <v>93482404</v>
      </c>
      <c r="J9" s="100">
        <f t="shared" si="1"/>
        <v>135915477</v>
      </c>
      <c r="K9" s="100">
        <f t="shared" si="1"/>
        <v>128346258</v>
      </c>
      <c r="L9" s="100">
        <f t="shared" si="1"/>
        <v>105480089</v>
      </c>
      <c r="M9" s="100">
        <f t="shared" si="1"/>
        <v>91727514</v>
      </c>
      <c r="N9" s="100">
        <f t="shared" si="1"/>
        <v>325553861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461469338</v>
      </c>
      <c r="X9" s="100">
        <f t="shared" si="1"/>
        <v>623746956</v>
      </c>
      <c r="Y9" s="100">
        <f t="shared" si="1"/>
        <v>-162277618</v>
      </c>
      <c r="Z9" s="137">
        <f>+IF(X9&lt;&gt;0,+(Y9/X9)*100,0)</f>
        <v>-26.01657874864242</v>
      </c>
      <c r="AA9" s="102">
        <f>SUM(AA10:AA14)</f>
        <v>1368168176</v>
      </c>
    </row>
    <row r="10" spans="1:27" ht="13.5">
      <c r="A10" s="138" t="s">
        <v>79</v>
      </c>
      <c r="B10" s="136"/>
      <c r="C10" s="155">
        <v>47157894</v>
      </c>
      <c r="D10" s="155"/>
      <c r="E10" s="156">
        <v>124950615</v>
      </c>
      <c r="F10" s="60">
        <v>124884067</v>
      </c>
      <c r="G10" s="60">
        <v>1711311</v>
      </c>
      <c r="H10" s="60">
        <v>1463361</v>
      </c>
      <c r="I10" s="60">
        <v>8204785</v>
      </c>
      <c r="J10" s="60">
        <v>11379457</v>
      </c>
      <c r="K10" s="60">
        <v>6278397</v>
      </c>
      <c r="L10" s="60">
        <v>5865071</v>
      </c>
      <c r="M10" s="60">
        <v>6914008</v>
      </c>
      <c r="N10" s="60">
        <v>19057476</v>
      </c>
      <c r="O10" s="60"/>
      <c r="P10" s="60"/>
      <c r="Q10" s="60"/>
      <c r="R10" s="60"/>
      <c r="S10" s="60"/>
      <c r="T10" s="60"/>
      <c r="U10" s="60"/>
      <c r="V10" s="60"/>
      <c r="W10" s="60">
        <v>30436933</v>
      </c>
      <c r="X10" s="60">
        <v>45483142</v>
      </c>
      <c r="Y10" s="60">
        <v>-15046209</v>
      </c>
      <c r="Z10" s="140">
        <v>-33.08</v>
      </c>
      <c r="AA10" s="62">
        <v>124884067</v>
      </c>
    </row>
    <row r="11" spans="1:27" ht="13.5">
      <c r="A11" s="138" t="s">
        <v>80</v>
      </c>
      <c r="B11" s="136"/>
      <c r="C11" s="155">
        <v>141391233</v>
      </c>
      <c r="D11" s="155"/>
      <c r="E11" s="156">
        <v>131831572</v>
      </c>
      <c r="F11" s="60">
        <v>185954196</v>
      </c>
      <c r="G11" s="60">
        <v>1209257</v>
      </c>
      <c r="H11" s="60">
        <v>4672282</v>
      </c>
      <c r="I11" s="60">
        <v>16021256</v>
      </c>
      <c r="J11" s="60">
        <v>21902795</v>
      </c>
      <c r="K11" s="60">
        <v>14918165</v>
      </c>
      <c r="L11" s="60">
        <v>10865289</v>
      </c>
      <c r="M11" s="60">
        <v>13967964</v>
      </c>
      <c r="N11" s="60">
        <v>39751418</v>
      </c>
      <c r="O11" s="60"/>
      <c r="P11" s="60"/>
      <c r="Q11" s="60"/>
      <c r="R11" s="60"/>
      <c r="S11" s="60"/>
      <c r="T11" s="60"/>
      <c r="U11" s="60"/>
      <c r="V11" s="60"/>
      <c r="W11" s="60">
        <v>61654213</v>
      </c>
      <c r="X11" s="60">
        <v>59642642</v>
      </c>
      <c r="Y11" s="60">
        <v>2011571</v>
      </c>
      <c r="Z11" s="140">
        <v>3.37</v>
      </c>
      <c r="AA11" s="62">
        <v>185954196</v>
      </c>
    </row>
    <row r="12" spans="1:27" ht="13.5">
      <c r="A12" s="138" t="s">
        <v>81</v>
      </c>
      <c r="B12" s="136"/>
      <c r="C12" s="155">
        <v>104689085</v>
      </c>
      <c r="D12" s="155"/>
      <c r="E12" s="156">
        <v>110014849</v>
      </c>
      <c r="F12" s="60">
        <v>133247031</v>
      </c>
      <c r="G12" s="60">
        <v>753911</v>
      </c>
      <c r="H12" s="60">
        <v>6691776</v>
      </c>
      <c r="I12" s="60">
        <v>8224945</v>
      </c>
      <c r="J12" s="60">
        <v>15670632</v>
      </c>
      <c r="K12" s="60">
        <v>8105080</v>
      </c>
      <c r="L12" s="60">
        <v>5831540</v>
      </c>
      <c r="M12" s="60">
        <v>4313728</v>
      </c>
      <c r="N12" s="60">
        <v>18250348</v>
      </c>
      <c r="O12" s="60"/>
      <c r="P12" s="60"/>
      <c r="Q12" s="60"/>
      <c r="R12" s="60"/>
      <c r="S12" s="60"/>
      <c r="T12" s="60"/>
      <c r="U12" s="60"/>
      <c r="V12" s="60"/>
      <c r="W12" s="60">
        <v>33920980</v>
      </c>
      <c r="X12" s="60">
        <v>54104625</v>
      </c>
      <c r="Y12" s="60">
        <v>-20183645</v>
      </c>
      <c r="Z12" s="140">
        <v>-37.3</v>
      </c>
      <c r="AA12" s="62">
        <v>133247031</v>
      </c>
    </row>
    <row r="13" spans="1:27" ht="13.5">
      <c r="A13" s="138" t="s">
        <v>82</v>
      </c>
      <c r="B13" s="136"/>
      <c r="C13" s="155">
        <v>564330082</v>
      </c>
      <c r="D13" s="155"/>
      <c r="E13" s="156">
        <v>860785957</v>
      </c>
      <c r="F13" s="60">
        <v>897819436</v>
      </c>
      <c r="G13" s="60">
        <v>8684423</v>
      </c>
      <c r="H13" s="60">
        <v>16580672</v>
      </c>
      <c r="I13" s="60">
        <v>60520979</v>
      </c>
      <c r="J13" s="60">
        <v>85786074</v>
      </c>
      <c r="K13" s="60">
        <v>98071419</v>
      </c>
      <c r="L13" s="60">
        <v>81427377</v>
      </c>
      <c r="M13" s="60">
        <v>64658316</v>
      </c>
      <c r="N13" s="60">
        <v>244157112</v>
      </c>
      <c r="O13" s="60"/>
      <c r="P13" s="60"/>
      <c r="Q13" s="60"/>
      <c r="R13" s="60"/>
      <c r="S13" s="60"/>
      <c r="T13" s="60"/>
      <c r="U13" s="60"/>
      <c r="V13" s="60"/>
      <c r="W13" s="60">
        <v>329943186</v>
      </c>
      <c r="X13" s="60">
        <v>457420081</v>
      </c>
      <c r="Y13" s="60">
        <v>-127476895</v>
      </c>
      <c r="Z13" s="140">
        <v>-27.87</v>
      </c>
      <c r="AA13" s="62">
        <v>897819436</v>
      </c>
    </row>
    <row r="14" spans="1:27" ht="13.5">
      <c r="A14" s="138" t="s">
        <v>83</v>
      </c>
      <c r="B14" s="136"/>
      <c r="C14" s="157">
        <v>24689602</v>
      </c>
      <c r="D14" s="157"/>
      <c r="E14" s="158">
        <v>21966466</v>
      </c>
      <c r="F14" s="159">
        <v>26263446</v>
      </c>
      <c r="G14" s="159">
        <v>23085</v>
      </c>
      <c r="H14" s="159">
        <v>642995</v>
      </c>
      <c r="I14" s="159">
        <v>510439</v>
      </c>
      <c r="J14" s="159">
        <v>1176519</v>
      </c>
      <c r="K14" s="159">
        <v>973197</v>
      </c>
      <c r="L14" s="159">
        <v>1490812</v>
      </c>
      <c r="M14" s="159">
        <v>1873498</v>
      </c>
      <c r="N14" s="159">
        <v>4337507</v>
      </c>
      <c r="O14" s="159"/>
      <c r="P14" s="159"/>
      <c r="Q14" s="159"/>
      <c r="R14" s="159"/>
      <c r="S14" s="159"/>
      <c r="T14" s="159"/>
      <c r="U14" s="159"/>
      <c r="V14" s="159"/>
      <c r="W14" s="159">
        <v>5514026</v>
      </c>
      <c r="X14" s="159">
        <v>7096466</v>
      </c>
      <c r="Y14" s="159">
        <v>-1582440</v>
      </c>
      <c r="Z14" s="141">
        <v>-22.3</v>
      </c>
      <c r="AA14" s="225">
        <v>26263446</v>
      </c>
    </row>
    <row r="15" spans="1:27" ht="13.5">
      <c r="A15" s="135" t="s">
        <v>84</v>
      </c>
      <c r="B15" s="142"/>
      <c r="C15" s="153">
        <f aca="true" t="shared" si="2" ref="C15:Y15">SUM(C16:C18)</f>
        <v>1180191067</v>
      </c>
      <c r="D15" s="153">
        <f>SUM(D16:D18)</f>
        <v>0</v>
      </c>
      <c r="E15" s="154">
        <f t="shared" si="2"/>
        <v>1728806332</v>
      </c>
      <c r="F15" s="100">
        <f t="shared" si="2"/>
        <v>1814213593</v>
      </c>
      <c r="G15" s="100">
        <f t="shared" si="2"/>
        <v>672377</v>
      </c>
      <c r="H15" s="100">
        <f t="shared" si="2"/>
        <v>75797312</v>
      </c>
      <c r="I15" s="100">
        <f t="shared" si="2"/>
        <v>84751779</v>
      </c>
      <c r="J15" s="100">
        <f t="shared" si="2"/>
        <v>161221468</v>
      </c>
      <c r="K15" s="100">
        <f t="shared" si="2"/>
        <v>91268829</v>
      </c>
      <c r="L15" s="100">
        <f t="shared" si="2"/>
        <v>153049543</v>
      </c>
      <c r="M15" s="100">
        <f t="shared" si="2"/>
        <v>133535959</v>
      </c>
      <c r="N15" s="100">
        <f t="shared" si="2"/>
        <v>377854331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539075799</v>
      </c>
      <c r="X15" s="100">
        <f t="shared" si="2"/>
        <v>654587984</v>
      </c>
      <c r="Y15" s="100">
        <f t="shared" si="2"/>
        <v>-115512185</v>
      </c>
      <c r="Z15" s="137">
        <f>+IF(X15&lt;&gt;0,+(Y15/X15)*100,0)</f>
        <v>-17.646548336273767</v>
      </c>
      <c r="AA15" s="102">
        <f>SUM(AA16:AA18)</f>
        <v>1814213593</v>
      </c>
    </row>
    <row r="16" spans="1:27" ht="13.5">
      <c r="A16" s="138" t="s">
        <v>85</v>
      </c>
      <c r="B16" s="136"/>
      <c r="C16" s="155">
        <v>48829517</v>
      </c>
      <c r="D16" s="155"/>
      <c r="E16" s="156">
        <v>106599899</v>
      </c>
      <c r="F16" s="60">
        <v>52644266</v>
      </c>
      <c r="G16" s="60">
        <v>303248</v>
      </c>
      <c r="H16" s="60">
        <v>1838306</v>
      </c>
      <c r="I16" s="60">
        <v>1719854</v>
      </c>
      <c r="J16" s="60">
        <v>3861408</v>
      </c>
      <c r="K16" s="60">
        <v>3335640</v>
      </c>
      <c r="L16" s="60">
        <v>2435638</v>
      </c>
      <c r="M16" s="60">
        <v>1449583</v>
      </c>
      <c r="N16" s="60">
        <v>7220861</v>
      </c>
      <c r="O16" s="60"/>
      <c r="P16" s="60"/>
      <c r="Q16" s="60"/>
      <c r="R16" s="60"/>
      <c r="S16" s="60"/>
      <c r="T16" s="60"/>
      <c r="U16" s="60"/>
      <c r="V16" s="60"/>
      <c r="W16" s="60">
        <v>11082269</v>
      </c>
      <c r="X16" s="60">
        <v>72042000</v>
      </c>
      <c r="Y16" s="60">
        <v>-60959731</v>
      </c>
      <c r="Z16" s="140">
        <v>-84.62</v>
      </c>
      <c r="AA16" s="62">
        <v>52644266</v>
      </c>
    </row>
    <row r="17" spans="1:27" ht="13.5">
      <c r="A17" s="138" t="s">
        <v>86</v>
      </c>
      <c r="B17" s="136"/>
      <c r="C17" s="155">
        <v>1104373935</v>
      </c>
      <c r="D17" s="155"/>
      <c r="E17" s="156">
        <v>1603241433</v>
      </c>
      <c r="F17" s="60">
        <v>1738822624</v>
      </c>
      <c r="G17" s="60">
        <v>361787</v>
      </c>
      <c r="H17" s="60">
        <v>73780635</v>
      </c>
      <c r="I17" s="60">
        <v>82444319</v>
      </c>
      <c r="J17" s="60">
        <v>156586741</v>
      </c>
      <c r="K17" s="60">
        <v>85089330</v>
      </c>
      <c r="L17" s="60">
        <v>150083980</v>
      </c>
      <c r="M17" s="60">
        <v>131750138</v>
      </c>
      <c r="N17" s="60">
        <v>366923448</v>
      </c>
      <c r="O17" s="60"/>
      <c r="P17" s="60"/>
      <c r="Q17" s="60"/>
      <c r="R17" s="60"/>
      <c r="S17" s="60"/>
      <c r="T17" s="60"/>
      <c r="U17" s="60"/>
      <c r="V17" s="60"/>
      <c r="W17" s="60">
        <v>523510189</v>
      </c>
      <c r="X17" s="60">
        <v>580602984</v>
      </c>
      <c r="Y17" s="60">
        <v>-57092795</v>
      </c>
      <c r="Z17" s="140">
        <v>-9.83</v>
      </c>
      <c r="AA17" s="62">
        <v>1738822624</v>
      </c>
    </row>
    <row r="18" spans="1:27" ht="13.5">
      <c r="A18" s="138" t="s">
        <v>87</v>
      </c>
      <c r="B18" s="136"/>
      <c r="C18" s="155">
        <v>26987615</v>
      </c>
      <c r="D18" s="155"/>
      <c r="E18" s="156">
        <v>18965000</v>
      </c>
      <c r="F18" s="60">
        <v>22746703</v>
      </c>
      <c r="G18" s="60">
        <v>7342</v>
      </c>
      <c r="H18" s="60">
        <v>178371</v>
      </c>
      <c r="I18" s="60">
        <v>587606</v>
      </c>
      <c r="J18" s="60">
        <v>773319</v>
      </c>
      <c r="K18" s="60">
        <v>2843859</v>
      </c>
      <c r="L18" s="60">
        <v>529925</v>
      </c>
      <c r="M18" s="60">
        <v>336238</v>
      </c>
      <c r="N18" s="60">
        <v>3710022</v>
      </c>
      <c r="O18" s="60"/>
      <c r="P18" s="60"/>
      <c r="Q18" s="60"/>
      <c r="R18" s="60"/>
      <c r="S18" s="60"/>
      <c r="T18" s="60"/>
      <c r="U18" s="60"/>
      <c r="V18" s="60"/>
      <c r="W18" s="60">
        <v>4483341</v>
      </c>
      <c r="X18" s="60">
        <v>1943000</v>
      </c>
      <c r="Y18" s="60">
        <v>2540341</v>
      </c>
      <c r="Z18" s="140">
        <v>130.74</v>
      </c>
      <c r="AA18" s="62">
        <v>22746703</v>
      </c>
    </row>
    <row r="19" spans="1:27" ht="13.5">
      <c r="A19" s="135" t="s">
        <v>88</v>
      </c>
      <c r="B19" s="142"/>
      <c r="C19" s="153">
        <f aca="true" t="shared" si="3" ref="C19:Y19">SUM(C20:C23)</f>
        <v>2119968384</v>
      </c>
      <c r="D19" s="153">
        <f>SUM(D20:D23)</f>
        <v>0</v>
      </c>
      <c r="E19" s="154">
        <f t="shared" si="3"/>
        <v>2741527958</v>
      </c>
      <c r="F19" s="100">
        <f t="shared" si="3"/>
        <v>2930377095</v>
      </c>
      <c r="G19" s="100">
        <f t="shared" si="3"/>
        <v>23560091</v>
      </c>
      <c r="H19" s="100">
        <f t="shared" si="3"/>
        <v>83285732</v>
      </c>
      <c r="I19" s="100">
        <f t="shared" si="3"/>
        <v>124837159</v>
      </c>
      <c r="J19" s="100">
        <f t="shared" si="3"/>
        <v>231682982</v>
      </c>
      <c r="K19" s="100">
        <f t="shared" si="3"/>
        <v>156003440</v>
      </c>
      <c r="L19" s="100">
        <f t="shared" si="3"/>
        <v>155393433</v>
      </c>
      <c r="M19" s="100">
        <f t="shared" si="3"/>
        <v>140083825</v>
      </c>
      <c r="N19" s="100">
        <f t="shared" si="3"/>
        <v>451480698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683163680</v>
      </c>
      <c r="X19" s="100">
        <f t="shared" si="3"/>
        <v>671505936</v>
      </c>
      <c r="Y19" s="100">
        <f t="shared" si="3"/>
        <v>11657744</v>
      </c>
      <c r="Z19" s="137">
        <f>+IF(X19&lt;&gt;0,+(Y19/X19)*100,0)</f>
        <v>1.736059709232414</v>
      </c>
      <c r="AA19" s="102">
        <f>SUM(AA20:AA23)</f>
        <v>2930377095</v>
      </c>
    </row>
    <row r="20" spans="1:27" ht="13.5">
      <c r="A20" s="138" t="s">
        <v>89</v>
      </c>
      <c r="B20" s="136"/>
      <c r="C20" s="155">
        <v>1151286134</v>
      </c>
      <c r="D20" s="155"/>
      <c r="E20" s="156">
        <v>1255721819</v>
      </c>
      <c r="F20" s="60">
        <v>1332725881</v>
      </c>
      <c r="G20" s="60">
        <v>15439124</v>
      </c>
      <c r="H20" s="60">
        <v>33599791</v>
      </c>
      <c r="I20" s="60">
        <v>56188868</v>
      </c>
      <c r="J20" s="60">
        <v>105227783</v>
      </c>
      <c r="K20" s="60">
        <v>72038933</v>
      </c>
      <c r="L20" s="60">
        <v>68502634</v>
      </c>
      <c r="M20" s="60">
        <v>47647311</v>
      </c>
      <c r="N20" s="60">
        <v>188188878</v>
      </c>
      <c r="O20" s="60"/>
      <c r="P20" s="60"/>
      <c r="Q20" s="60"/>
      <c r="R20" s="60"/>
      <c r="S20" s="60"/>
      <c r="T20" s="60"/>
      <c r="U20" s="60"/>
      <c r="V20" s="60"/>
      <c r="W20" s="60">
        <v>293416661</v>
      </c>
      <c r="X20" s="60">
        <v>279670342</v>
      </c>
      <c r="Y20" s="60">
        <v>13746319</v>
      </c>
      <c r="Z20" s="140">
        <v>4.92</v>
      </c>
      <c r="AA20" s="62">
        <v>1332725881</v>
      </c>
    </row>
    <row r="21" spans="1:27" ht="13.5">
      <c r="A21" s="138" t="s">
        <v>90</v>
      </c>
      <c r="B21" s="136"/>
      <c r="C21" s="155">
        <v>458746324</v>
      </c>
      <c r="D21" s="155"/>
      <c r="E21" s="156">
        <v>513312112</v>
      </c>
      <c r="F21" s="60">
        <v>525330122</v>
      </c>
      <c r="G21" s="60">
        <v>3365443</v>
      </c>
      <c r="H21" s="60">
        <v>27341645</v>
      </c>
      <c r="I21" s="60">
        <v>27874309</v>
      </c>
      <c r="J21" s="60">
        <v>58581397</v>
      </c>
      <c r="K21" s="60">
        <v>33833592</v>
      </c>
      <c r="L21" s="60">
        <v>41552747</v>
      </c>
      <c r="M21" s="60">
        <v>31797746</v>
      </c>
      <c r="N21" s="60">
        <v>107184085</v>
      </c>
      <c r="O21" s="60"/>
      <c r="P21" s="60"/>
      <c r="Q21" s="60"/>
      <c r="R21" s="60"/>
      <c r="S21" s="60"/>
      <c r="T21" s="60"/>
      <c r="U21" s="60"/>
      <c r="V21" s="60"/>
      <c r="W21" s="60">
        <v>165765482</v>
      </c>
      <c r="X21" s="60">
        <v>136924126</v>
      </c>
      <c r="Y21" s="60">
        <v>28841356</v>
      </c>
      <c r="Z21" s="140">
        <v>21.06</v>
      </c>
      <c r="AA21" s="62">
        <v>525330122</v>
      </c>
    </row>
    <row r="22" spans="1:27" ht="13.5">
      <c r="A22" s="138" t="s">
        <v>91</v>
      </c>
      <c r="B22" s="136"/>
      <c r="C22" s="157">
        <v>373316602</v>
      </c>
      <c r="D22" s="157"/>
      <c r="E22" s="158">
        <v>556619406</v>
      </c>
      <c r="F22" s="159">
        <v>635446471</v>
      </c>
      <c r="G22" s="159">
        <v>2401312</v>
      </c>
      <c r="H22" s="159">
        <v>10673705</v>
      </c>
      <c r="I22" s="159">
        <v>27491229</v>
      </c>
      <c r="J22" s="159">
        <v>40566246</v>
      </c>
      <c r="K22" s="159">
        <v>37066560</v>
      </c>
      <c r="L22" s="159">
        <v>26720790</v>
      </c>
      <c r="M22" s="159">
        <v>41654193</v>
      </c>
      <c r="N22" s="159">
        <v>105441543</v>
      </c>
      <c r="O22" s="159"/>
      <c r="P22" s="159"/>
      <c r="Q22" s="159"/>
      <c r="R22" s="159"/>
      <c r="S22" s="159"/>
      <c r="T22" s="159"/>
      <c r="U22" s="159"/>
      <c r="V22" s="159"/>
      <c r="W22" s="159">
        <v>146007789</v>
      </c>
      <c r="X22" s="159">
        <v>144361468</v>
      </c>
      <c r="Y22" s="159">
        <v>1646321</v>
      </c>
      <c r="Z22" s="141">
        <v>1.14</v>
      </c>
      <c r="AA22" s="225">
        <v>635446471</v>
      </c>
    </row>
    <row r="23" spans="1:27" ht="13.5">
      <c r="A23" s="138" t="s">
        <v>92</v>
      </c>
      <c r="B23" s="136"/>
      <c r="C23" s="155">
        <v>136619324</v>
      </c>
      <c r="D23" s="155"/>
      <c r="E23" s="156">
        <v>415874621</v>
      </c>
      <c r="F23" s="60">
        <v>436874621</v>
      </c>
      <c r="G23" s="60">
        <v>2354212</v>
      </c>
      <c r="H23" s="60">
        <v>11670591</v>
      </c>
      <c r="I23" s="60">
        <v>13282753</v>
      </c>
      <c r="J23" s="60">
        <v>27307556</v>
      </c>
      <c r="K23" s="60">
        <v>13064355</v>
      </c>
      <c r="L23" s="60">
        <v>18617262</v>
      </c>
      <c r="M23" s="60">
        <v>18984575</v>
      </c>
      <c r="N23" s="60">
        <v>50666192</v>
      </c>
      <c r="O23" s="60"/>
      <c r="P23" s="60"/>
      <c r="Q23" s="60"/>
      <c r="R23" s="60"/>
      <c r="S23" s="60"/>
      <c r="T23" s="60"/>
      <c r="U23" s="60"/>
      <c r="V23" s="60"/>
      <c r="W23" s="60">
        <v>77973748</v>
      </c>
      <c r="X23" s="60">
        <v>110550000</v>
      </c>
      <c r="Y23" s="60">
        <v>-32576252</v>
      </c>
      <c r="Z23" s="140">
        <v>-29.47</v>
      </c>
      <c r="AA23" s="62">
        <v>436874621</v>
      </c>
    </row>
    <row r="24" spans="1:27" ht="13.5">
      <c r="A24" s="135" t="s">
        <v>93</v>
      </c>
      <c r="B24" s="142"/>
      <c r="C24" s="153">
        <v>1452146</v>
      </c>
      <c r="D24" s="153"/>
      <c r="E24" s="154">
        <v>1200000</v>
      </c>
      <c r="F24" s="100">
        <v>1200000</v>
      </c>
      <c r="G24" s="100"/>
      <c r="H24" s="100"/>
      <c r="I24" s="100"/>
      <c r="J24" s="100"/>
      <c r="K24" s="100">
        <v>120807</v>
      </c>
      <c r="L24" s="100">
        <v>1962</v>
      </c>
      <c r="M24" s="100"/>
      <c r="N24" s="100">
        <v>122769</v>
      </c>
      <c r="O24" s="100"/>
      <c r="P24" s="100"/>
      <c r="Q24" s="100"/>
      <c r="R24" s="100"/>
      <c r="S24" s="100"/>
      <c r="T24" s="100"/>
      <c r="U24" s="100"/>
      <c r="V24" s="100"/>
      <c r="W24" s="100">
        <v>122769</v>
      </c>
      <c r="X24" s="100">
        <v>650000</v>
      </c>
      <c r="Y24" s="100">
        <v>-527231</v>
      </c>
      <c r="Z24" s="137">
        <v>-81.11</v>
      </c>
      <c r="AA24" s="102">
        <v>1200000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4502292995</v>
      </c>
      <c r="D25" s="217">
        <f>+D5+D9+D15+D19+D24</f>
        <v>0</v>
      </c>
      <c r="E25" s="230">
        <f t="shared" si="4"/>
        <v>6211315323</v>
      </c>
      <c r="F25" s="219">
        <f t="shared" si="4"/>
        <v>6613105800</v>
      </c>
      <c r="G25" s="219">
        <f t="shared" si="4"/>
        <v>38963846</v>
      </c>
      <c r="H25" s="219">
        <f t="shared" si="4"/>
        <v>202821870</v>
      </c>
      <c r="I25" s="219">
        <f t="shared" si="4"/>
        <v>327173380</v>
      </c>
      <c r="J25" s="219">
        <f t="shared" si="4"/>
        <v>568959096</v>
      </c>
      <c r="K25" s="219">
        <f t="shared" si="4"/>
        <v>396472717</v>
      </c>
      <c r="L25" s="219">
        <f t="shared" si="4"/>
        <v>431445211</v>
      </c>
      <c r="M25" s="219">
        <f t="shared" si="4"/>
        <v>390680323</v>
      </c>
      <c r="N25" s="219">
        <f t="shared" si="4"/>
        <v>1218598251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1787557347</v>
      </c>
      <c r="X25" s="219">
        <f t="shared" si="4"/>
        <v>2134512141</v>
      </c>
      <c r="Y25" s="219">
        <f t="shared" si="4"/>
        <v>-346954794</v>
      </c>
      <c r="Z25" s="231">
        <f>+IF(X25&lt;&gt;0,+(Y25/X25)*100,0)</f>
        <v>-16.25452426976849</v>
      </c>
      <c r="AA25" s="232">
        <f>+AA5+AA9+AA15+AA19+AA24</f>
        <v>6613105800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1768879587</v>
      </c>
      <c r="D28" s="155"/>
      <c r="E28" s="156">
        <v>2515669374</v>
      </c>
      <c r="F28" s="60">
        <v>2768260341</v>
      </c>
      <c r="G28" s="60">
        <v>7357155</v>
      </c>
      <c r="H28" s="60">
        <v>99754084</v>
      </c>
      <c r="I28" s="60">
        <v>157736572</v>
      </c>
      <c r="J28" s="60">
        <v>264847811</v>
      </c>
      <c r="K28" s="60">
        <v>143728397</v>
      </c>
      <c r="L28" s="60">
        <v>253687324</v>
      </c>
      <c r="M28" s="60">
        <v>186222671</v>
      </c>
      <c r="N28" s="60">
        <v>583638392</v>
      </c>
      <c r="O28" s="60"/>
      <c r="P28" s="60"/>
      <c r="Q28" s="60"/>
      <c r="R28" s="60"/>
      <c r="S28" s="60"/>
      <c r="T28" s="60"/>
      <c r="U28" s="60"/>
      <c r="V28" s="60"/>
      <c r="W28" s="60">
        <v>848486203</v>
      </c>
      <c r="X28" s="60"/>
      <c r="Y28" s="60">
        <v>848486203</v>
      </c>
      <c r="Z28" s="140"/>
      <c r="AA28" s="155">
        <v>2768260341</v>
      </c>
    </row>
    <row r="29" spans="1:27" ht="13.5">
      <c r="A29" s="234" t="s">
        <v>134</v>
      </c>
      <c r="B29" s="136"/>
      <c r="C29" s="155">
        <v>283513163</v>
      </c>
      <c r="D29" s="155"/>
      <c r="E29" s="156">
        <v>292064778</v>
      </c>
      <c r="F29" s="60">
        <v>324830927</v>
      </c>
      <c r="G29" s="60">
        <v>5406310</v>
      </c>
      <c r="H29" s="60">
        <v>10389621</v>
      </c>
      <c r="I29" s="60">
        <v>30115342</v>
      </c>
      <c r="J29" s="60">
        <v>45911273</v>
      </c>
      <c r="K29" s="60">
        <v>75499279</v>
      </c>
      <c r="L29" s="60">
        <v>7789369</v>
      </c>
      <c r="M29" s="60">
        <v>39956422</v>
      </c>
      <c r="N29" s="60">
        <v>123245070</v>
      </c>
      <c r="O29" s="60"/>
      <c r="P29" s="60"/>
      <c r="Q29" s="60"/>
      <c r="R29" s="60"/>
      <c r="S29" s="60"/>
      <c r="T29" s="60"/>
      <c r="U29" s="60"/>
      <c r="V29" s="60"/>
      <c r="W29" s="60">
        <v>169156343</v>
      </c>
      <c r="X29" s="60"/>
      <c r="Y29" s="60">
        <v>169156343</v>
      </c>
      <c r="Z29" s="140"/>
      <c r="AA29" s="62">
        <v>324830927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926486</v>
      </c>
      <c r="D31" s="155"/>
      <c r="E31" s="156">
        <v>2100000</v>
      </c>
      <c r="F31" s="60">
        <v>2273515</v>
      </c>
      <c r="G31" s="60"/>
      <c r="H31" s="60"/>
      <c r="I31" s="60"/>
      <c r="J31" s="60"/>
      <c r="K31" s="60">
        <v>51756</v>
      </c>
      <c r="L31" s="60">
        <v>70239</v>
      </c>
      <c r="M31" s="60">
        <v>31250</v>
      </c>
      <c r="N31" s="60">
        <v>153245</v>
      </c>
      <c r="O31" s="60"/>
      <c r="P31" s="60"/>
      <c r="Q31" s="60"/>
      <c r="R31" s="60"/>
      <c r="S31" s="60"/>
      <c r="T31" s="60"/>
      <c r="U31" s="60"/>
      <c r="V31" s="60"/>
      <c r="W31" s="60">
        <v>153245</v>
      </c>
      <c r="X31" s="60"/>
      <c r="Y31" s="60">
        <v>153245</v>
      </c>
      <c r="Z31" s="140"/>
      <c r="AA31" s="62">
        <v>2273515</v>
      </c>
    </row>
    <row r="32" spans="1:27" ht="13.5">
      <c r="A32" s="236" t="s">
        <v>46</v>
      </c>
      <c r="B32" s="136"/>
      <c r="C32" s="210">
        <f aca="true" t="shared" si="5" ref="C32:Y32">SUM(C28:C31)</f>
        <v>2053319236</v>
      </c>
      <c r="D32" s="210">
        <f>SUM(D28:D31)</f>
        <v>0</v>
      </c>
      <c r="E32" s="211">
        <f t="shared" si="5"/>
        <v>2809834152</v>
      </c>
      <c r="F32" s="77">
        <f t="shared" si="5"/>
        <v>3095364783</v>
      </c>
      <c r="G32" s="77">
        <f t="shared" si="5"/>
        <v>12763465</v>
      </c>
      <c r="H32" s="77">
        <f t="shared" si="5"/>
        <v>110143705</v>
      </c>
      <c r="I32" s="77">
        <f t="shared" si="5"/>
        <v>187851914</v>
      </c>
      <c r="J32" s="77">
        <f t="shared" si="5"/>
        <v>310759084</v>
      </c>
      <c r="K32" s="77">
        <f t="shared" si="5"/>
        <v>219279432</v>
      </c>
      <c r="L32" s="77">
        <f t="shared" si="5"/>
        <v>261546932</v>
      </c>
      <c r="M32" s="77">
        <f t="shared" si="5"/>
        <v>226210343</v>
      </c>
      <c r="N32" s="77">
        <f t="shared" si="5"/>
        <v>707036707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1017795791</v>
      </c>
      <c r="X32" s="77">
        <f t="shared" si="5"/>
        <v>0</v>
      </c>
      <c r="Y32" s="77">
        <f t="shared" si="5"/>
        <v>1017795791</v>
      </c>
      <c r="Z32" s="212">
        <f>+IF(X32&lt;&gt;0,+(Y32/X32)*100,0)</f>
        <v>0</v>
      </c>
      <c r="AA32" s="79">
        <f>SUM(AA28:AA31)</f>
        <v>3095364783</v>
      </c>
    </row>
    <row r="33" spans="1:27" ht="13.5">
      <c r="A33" s="237" t="s">
        <v>51</v>
      </c>
      <c r="B33" s="136" t="s">
        <v>137</v>
      </c>
      <c r="C33" s="155">
        <v>44021640</v>
      </c>
      <c r="D33" s="155"/>
      <c r="E33" s="156">
        <v>73019204</v>
      </c>
      <c r="F33" s="60">
        <v>73369283</v>
      </c>
      <c r="G33" s="60">
        <v>2626721</v>
      </c>
      <c r="H33" s="60">
        <v>3034603</v>
      </c>
      <c r="I33" s="60">
        <v>4436464</v>
      </c>
      <c r="J33" s="60">
        <v>10097788</v>
      </c>
      <c r="K33" s="60">
        <v>6303626</v>
      </c>
      <c r="L33" s="60">
        <v>4437480</v>
      </c>
      <c r="M33" s="60">
        <v>2854768</v>
      </c>
      <c r="N33" s="60">
        <v>13595874</v>
      </c>
      <c r="O33" s="60"/>
      <c r="P33" s="60"/>
      <c r="Q33" s="60"/>
      <c r="R33" s="60"/>
      <c r="S33" s="60"/>
      <c r="T33" s="60"/>
      <c r="U33" s="60"/>
      <c r="V33" s="60"/>
      <c r="W33" s="60">
        <v>23693662</v>
      </c>
      <c r="X33" s="60"/>
      <c r="Y33" s="60">
        <v>23693662</v>
      </c>
      <c r="Z33" s="140"/>
      <c r="AA33" s="62">
        <v>73369283</v>
      </c>
    </row>
    <row r="34" spans="1:27" ht="13.5">
      <c r="A34" s="237" t="s">
        <v>52</v>
      </c>
      <c r="B34" s="136" t="s">
        <v>138</v>
      </c>
      <c r="C34" s="155">
        <v>1856888617</v>
      </c>
      <c r="D34" s="155"/>
      <c r="E34" s="156">
        <v>2350300864</v>
      </c>
      <c r="F34" s="60">
        <v>2446723242</v>
      </c>
      <c r="G34" s="60">
        <v>18287695</v>
      </c>
      <c r="H34" s="60">
        <v>76194783</v>
      </c>
      <c r="I34" s="60">
        <v>115683928</v>
      </c>
      <c r="J34" s="60">
        <v>210166406</v>
      </c>
      <c r="K34" s="60">
        <v>131128715</v>
      </c>
      <c r="L34" s="60">
        <v>126300977</v>
      </c>
      <c r="M34" s="60">
        <v>136880364</v>
      </c>
      <c r="N34" s="60">
        <v>394310056</v>
      </c>
      <c r="O34" s="60"/>
      <c r="P34" s="60"/>
      <c r="Q34" s="60"/>
      <c r="R34" s="60"/>
      <c r="S34" s="60"/>
      <c r="T34" s="60"/>
      <c r="U34" s="60"/>
      <c r="V34" s="60"/>
      <c r="W34" s="60">
        <v>604476462</v>
      </c>
      <c r="X34" s="60"/>
      <c r="Y34" s="60">
        <v>604476462</v>
      </c>
      <c r="Z34" s="140"/>
      <c r="AA34" s="62">
        <v>2446723242</v>
      </c>
    </row>
    <row r="35" spans="1:27" ht="13.5">
      <c r="A35" s="237" t="s">
        <v>53</v>
      </c>
      <c r="B35" s="136"/>
      <c r="C35" s="155">
        <v>548063499</v>
      </c>
      <c r="D35" s="155"/>
      <c r="E35" s="156">
        <v>978161103</v>
      </c>
      <c r="F35" s="60">
        <v>997648492</v>
      </c>
      <c r="G35" s="60">
        <v>5285963</v>
      </c>
      <c r="H35" s="60">
        <v>13448780</v>
      </c>
      <c r="I35" s="60">
        <v>19201073</v>
      </c>
      <c r="J35" s="60">
        <v>37935816</v>
      </c>
      <c r="K35" s="60">
        <v>39760945</v>
      </c>
      <c r="L35" s="60">
        <v>39159820</v>
      </c>
      <c r="M35" s="60">
        <v>24734852</v>
      </c>
      <c r="N35" s="60">
        <v>103655617</v>
      </c>
      <c r="O35" s="60"/>
      <c r="P35" s="60"/>
      <c r="Q35" s="60"/>
      <c r="R35" s="60"/>
      <c r="S35" s="60"/>
      <c r="T35" s="60"/>
      <c r="U35" s="60"/>
      <c r="V35" s="60"/>
      <c r="W35" s="60">
        <v>141591433</v>
      </c>
      <c r="X35" s="60"/>
      <c r="Y35" s="60">
        <v>141591433</v>
      </c>
      <c r="Z35" s="140"/>
      <c r="AA35" s="62">
        <v>997648492</v>
      </c>
    </row>
    <row r="36" spans="1:27" ht="13.5">
      <c r="A36" s="238" t="s">
        <v>139</v>
      </c>
      <c r="B36" s="149"/>
      <c r="C36" s="222">
        <f aca="true" t="shared" si="6" ref="C36:Y36">SUM(C32:C35)</f>
        <v>4502292992</v>
      </c>
      <c r="D36" s="222">
        <f>SUM(D32:D35)</f>
        <v>0</v>
      </c>
      <c r="E36" s="218">
        <f t="shared" si="6"/>
        <v>6211315323</v>
      </c>
      <c r="F36" s="220">
        <f t="shared" si="6"/>
        <v>6613105800</v>
      </c>
      <c r="G36" s="220">
        <f t="shared" si="6"/>
        <v>38963844</v>
      </c>
      <c r="H36" s="220">
        <f t="shared" si="6"/>
        <v>202821871</v>
      </c>
      <c r="I36" s="220">
        <f t="shared" si="6"/>
        <v>327173379</v>
      </c>
      <c r="J36" s="220">
        <f t="shared" si="6"/>
        <v>568959094</v>
      </c>
      <c r="K36" s="220">
        <f t="shared" si="6"/>
        <v>396472718</v>
      </c>
      <c r="L36" s="220">
        <f t="shared" si="6"/>
        <v>431445209</v>
      </c>
      <c r="M36" s="220">
        <f t="shared" si="6"/>
        <v>390680327</v>
      </c>
      <c r="N36" s="220">
        <f t="shared" si="6"/>
        <v>1218598254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1787557348</v>
      </c>
      <c r="X36" s="220">
        <f t="shared" si="6"/>
        <v>0</v>
      </c>
      <c r="Y36" s="220">
        <f t="shared" si="6"/>
        <v>1787557348</v>
      </c>
      <c r="Z36" s="221">
        <f>+IF(X36&lt;&gt;0,+(Y36/X36)*100,0)</f>
        <v>0</v>
      </c>
      <c r="AA36" s="239">
        <f>SUM(AA32:AA35)</f>
        <v>6613105800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2266560046</v>
      </c>
      <c r="D6" s="155"/>
      <c r="E6" s="59"/>
      <c r="F6" s="60"/>
      <c r="G6" s="60">
        <v>2164203405</v>
      </c>
      <c r="H6" s="60">
        <v>2278218239</v>
      </c>
      <c r="I6" s="60">
        <v>2151761984</v>
      </c>
      <c r="J6" s="60">
        <v>2151761984</v>
      </c>
      <c r="K6" s="60">
        <v>2183333593</v>
      </c>
      <c r="L6" s="60">
        <v>2209810133</v>
      </c>
      <c r="M6" s="60">
        <v>2112720695</v>
      </c>
      <c r="N6" s="60">
        <v>2112720695</v>
      </c>
      <c r="O6" s="60"/>
      <c r="P6" s="60"/>
      <c r="Q6" s="60"/>
      <c r="R6" s="60"/>
      <c r="S6" s="60"/>
      <c r="T6" s="60"/>
      <c r="U6" s="60"/>
      <c r="V6" s="60"/>
      <c r="W6" s="60">
        <v>2112720695</v>
      </c>
      <c r="X6" s="60"/>
      <c r="Y6" s="60">
        <v>2112720695</v>
      </c>
      <c r="Z6" s="140"/>
      <c r="AA6" s="62"/>
    </row>
    <row r="7" spans="1:27" ht="13.5">
      <c r="A7" s="249" t="s">
        <v>144</v>
      </c>
      <c r="B7" s="182"/>
      <c r="C7" s="155">
        <v>2621906506</v>
      </c>
      <c r="D7" s="155"/>
      <c r="E7" s="59">
        <v>5362934000</v>
      </c>
      <c r="F7" s="60">
        <v>5583295000</v>
      </c>
      <c r="G7" s="60">
        <v>5877255338</v>
      </c>
      <c r="H7" s="60">
        <v>6064304622</v>
      </c>
      <c r="I7" s="60">
        <v>5578445712</v>
      </c>
      <c r="J7" s="60">
        <v>5578445712</v>
      </c>
      <c r="K7" s="60">
        <v>5450130278</v>
      </c>
      <c r="L7" s="60">
        <v>4752702874</v>
      </c>
      <c r="M7" s="60">
        <v>6072274426</v>
      </c>
      <c r="N7" s="60">
        <v>6072274426</v>
      </c>
      <c r="O7" s="60"/>
      <c r="P7" s="60"/>
      <c r="Q7" s="60"/>
      <c r="R7" s="60"/>
      <c r="S7" s="60"/>
      <c r="T7" s="60"/>
      <c r="U7" s="60"/>
      <c r="V7" s="60"/>
      <c r="W7" s="60">
        <v>6072274426</v>
      </c>
      <c r="X7" s="60">
        <v>2791647500</v>
      </c>
      <c r="Y7" s="60">
        <v>3280626926</v>
      </c>
      <c r="Z7" s="140">
        <v>117.52</v>
      </c>
      <c r="AA7" s="62">
        <v>5583295000</v>
      </c>
    </row>
    <row r="8" spans="1:27" ht="13.5">
      <c r="A8" s="249" t="s">
        <v>145</v>
      </c>
      <c r="B8" s="182"/>
      <c r="C8" s="155">
        <v>4309648538</v>
      </c>
      <c r="D8" s="155"/>
      <c r="E8" s="59">
        <v>4499299538</v>
      </c>
      <c r="F8" s="60">
        <v>4503299538</v>
      </c>
      <c r="G8" s="60">
        <v>3260955149</v>
      </c>
      <c r="H8" s="60">
        <v>3242626289</v>
      </c>
      <c r="I8" s="60">
        <v>3174479548</v>
      </c>
      <c r="J8" s="60">
        <v>3174479548</v>
      </c>
      <c r="K8" s="60">
        <v>3025184903</v>
      </c>
      <c r="L8" s="60">
        <v>3209095769</v>
      </c>
      <c r="M8" s="60">
        <v>3246668987</v>
      </c>
      <c r="N8" s="60">
        <v>3246668987</v>
      </c>
      <c r="O8" s="60"/>
      <c r="P8" s="60"/>
      <c r="Q8" s="60"/>
      <c r="R8" s="60"/>
      <c r="S8" s="60"/>
      <c r="T8" s="60"/>
      <c r="U8" s="60"/>
      <c r="V8" s="60"/>
      <c r="W8" s="60">
        <v>3246668987</v>
      </c>
      <c r="X8" s="60">
        <v>2251649769</v>
      </c>
      <c r="Y8" s="60">
        <v>995019218</v>
      </c>
      <c r="Z8" s="140">
        <v>44.19</v>
      </c>
      <c r="AA8" s="62">
        <v>4503299538</v>
      </c>
    </row>
    <row r="9" spans="1:27" ht="13.5">
      <c r="A9" s="249" t="s">
        <v>146</v>
      </c>
      <c r="B9" s="182"/>
      <c r="C9" s="155">
        <v>417304756</v>
      </c>
      <c r="D9" s="155"/>
      <c r="E9" s="59">
        <v>351500160</v>
      </c>
      <c r="F9" s="60">
        <v>351500160</v>
      </c>
      <c r="G9" s="60">
        <v>481724865</v>
      </c>
      <c r="H9" s="60">
        <v>526498425</v>
      </c>
      <c r="I9" s="60">
        <v>450805774</v>
      </c>
      <c r="J9" s="60">
        <v>450805774</v>
      </c>
      <c r="K9" s="60">
        <v>433425504</v>
      </c>
      <c r="L9" s="60">
        <v>442792668</v>
      </c>
      <c r="M9" s="60">
        <v>360799029</v>
      </c>
      <c r="N9" s="60">
        <v>360799029</v>
      </c>
      <c r="O9" s="60"/>
      <c r="P9" s="60"/>
      <c r="Q9" s="60"/>
      <c r="R9" s="60"/>
      <c r="S9" s="60"/>
      <c r="T9" s="60"/>
      <c r="U9" s="60"/>
      <c r="V9" s="60"/>
      <c r="W9" s="60">
        <v>360799029</v>
      </c>
      <c r="X9" s="60">
        <v>175750080</v>
      </c>
      <c r="Y9" s="60">
        <v>185048949</v>
      </c>
      <c r="Z9" s="140">
        <v>105.29</v>
      </c>
      <c r="AA9" s="62">
        <v>351500160</v>
      </c>
    </row>
    <row r="10" spans="1:27" ht="13.5">
      <c r="A10" s="249" t="s">
        <v>147</v>
      </c>
      <c r="B10" s="182"/>
      <c r="C10" s="155">
        <v>19650339</v>
      </c>
      <c r="D10" s="155"/>
      <c r="E10" s="59">
        <v>20494634</v>
      </c>
      <c r="F10" s="60">
        <v>18542764</v>
      </c>
      <c r="G10" s="159">
        <v>19650339</v>
      </c>
      <c r="H10" s="159">
        <v>19650339</v>
      </c>
      <c r="I10" s="159">
        <v>19650339</v>
      </c>
      <c r="J10" s="60">
        <v>19650339</v>
      </c>
      <c r="K10" s="159">
        <v>19650339</v>
      </c>
      <c r="L10" s="159">
        <v>19650339</v>
      </c>
      <c r="M10" s="60">
        <v>19650339</v>
      </c>
      <c r="N10" s="159">
        <v>19650339</v>
      </c>
      <c r="O10" s="159"/>
      <c r="P10" s="159"/>
      <c r="Q10" s="60"/>
      <c r="R10" s="159"/>
      <c r="S10" s="159"/>
      <c r="T10" s="60"/>
      <c r="U10" s="159"/>
      <c r="V10" s="159"/>
      <c r="W10" s="159">
        <v>19650339</v>
      </c>
      <c r="X10" s="60">
        <v>9271382</v>
      </c>
      <c r="Y10" s="159">
        <v>10378957</v>
      </c>
      <c r="Z10" s="141">
        <v>111.95</v>
      </c>
      <c r="AA10" s="225">
        <v>18542764</v>
      </c>
    </row>
    <row r="11" spans="1:27" ht="13.5">
      <c r="A11" s="249" t="s">
        <v>148</v>
      </c>
      <c r="B11" s="182"/>
      <c r="C11" s="155">
        <v>269282768</v>
      </c>
      <c r="D11" s="155"/>
      <c r="E11" s="59">
        <v>296315250</v>
      </c>
      <c r="F11" s="60">
        <v>282846375</v>
      </c>
      <c r="G11" s="60">
        <v>270734906</v>
      </c>
      <c r="H11" s="60">
        <v>270166433</v>
      </c>
      <c r="I11" s="60">
        <v>272131215</v>
      </c>
      <c r="J11" s="60">
        <v>272131215</v>
      </c>
      <c r="K11" s="60">
        <v>278410557</v>
      </c>
      <c r="L11" s="60">
        <v>291577188</v>
      </c>
      <c r="M11" s="60">
        <v>312338806</v>
      </c>
      <c r="N11" s="60">
        <v>312338806</v>
      </c>
      <c r="O11" s="60"/>
      <c r="P11" s="60"/>
      <c r="Q11" s="60"/>
      <c r="R11" s="60"/>
      <c r="S11" s="60"/>
      <c r="T11" s="60"/>
      <c r="U11" s="60"/>
      <c r="V11" s="60"/>
      <c r="W11" s="60">
        <v>312338806</v>
      </c>
      <c r="X11" s="60">
        <v>141423188</v>
      </c>
      <c r="Y11" s="60">
        <v>170915618</v>
      </c>
      <c r="Z11" s="140">
        <v>120.85</v>
      </c>
      <c r="AA11" s="62">
        <v>282846375</v>
      </c>
    </row>
    <row r="12" spans="1:27" ht="13.5">
      <c r="A12" s="250" t="s">
        <v>56</v>
      </c>
      <c r="B12" s="251"/>
      <c r="C12" s="168">
        <f aca="true" t="shared" si="0" ref="C12:Y12">SUM(C6:C11)</f>
        <v>9904352953</v>
      </c>
      <c r="D12" s="168">
        <f>SUM(D6:D11)</f>
        <v>0</v>
      </c>
      <c r="E12" s="72">
        <f t="shared" si="0"/>
        <v>10530543582</v>
      </c>
      <c r="F12" s="73">
        <f t="shared" si="0"/>
        <v>10739483837</v>
      </c>
      <c r="G12" s="73">
        <f t="shared" si="0"/>
        <v>12074524002</v>
      </c>
      <c r="H12" s="73">
        <f t="shared" si="0"/>
        <v>12401464347</v>
      </c>
      <c r="I12" s="73">
        <f t="shared" si="0"/>
        <v>11647274572</v>
      </c>
      <c r="J12" s="73">
        <f t="shared" si="0"/>
        <v>11647274572</v>
      </c>
      <c r="K12" s="73">
        <f t="shared" si="0"/>
        <v>11390135174</v>
      </c>
      <c r="L12" s="73">
        <f t="shared" si="0"/>
        <v>10925628971</v>
      </c>
      <c r="M12" s="73">
        <f t="shared" si="0"/>
        <v>12124452282</v>
      </c>
      <c r="N12" s="73">
        <f t="shared" si="0"/>
        <v>12124452282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12124452282</v>
      </c>
      <c r="X12" s="73">
        <f t="shared" si="0"/>
        <v>5369741919</v>
      </c>
      <c r="Y12" s="73">
        <f t="shared" si="0"/>
        <v>6754710363</v>
      </c>
      <c r="Z12" s="170">
        <f>+IF(X12&lt;&gt;0,+(Y12/X12)*100,0)</f>
        <v>125.7920858188641</v>
      </c>
      <c r="AA12" s="74">
        <f>SUM(AA6:AA11)</f>
        <v>10739483837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104311454</v>
      </c>
      <c r="D15" s="155"/>
      <c r="E15" s="59">
        <v>91752662</v>
      </c>
      <c r="F15" s="60">
        <v>91752662</v>
      </c>
      <c r="G15" s="60">
        <v>102400070</v>
      </c>
      <c r="H15" s="60">
        <v>100111592</v>
      </c>
      <c r="I15" s="60">
        <v>98012986</v>
      </c>
      <c r="J15" s="60">
        <v>98012986</v>
      </c>
      <c r="K15" s="60">
        <v>96116205</v>
      </c>
      <c r="L15" s="60">
        <v>94208141</v>
      </c>
      <c r="M15" s="60">
        <v>91983784</v>
      </c>
      <c r="N15" s="60">
        <v>91983784</v>
      </c>
      <c r="O15" s="60"/>
      <c r="P15" s="60"/>
      <c r="Q15" s="60"/>
      <c r="R15" s="60"/>
      <c r="S15" s="60"/>
      <c r="T15" s="60"/>
      <c r="U15" s="60"/>
      <c r="V15" s="60"/>
      <c r="W15" s="60">
        <v>91983784</v>
      </c>
      <c r="X15" s="60">
        <v>45876331</v>
      </c>
      <c r="Y15" s="60">
        <v>46107453</v>
      </c>
      <c r="Z15" s="140">
        <v>100.5</v>
      </c>
      <c r="AA15" s="62">
        <v>91752662</v>
      </c>
    </row>
    <row r="16" spans="1:27" ht="13.5">
      <c r="A16" s="249" t="s">
        <v>151</v>
      </c>
      <c r="B16" s="182"/>
      <c r="C16" s="155">
        <v>3245040758</v>
      </c>
      <c r="D16" s="155"/>
      <c r="E16" s="59">
        <v>1682069000</v>
      </c>
      <c r="F16" s="60">
        <v>1859632000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929816000</v>
      </c>
      <c r="Y16" s="159">
        <v>-929816000</v>
      </c>
      <c r="Z16" s="141">
        <v>-100</v>
      </c>
      <c r="AA16" s="225">
        <v>1859632000</v>
      </c>
    </row>
    <row r="17" spans="1:27" ht="13.5">
      <c r="A17" s="249" t="s">
        <v>152</v>
      </c>
      <c r="B17" s="182"/>
      <c r="C17" s="155">
        <v>190849463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30538857553</v>
      </c>
      <c r="D19" s="155"/>
      <c r="E19" s="59">
        <v>35865332833</v>
      </c>
      <c r="F19" s="60">
        <v>36515800961</v>
      </c>
      <c r="G19" s="60">
        <v>31350817265</v>
      </c>
      <c r="H19" s="60">
        <v>31390988034</v>
      </c>
      <c r="I19" s="60">
        <v>31561648559</v>
      </c>
      <c r="J19" s="60">
        <v>31561648559</v>
      </c>
      <c r="K19" s="60">
        <v>31801504170</v>
      </c>
      <c r="L19" s="60">
        <v>32075528215</v>
      </c>
      <c r="M19" s="60">
        <v>32309587436</v>
      </c>
      <c r="N19" s="60">
        <v>32309587436</v>
      </c>
      <c r="O19" s="60"/>
      <c r="P19" s="60"/>
      <c r="Q19" s="60"/>
      <c r="R19" s="60"/>
      <c r="S19" s="60"/>
      <c r="T19" s="60"/>
      <c r="U19" s="60"/>
      <c r="V19" s="60"/>
      <c r="W19" s="60">
        <v>32309587436</v>
      </c>
      <c r="X19" s="60">
        <v>18257900481</v>
      </c>
      <c r="Y19" s="60">
        <v>14051686955</v>
      </c>
      <c r="Z19" s="140">
        <v>76.96</v>
      </c>
      <c r="AA19" s="62">
        <v>36515800961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729506760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9111379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34817677367</v>
      </c>
      <c r="D24" s="168">
        <f>SUM(D15:D23)</f>
        <v>0</v>
      </c>
      <c r="E24" s="76">
        <f t="shared" si="1"/>
        <v>37639154495</v>
      </c>
      <c r="F24" s="77">
        <f t="shared" si="1"/>
        <v>38467185623</v>
      </c>
      <c r="G24" s="77">
        <f t="shared" si="1"/>
        <v>31453217335</v>
      </c>
      <c r="H24" s="77">
        <f t="shared" si="1"/>
        <v>31491099626</v>
      </c>
      <c r="I24" s="77">
        <f t="shared" si="1"/>
        <v>31659661545</v>
      </c>
      <c r="J24" s="77">
        <f t="shared" si="1"/>
        <v>31659661545</v>
      </c>
      <c r="K24" s="77">
        <f t="shared" si="1"/>
        <v>31897620375</v>
      </c>
      <c r="L24" s="77">
        <f t="shared" si="1"/>
        <v>32169736356</v>
      </c>
      <c r="M24" s="77">
        <f t="shared" si="1"/>
        <v>32401571220</v>
      </c>
      <c r="N24" s="77">
        <f t="shared" si="1"/>
        <v>32401571220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32401571220</v>
      </c>
      <c r="X24" s="77">
        <f t="shared" si="1"/>
        <v>19233592812</v>
      </c>
      <c r="Y24" s="77">
        <f t="shared" si="1"/>
        <v>13167978408</v>
      </c>
      <c r="Z24" s="212">
        <f>+IF(X24&lt;&gt;0,+(Y24/X24)*100,0)</f>
        <v>68.46343549388436</v>
      </c>
      <c r="AA24" s="79">
        <f>SUM(AA15:AA23)</f>
        <v>38467185623</v>
      </c>
    </row>
    <row r="25" spans="1:27" ht="13.5">
      <c r="A25" s="250" t="s">
        <v>159</v>
      </c>
      <c r="B25" s="251"/>
      <c r="C25" s="168">
        <f aca="true" t="shared" si="2" ref="C25:Y25">+C12+C24</f>
        <v>44722030320</v>
      </c>
      <c r="D25" s="168">
        <f>+D12+D24</f>
        <v>0</v>
      </c>
      <c r="E25" s="72">
        <f t="shared" si="2"/>
        <v>48169698077</v>
      </c>
      <c r="F25" s="73">
        <f t="shared" si="2"/>
        <v>49206669460</v>
      </c>
      <c r="G25" s="73">
        <f t="shared" si="2"/>
        <v>43527741337</v>
      </c>
      <c r="H25" s="73">
        <f t="shared" si="2"/>
        <v>43892563973</v>
      </c>
      <c r="I25" s="73">
        <f t="shared" si="2"/>
        <v>43306936117</v>
      </c>
      <c r="J25" s="73">
        <f t="shared" si="2"/>
        <v>43306936117</v>
      </c>
      <c r="K25" s="73">
        <f t="shared" si="2"/>
        <v>43287755549</v>
      </c>
      <c r="L25" s="73">
        <f t="shared" si="2"/>
        <v>43095365327</v>
      </c>
      <c r="M25" s="73">
        <f t="shared" si="2"/>
        <v>44526023502</v>
      </c>
      <c r="N25" s="73">
        <f t="shared" si="2"/>
        <v>44526023502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44526023502</v>
      </c>
      <c r="X25" s="73">
        <f t="shared" si="2"/>
        <v>24603334731</v>
      </c>
      <c r="Y25" s="73">
        <f t="shared" si="2"/>
        <v>19922688771</v>
      </c>
      <c r="Z25" s="170">
        <f>+IF(X25&lt;&gt;0,+(Y25/X25)*100,0)</f>
        <v>80.97556282034229</v>
      </c>
      <c r="AA25" s="74">
        <f>+AA12+AA24</f>
        <v>49206669460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368325252</v>
      </c>
      <c r="D30" s="155"/>
      <c r="E30" s="59">
        <v>378885000</v>
      </c>
      <c r="F30" s="60">
        <v>378885000</v>
      </c>
      <c r="G30" s="60">
        <v>368325252</v>
      </c>
      <c r="H30" s="60">
        <v>368325252</v>
      </c>
      <c r="I30" s="60">
        <v>368325252</v>
      </c>
      <c r="J30" s="60">
        <v>368325252</v>
      </c>
      <c r="K30" s="60">
        <v>368325252</v>
      </c>
      <c r="L30" s="60">
        <v>368325252</v>
      </c>
      <c r="M30" s="60">
        <v>368325252</v>
      </c>
      <c r="N30" s="60">
        <v>368325252</v>
      </c>
      <c r="O30" s="60"/>
      <c r="P30" s="60"/>
      <c r="Q30" s="60"/>
      <c r="R30" s="60"/>
      <c r="S30" s="60"/>
      <c r="T30" s="60"/>
      <c r="U30" s="60"/>
      <c r="V30" s="60"/>
      <c r="W30" s="60">
        <v>368325252</v>
      </c>
      <c r="X30" s="60">
        <v>189442500</v>
      </c>
      <c r="Y30" s="60">
        <v>178882752</v>
      </c>
      <c r="Z30" s="140">
        <v>94.43</v>
      </c>
      <c r="AA30" s="62">
        <v>378885000</v>
      </c>
    </row>
    <row r="31" spans="1:27" ht="13.5">
      <c r="A31" s="249" t="s">
        <v>163</v>
      </c>
      <c r="B31" s="182"/>
      <c r="C31" s="155">
        <v>370216911</v>
      </c>
      <c r="D31" s="155"/>
      <c r="E31" s="59">
        <v>372942569</v>
      </c>
      <c r="F31" s="60">
        <v>372942568</v>
      </c>
      <c r="G31" s="60">
        <v>377707542</v>
      </c>
      <c r="H31" s="60">
        <v>263263461</v>
      </c>
      <c r="I31" s="60">
        <v>255829311</v>
      </c>
      <c r="J31" s="60">
        <v>255829311</v>
      </c>
      <c r="K31" s="60">
        <v>253033593</v>
      </c>
      <c r="L31" s="60">
        <v>256195896</v>
      </c>
      <c r="M31" s="60">
        <v>257758731</v>
      </c>
      <c r="N31" s="60">
        <v>257758731</v>
      </c>
      <c r="O31" s="60"/>
      <c r="P31" s="60"/>
      <c r="Q31" s="60"/>
      <c r="R31" s="60"/>
      <c r="S31" s="60"/>
      <c r="T31" s="60"/>
      <c r="U31" s="60"/>
      <c r="V31" s="60"/>
      <c r="W31" s="60">
        <v>257758731</v>
      </c>
      <c r="X31" s="60">
        <v>186471284</v>
      </c>
      <c r="Y31" s="60">
        <v>71287447</v>
      </c>
      <c r="Z31" s="140">
        <v>38.23</v>
      </c>
      <c r="AA31" s="62">
        <v>372942568</v>
      </c>
    </row>
    <row r="32" spans="1:27" ht="13.5">
      <c r="A32" s="249" t="s">
        <v>164</v>
      </c>
      <c r="B32" s="182"/>
      <c r="C32" s="155">
        <v>6338164523</v>
      </c>
      <c r="D32" s="155"/>
      <c r="E32" s="59">
        <v>5125322936</v>
      </c>
      <c r="F32" s="60">
        <v>5658750668</v>
      </c>
      <c r="G32" s="60">
        <v>4034859305</v>
      </c>
      <c r="H32" s="60">
        <v>3927504532</v>
      </c>
      <c r="I32" s="60">
        <v>4607254277</v>
      </c>
      <c r="J32" s="60">
        <v>4607254277</v>
      </c>
      <c r="K32" s="60">
        <v>3658695812</v>
      </c>
      <c r="L32" s="60">
        <v>3574097391</v>
      </c>
      <c r="M32" s="60">
        <v>3817052259</v>
      </c>
      <c r="N32" s="60">
        <v>3817052259</v>
      </c>
      <c r="O32" s="60"/>
      <c r="P32" s="60"/>
      <c r="Q32" s="60"/>
      <c r="R32" s="60"/>
      <c r="S32" s="60"/>
      <c r="T32" s="60"/>
      <c r="U32" s="60"/>
      <c r="V32" s="60"/>
      <c r="W32" s="60">
        <v>3817052259</v>
      </c>
      <c r="X32" s="60">
        <v>2829375334</v>
      </c>
      <c r="Y32" s="60">
        <v>987676925</v>
      </c>
      <c r="Z32" s="140">
        <v>34.91</v>
      </c>
      <c r="AA32" s="62">
        <v>5658750668</v>
      </c>
    </row>
    <row r="33" spans="1:27" ht="13.5">
      <c r="A33" s="249" t="s">
        <v>165</v>
      </c>
      <c r="B33" s="182"/>
      <c r="C33" s="155">
        <v>1078550401</v>
      </c>
      <c r="D33" s="155"/>
      <c r="E33" s="59">
        <v>1444664594</v>
      </c>
      <c r="F33" s="60">
        <v>2080552350</v>
      </c>
      <c r="G33" s="60">
        <v>1079587801</v>
      </c>
      <c r="H33" s="60">
        <v>1063868428</v>
      </c>
      <c r="I33" s="60">
        <v>1053561959</v>
      </c>
      <c r="J33" s="60">
        <v>1053561959</v>
      </c>
      <c r="K33" s="60">
        <v>1025852826</v>
      </c>
      <c r="L33" s="60">
        <v>996612279</v>
      </c>
      <c r="M33" s="60">
        <v>996437065</v>
      </c>
      <c r="N33" s="60">
        <v>996437065</v>
      </c>
      <c r="O33" s="60"/>
      <c r="P33" s="60"/>
      <c r="Q33" s="60"/>
      <c r="R33" s="60"/>
      <c r="S33" s="60"/>
      <c r="T33" s="60"/>
      <c r="U33" s="60"/>
      <c r="V33" s="60"/>
      <c r="W33" s="60">
        <v>996437065</v>
      </c>
      <c r="X33" s="60">
        <v>1040276175</v>
      </c>
      <c r="Y33" s="60">
        <v>-43839110</v>
      </c>
      <c r="Z33" s="140">
        <v>-4.21</v>
      </c>
      <c r="AA33" s="62">
        <v>2080552350</v>
      </c>
    </row>
    <row r="34" spans="1:27" ht="13.5">
      <c r="A34" s="250" t="s">
        <v>58</v>
      </c>
      <c r="B34" s="251"/>
      <c r="C34" s="168">
        <f aca="true" t="shared" si="3" ref="C34:Y34">SUM(C29:C33)</f>
        <v>8155257087</v>
      </c>
      <c r="D34" s="168">
        <f>SUM(D29:D33)</f>
        <v>0</v>
      </c>
      <c r="E34" s="72">
        <f t="shared" si="3"/>
        <v>7321815099</v>
      </c>
      <c r="F34" s="73">
        <f t="shared" si="3"/>
        <v>8491130586</v>
      </c>
      <c r="G34" s="73">
        <f t="shared" si="3"/>
        <v>5860479900</v>
      </c>
      <c r="H34" s="73">
        <f t="shared" si="3"/>
        <v>5622961673</v>
      </c>
      <c r="I34" s="73">
        <f t="shared" si="3"/>
        <v>6284970799</v>
      </c>
      <c r="J34" s="73">
        <f t="shared" si="3"/>
        <v>6284970799</v>
      </c>
      <c r="K34" s="73">
        <f t="shared" si="3"/>
        <v>5305907483</v>
      </c>
      <c r="L34" s="73">
        <f t="shared" si="3"/>
        <v>5195230818</v>
      </c>
      <c r="M34" s="73">
        <f t="shared" si="3"/>
        <v>5439573307</v>
      </c>
      <c r="N34" s="73">
        <f t="shared" si="3"/>
        <v>5439573307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5439573307</v>
      </c>
      <c r="X34" s="73">
        <f t="shared" si="3"/>
        <v>4245565293</v>
      </c>
      <c r="Y34" s="73">
        <f t="shared" si="3"/>
        <v>1194008014</v>
      </c>
      <c r="Z34" s="170">
        <f>+IF(X34&lt;&gt;0,+(Y34/X34)*100,0)</f>
        <v>28.123652131052033</v>
      </c>
      <c r="AA34" s="74">
        <f>SUM(AA29:AA33)</f>
        <v>8491130586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6666138570</v>
      </c>
      <c r="D37" s="155"/>
      <c r="E37" s="59">
        <v>7902043000</v>
      </c>
      <c r="F37" s="60">
        <v>7902043000</v>
      </c>
      <c r="G37" s="60">
        <v>6728294074</v>
      </c>
      <c r="H37" s="60">
        <v>6790449578</v>
      </c>
      <c r="I37" s="60">
        <v>6576499958</v>
      </c>
      <c r="J37" s="60">
        <v>6576499958</v>
      </c>
      <c r="K37" s="60">
        <v>6638655462</v>
      </c>
      <c r="L37" s="60">
        <v>6700810966</v>
      </c>
      <c r="M37" s="60">
        <v>6526051918</v>
      </c>
      <c r="N37" s="60">
        <v>6526051918</v>
      </c>
      <c r="O37" s="60"/>
      <c r="P37" s="60"/>
      <c r="Q37" s="60"/>
      <c r="R37" s="60"/>
      <c r="S37" s="60"/>
      <c r="T37" s="60"/>
      <c r="U37" s="60"/>
      <c r="V37" s="60"/>
      <c r="W37" s="60">
        <v>6526051918</v>
      </c>
      <c r="X37" s="60">
        <v>3951021500</v>
      </c>
      <c r="Y37" s="60">
        <v>2575030418</v>
      </c>
      <c r="Z37" s="140">
        <v>65.17</v>
      </c>
      <c r="AA37" s="62">
        <v>7902043000</v>
      </c>
    </row>
    <row r="38" spans="1:27" ht="13.5">
      <c r="A38" s="249" t="s">
        <v>165</v>
      </c>
      <c r="B38" s="182"/>
      <c r="C38" s="155">
        <v>5758962366</v>
      </c>
      <c r="D38" s="155"/>
      <c r="E38" s="59">
        <v>5099008090</v>
      </c>
      <c r="F38" s="60">
        <v>5099008090</v>
      </c>
      <c r="G38" s="60">
        <v>4737328366</v>
      </c>
      <c r="H38" s="60">
        <v>5858530366</v>
      </c>
      <c r="I38" s="60">
        <v>5967799411</v>
      </c>
      <c r="J38" s="60">
        <v>5967799411</v>
      </c>
      <c r="K38" s="60">
        <v>6006565465</v>
      </c>
      <c r="L38" s="60">
        <v>6035295920</v>
      </c>
      <c r="M38" s="60">
        <v>6087030219</v>
      </c>
      <c r="N38" s="60">
        <v>6087030219</v>
      </c>
      <c r="O38" s="60"/>
      <c r="P38" s="60"/>
      <c r="Q38" s="60"/>
      <c r="R38" s="60"/>
      <c r="S38" s="60"/>
      <c r="T38" s="60"/>
      <c r="U38" s="60"/>
      <c r="V38" s="60"/>
      <c r="W38" s="60">
        <v>6087030219</v>
      </c>
      <c r="X38" s="60">
        <v>2549504045</v>
      </c>
      <c r="Y38" s="60">
        <v>3537526174</v>
      </c>
      <c r="Z38" s="140">
        <v>138.75</v>
      </c>
      <c r="AA38" s="62">
        <v>5099008090</v>
      </c>
    </row>
    <row r="39" spans="1:27" ht="13.5">
      <c r="A39" s="250" t="s">
        <v>59</v>
      </c>
      <c r="B39" s="253"/>
      <c r="C39" s="168">
        <f aca="true" t="shared" si="4" ref="C39:Y39">SUM(C37:C38)</f>
        <v>12425100936</v>
      </c>
      <c r="D39" s="168">
        <f>SUM(D37:D38)</f>
        <v>0</v>
      </c>
      <c r="E39" s="76">
        <f t="shared" si="4"/>
        <v>13001051090</v>
      </c>
      <c r="F39" s="77">
        <f t="shared" si="4"/>
        <v>13001051090</v>
      </c>
      <c r="G39" s="77">
        <f t="shared" si="4"/>
        <v>11465622440</v>
      </c>
      <c r="H39" s="77">
        <f t="shared" si="4"/>
        <v>12648979944</v>
      </c>
      <c r="I39" s="77">
        <f t="shared" si="4"/>
        <v>12544299369</v>
      </c>
      <c r="J39" s="77">
        <f t="shared" si="4"/>
        <v>12544299369</v>
      </c>
      <c r="K39" s="77">
        <f t="shared" si="4"/>
        <v>12645220927</v>
      </c>
      <c r="L39" s="77">
        <f t="shared" si="4"/>
        <v>12736106886</v>
      </c>
      <c r="M39" s="77">
        <f t="shared" si="4"/>
        <v>12613082137</v>
      </c>
      <c r="N39" s="77">
        <f t="shared" si="4"/>
        <v>12613082137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12613082137</v>
      </c>
      <c r="X39" s="77">
        <f t="shared" si="4"/>
        <v>6500525545</v>
      </c>
      <c r="Y39" s="77">
        <f t="shared" si="4"/>
        <v>6112556592</v>
      </c>
      <c r="Z39" s="212">
        <f>+IF(X39&lt;&gt;0,+(Y39/X39)*100,0)</f>
        <v>94.03172942996257</v>
      </c>
      <c r="AA39" s="79">
        <f>SUM(AA37:AA38)</f>
        <v>13001051090</v>
      </c>
    </row>
    <row r="40" spans="1:27" ht="13.5">
      <c r="A40" s="250" t="s">
        <v>167</v>
      </c>
      <c r="B40" s="251"/>
      <c r="C40" s="168">
        <f aca="true" t="shared" si="5" ref="C40:Y40">+C34+C39</f>
        <v>20580358023</v>
      </c>
      <c r="D40" s="168">
        <f>+D34+D39</f>
        <v>0</v>
      </c>
      <c r="E40" s="72">
        <f t="shared" si="5"/>
        <v>20322866189</v>
      </c>
      <c r="F40" s="73">
        <f t="shared" si="5"/>
        <v>21492181676</v>
      </c>
      <c r="G40" s="73">
        <f t="shared" si="5"/>
        <v>17326102340</v>
      </c>
      <c r="H40" s="73">
        <f t="shared" si="5"/>
        <v>18271941617</v>
      </c>
      <c r="I40" s="73">
        <f t="shared" si="5"/>
        <v>18829270168</v>
      </c>
      <c r="J40" s="73">
        <f t="shared" si="5"/>
        <v>18829270168</v>
      </c>
      <c r="K40" s="73">
        <f t="shared" si="5"/>
        <v>17951128410</v>
      </c>
      <c r="L40" s="73">
        <f t="shared" si="5"/>
        <v>17931337704</v>
      </c>
      <c r="M40" s="73">
        <f t="shared" si="5"/>
        <v>18052655444</v>
      </c>
      <c r="N40" s="73">
        <f t="shared" si="5"/>
        <v>18052655444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18052655444</v>
      </c>
      <c r="X40" s="73">
        <f t="shared" si="5"/>
        <v>10746090838</v>
      </c>
      <c r="Y40" s="73">
        <f t="shared" si="5"/>
        <v>7306564606</v>
      </c>
      <c r="Z40" s="170">
        <f>+IF(X40&lt;&gt;0,+(Y40/X40)*100,0)</f>
        <v>67.99276793904205</v>
      </c>
      <c r="AA40" s="74">
        <f>+AA34+AA39</f>
        <v>21492181676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24141672297</v>
      </c>
      <c r="D42" s="257">
        <f>+D25-D40</f>
        <v>0</v>
      </c>
      <c r="E42" s="258">
        <f t="shared" si="6"/>
        <v>27846831888</v>
      </c>
      <c r="F42" s="259">
        <f t="shared" si="6"/>
        <v>27714487784</v>
      </c>
      <c r="G42" s="259">
        <f t="shared" si="6"/>
        <v>26201638997</v>
      </c>
      <c r="H42" s="259">
        <f t="shared" si="6"/>
        <v>25620622356</v>
      </c>
      <c r="I42" s="259">
        <f t="shared" si="6"/>
        <v>24477665949</v>
      </c>
      <c r="J42" s="259">
        <f t="shared" si="6"/>
        <v>24477665949</v>
      </c>
      <c r="K42" s="259">
        <f t="shared" si="6"/>
        <v>25336627139</v>
      </c>
      <c r="L42" s="259">
        <f t="shared" si="6"/>
        <v>25164027623</v>
      </c>
      <c r="M42" s="259">
        <f t="shared" si="6"/>
        <v>26473368058</v>
      </c>
      <c r="N42" s="259">
        <f t="shared" si="6"/>
        <v>26473368058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26473368058</v>
      </c>
      <c r="X42" s="259">
        <f t="shared" si="6"/>
        <v>13857243893</v>
      </c>
      <c r="Y42" s="259">
        <f t="shared" si="6"/>
        <v>12616124165</v>
      </c>
      <c r="Z42" s="260">
        <f>+IF(X42&lt;&gt;0,+(Y42/X42)*100,0)</f>
        <v>91.04353118424254</v>
      </c>
      <c r="AA42" s="261">
        <f>+AA25-AA40</f>
        <v>27714487784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21921756011</v>
      </c>
      <c r="D45" s="155"/>
      <c r="E45" s="59">
        <v>25806310111</v>
      </c>
      <c r="F45" s="60">
        <v>26067413251</v>
      </c>
      <c r="G45" s="60">
        <v>24261278041</v>
      </c>
      <c r="H45" s="60">
        <v>23402780629</v>
      </c>
      <c r="I45" s="60">
        <v>22263549704</v>
      </c>
      <c r="J45" s="60">
        <v>22263549704</v>
      </c>
      <c r="K45" s="60">
        <v>23141678030</v>
      </c>
      <c r="L45" s="60">
        <v>23001124363</v>
      </c>
      <c r="M45" s="60">
        <v>24327335961</v>
      </c>
      <c r="N45" s="60">
        <v>24327335961</v>
      </c>
      <c r="O45" s="60"/>
      <c r="P45" s="60"/>
      <c r="Q45" s="60"/>
      <c r="R45" s="60"/>
      <c r="S45" s="60"/>
      <c r="T45" s="60"/>
      <c r="U45" s="60"/>
      <c r="V45" s="60"/>
      <c r="W45" s="60">
        <v>24327335961</v>
      </c>
      <c r="X45" s="60">
        <v>13033706626</v>
      </c>
      <c r="Y45" s="60">
        <v>11293629335</v>
      </c>
      <c r="Z45" s="139">
        <v>86.65</v>
      </c>
      <c r="AA45" s="62">
        <v>26067413251</v>
      </c>
    </row>
    <row r="46" spans="1:27" ht="13.5">
      <c r="A46" s="249" t="s">
        <v>171</v>
      </c>
      <c r="B46" s="182"/>
      <c r="C46" s="155">
        <v>2219916286</v>
      </c>
      <c r="D46" s="155"/>
      <c r="E46" s="59">
        <v>2040521777</v>
      </c>
      <c r="F46" s="60">
        <v>1647074533</v>
      </c>
      <c r="G46" s="60">
        <v>1940360956</v>
      </c>
      <c r="H46" s="60">
        <v>2217841727</v>
      </c>
      <c r="I46" s="60">
        <v>2214116245</v>
      </c>
      <c r="J46" s="60">
        <v>2214116245</v>
      </c>
      <c r="K46" s="60">
        <v>2194949109</v>
      </c>
      <c r="L46" s="60">
        <v>2162903260</v>
      </c>
      <c r="M46" s="60">
        <v>2146032097</v>
      </c>
      <c r="N46" s="60">
        <v>2146032097</v>
      </c>
      <c r="O46" s="60"/>
      <c r="P46" s="60"/>
      <c r="Q46" s="60"/>
      <c r="R46" s="60"/>
      <c r="S46" s="60"/>
      <c r="T46" s="60"/>
      <c r="U46" s="60"/>
      <c r="V46" s="60"/>
      <c r="W46" s="60">
        <v>2146032097</v>
      </c>
      <c r="X46" s="60">
        <v>823537267</v>
      </c>
      <c r="Y46" s="60">
        <v>1322494830</v>
      </c>
      <c r="Z46" s="139">
        <v>160.59</v>
      </c>
      <c r="AA46" s="62">
        <v>1647074533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24141672297</v>
      </c>
      <c r="D48" s="217">
        <f>SUM(D45:D47)</f>
        <v>0</v>
      </c>
      <c r="E48" s="264">
        <f t="shared" si="7"/>
        <v>27846831888</v>
      </c>
      <c r="F48" s="219">
        <f t="shared" si="7"/>
        <v>27714487784</v>
      </c>
      <c r="G48" s="219">
        <f t="shared" si="7"/>
        <v>26201638997</v>
      </c>
      <c r="H48" s="219">
        <f t="shared" si="7"/>
        <v>25620622356</v>
      </c>
      <c r="I48" s="219">
        <f t="shared" si="7"/>
        <v>24477665949</v>
      </c>
      <c r="J48" s="219">
        <f t="shared" si="7"/>
        <v>24477665949</v>
      </c>
      <c r="K48" s="219">
        <f t="shared" si="7"/>
        <v>25336627139</v>
      </c>
      <c r="L48" s="219">
        <f t="shared" si="7"/>
        <v>25164027623</v>
      </c>
      <c r="M48" s="219">
        <f t="shared" si="7"/>
        <v>26473368058</v>
      </c>
      <c r="N48" s="219">
        <f t="shared" si="7"/>
        <v>26473368058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26473368058</v>
      </c>
      <c r="X48" s="219">
        <f t="shared" si="7"/>
        <v>13857243893</v>
      </c>
      <c r="Y48" s="219">
        <f t="shared" si="7"/>
        <v>12616124165</v>
      </c>
      <c r="Z48" s="265">
        <f>+IF(X48&lt;&gt;0,+(Y48/X48)*100,0)</f>
        <v>91.04353118424254</v>
      </c>
      <c r="AA48" s="232">
        <f>SUM(AA45:AA47)</f>
        <v>27714487784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22021393434</v>
      </c>
      <c r="D6" s="155"/>
      <c r="E6" s="59">
        <v>23306934596</v>
      </c>
      <c r="F6" s="60">
        <v>23265803210</v>
      </c>
      <c r="G6" s="60">
        <v>1905062842</v>
      </c>
      <c r="H6" s="60">
        <v>2653740992</v>
      </c>
      <c r="I6" s="60">
        <v>2065811297</v>
      </c>
      <c r="J6" s="60">
        <v>6624615131</v>
      </c>
      <c r="K6" s="60">
        <v>2051054913</v>
      </c>
      <c r="L6" s="60">
        <v>1847024267</v>
      </c>
      <c r="M6" s="60">
        <v>2624332590</v>
      </c>
      <c r="N6" s="60">
        <v>6522411770</v>
      </c>
      <c r="O6" s="60"/>
      <c r="P6" s="60"/>
      <c r="Q6" s="60"/>
      <c r="R6" s="60"/>
      <c r="S6" s="60"/>
      <c r="T6" s="60"/>
      <c r="U6" s="60"/>
      <c r="V6" s="60"/>
      <c r="W6" s="60">
        <v>13147026901</v>
      </c>
      <c r="X6" s="60">
        <v>12921688711</v>
      </c>
      <c r="Y6" s="60">
        <v>225338190</v>
      </c>
      <c r="Z6" s="140">
        <v>1.74</v>
      </c>
      <c r="AA6" s="62">
        <v>23265803210</v>
      </c>
    </row>
    <row r="7" spans="1:27" ht="13.5">
      <c r="A7" s="249" t="s">
        <v>178</v>
      </c>
      <c r="B7" s="182"/>
      <c r="C7" s="155">
        <v>2356046331</v>
      </c>
      <c r="D7" s="155"/>
      <c r="E7" s="59">
        <v>3498168516</v>
      </c>
      <c r="F7" s="60">
        <v>2987675222</v>
      </c>
      <c r="G7" s="60">
        <v>771030111</v>
      </c>
      <c r="H7" s="60">
        <v>70068000</v>
      </c>
      <c r="I7" s="60"/>
      <c r="J7" s="60">
        <v>841098111</v>
      </c>
      <c r="K7" s="60">
        <v>120000000</v>
      </c>
      <c r="L7" s="60">
        <v>39467876</v>
      </c>
      <c r="M7" s="60">
        <v>539519031</v>
      </c>
      <c r="N7" s="60">
        <v>698986907</v>
      </c>
      <c r="O7" s="60"/>
      <c r="P7" s="60"/>
      <c r="Q7" s="60"/>
      <c r="R7" s="60"/>
      <c r="S7" s="60"/>
      <c r="T7" s="60"/>
      <c r="U7" s="60"/>
      <c r="V7" s="60"/>
      <c r="W7" s="60">
        <v>1540085018</v>
      </c>
      <c r="X7" s="60">
        <v>1611527987</v>
      </c>
      <c r="Y7" s="60">
        <v>-71442969</v>
      </c>
      <c r="Z7" s="140">
        <v>-4.43</v>
      </c>
      <c r="AA7" s="62">
        <v>2987675222</v>
      </c>
    </row>
    <row r="8" spans="1:27" ht="13.5">
      <c r="A8" s="249" t="s">
        <v>179</v>
      </c>
      <c r="B8" s="182"/>
      <c r="C8" s="155">
        <v>2052757943</v>
      </c>
      <c r="D8" s="155"/>
      <c r="E8" s="59">
        <v>2882853356</v>
      </c>
      <c r="F8" s="60">
        <v>3236175699</v>
      </c>
      <c r="G8" s="60">
        <v>800761659</v>
      </c>
      <c r="H8" s="60">
        <v>3670923</v>
      </c>
      <c r="I8" s="60">
        <v>120294460</v>
      </c>
      <c r="J8" s="60">
        <v>924727042</v>
      </c>
      <c r="K8" s="60">
        <v>22971449</v>
      </c>
      <c r="L8" s="60">
        <v>225556314</v>
      </c>
      <c r="M8" s="60">
        <v>589332000</v>
      </c>
      <c r="N8" s="60">
        <v>837859763</v>
      </c>
      <c r="O8" s="60"/>
      <c r="P8" s="60"/>
      <c r="Q8" s="60"/>
      <c r="R8" s="60"/>
      <c r="S8" s="60"/>
      <c r="T8" s="60"/>
      <c r="U8" s="60"/>
      <c r="V8" s="60"/>
      <c r="W8" s="60">
        <v>1762586805</v>
      </c>
      <c r="X8" s="60">
        <v>1349757774</v>
      </c>
      <c r="Y8" s="60">
        <v>412829031</v>
      </c>
      <c r="Z8" s="140">
        <v>30.59</v>
      </c>
      <c r="AA8" s="62">
        <v>3236175699</v>
      </c>
    </row>
    <row r="9" spans="1:27" ht="13.5">
      <c r="A9" s="249" t="s">
        <v>180</v>
      </c>
      <c r="B9" s="182"/>
      <c r="C9" s="155">
        <v>814431450</v>
      </c>
      <c r="D9" s="155"/>
      <c r="E9" s="59">
        <v>275762180</v>
      </c>
      <c r="F9" s="60">
        <v>924429870</v>
      </c>
      <c r="G9" s="60">
        <v>32451870</v>
      </c>
      <c r="H9" s="60">
        <v>52181430</v>
      </c>
      <c r="I9" s="60">
        <v>44997440</v>
      </c>
      <c r="J9" s="60">
        <v>129630740</v>
      </c>
      <c r="K9" s="60">
        <v>46716611</v>
      </c>
      <c r="L9" s="60">
        <v>42660840</v>
      </c>
      <c r="M9" s="60">
        <v>50551328</v>
      </c>
      <c r="N9" s="60">
        <v>139928779</v>
      </c>
      <c r="O9" s="60"/>
      <c r="P9" s="60"/>
      <c r="Q9" s="60"/>
      <c r="R9" s="60"/>
      <c r="S9" s="60"/>
      <c r="T9" s="60"/>
      <c r="U9" s="60"/>
      <c r="V9" s="60"/>
      <c r="W9" s="60">
        <v>269559519</v>
      </c>
      <c r="X9" s="60">
        <v>259717445</v>
      </c>
      <c r="Y9" s="60">
        <v>9842074</v>
      </c>
      <c r="Z9" s="140">
        <v>3.79</v>
      </c>
      <c r="AA9" s="62">
        <v>924429870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-21937505159</v>
      </c>
      <c r="D12" s="155"/>
      <c r="E12" s="59">
        <v>-23514981587</v>
      </c>
      <c r="F12" s="60">
        <v>-24529195808</v>
      </c>
      <c r="G12" s="60">
        <v>-3107601568</v>
      </c>
      <c r="H12" s="60">
        <v>-2373645603</v>
      </c>
      <c r="I12" s="60">
        <v>-2371042366</v>
      </c>
      <c r="J12" s="60">
        <v>-7852289537</v>
      </c>
      <c r="K12" s="60">
        <v>-2016254744</v>
      </c>
      <c r="L12" s="60">
        <v>-2410693383</v>
      </c>
      <c r="M12" s="60">
        <v>-1883436603</v>
      </c>
      <c r="N12" s="60">
        <v>-6310384730</v>
      </c>
      <c r="O12" s="60"/>
      <c r="P12" s="60"/>
      <c r="Q12" s="60"/>
      <c r="R12" s="60"/>
      <c r="S12" s="60"/>
      <c r="T12" s="60"/>
      <c r="U12" s="60"/>
      <c r="V12" s="60"/>
      <c r="W12" s="60">
        <v>-14162674267</v>
      </c>
      <c r="X12" s="60">
        <v>-14127711761</v>
      </c>
      <c r="Y12" s="60">
        <v>-34962506</v>
      </c>
      <c r="Z12" s="140">
        <v>0.25</v>
      </c>
      <c r="AA12" s="62">
        <v>-24529195808</v>
      </c>
    </row>
    <row r="13" spans="1:27" ht="13.5">
      <c r="A13" s="249" t="s">
        <v>40</v>
      </c>
      <c r="B13" s="182"/>
      <c r="C13" s="155">
        <v>-791549370</v>
      </c>
      <c r="D13" s="155"/>
      <c r="E13" s="59">
        <v>-829746008</v>
      </c>
      <c r="F13" s="60">
        <v>-829746009</v>
      </c>
      <c r="G13" s="60"/>
      <c r="H13" s="60"/>
      <c r="I13" s="60">
        <v>-188049984</v>
      </c>
      <c r="J13" s="60">
        <v>-188049984</v>
      </c>
      <c r="K13" s="60"/>
      <c r="L13" s="60"/>
      <c r="M13" s="60">
        <v>-171768835</v>
      </c>
      <c r="N13" s="60">
        <v>-171768835</v>
      </c>
      <c r="O13" s="60"/>
      <c r="P13" s="60"/>
      <c r="Q13" s="60"/>
      <c r="R13" s="60"/>
      <c r="S13" s="60"/>
      <c r="T13" s="60"/>
      <c r="U13" s="60"/>
      <c r="V13" s="60"/>
      <c r="W13" s="60">
        <v>-359818819</v>
      </c>
      <c r="X13" s="60">
        <v>-359816754</v>
      </c>
      <c r="Y13" s="60">
        <v>-2065</v>
      </c>
      <c r="Z13" s="140"/>
      <c r="AA13" s="62">
        <v>-829746009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4515574629</v>
      </c>
      <c r="D15" s="168">
        <f>SUM(D6:D14)</f>
        <v>0</v>
      </c>
      <c r="E15" s="72">
        <f t="shared" si="0"/>
        <v>5618991053</v>
      </c>
      <c r="F15" s="73">
        <f t="shared" si="0"/>
        <v>5055142184</v>
      </c>
      <c r="G15" s="73">
        <f t="shared" si="0"/>
        <v>401704914</v>
      </c>
      <c r="H15" s="73">
        <f t="shared" si="0"/>
        <v>406015742</v>
      </c>
      <c r="I15" s="73">
        <f t="shared" si="0"/>
        <v>-327989153</v>
      </c>
      <c r="J15" s="73">
        <f t="shared" si="0"/>
        <v>479731503</v>
      </c>
      <c r="K15" s="73">
        <f t="shared" si="0"/>
        <v>224488229</v>
      </c>
      <c r="L15" s="73">
        <f t="shared" si="0"/>
        <v>-255984086</v>
      </c>
      <c r="M15" s="73">
        <f t="shared" si="0"/>
        <v>1748529511</v>
      </c>
      <c r="N15" s="73">
        <f t="shared" si="0"/>
        <v>1717033654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2196765157</v>
      </c>
      <c r="X15" s="73">
        <f t="shared" si="0"/>
        <v>1655163402</v>
      </c>
      <c r="Y15" s="73">
        <f t="shared" si="0"/>
        <v>541601755</v>
      </c>
      <c r="Z15" s="170">
        <f>+IF(X15&lt;&gt;0,+(Y15/X15)*100,0)</f>
        <v>32.72195085666835</v>
      </c>
      <c r="AA15" s="74">
        <f>SUM(AA6:AA14)</f>
        <v>5055142184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71458000</v>
      </c>
      <c r="D19" s="155"/>
      <c r="E19" s="59">
        <v>40166667</v>
      </c>
      <c r="F19" s="60">
        <v>120500000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>
        <v>120500000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-1750766</v>
      </c>
      <c r="D21" s="157"/>
      <c r="E21" s="59">
        <v>-4829087</v>
      </c>
      <c r="F21" s="60">
        <v>-110969834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>
        <v>-110969834</v>
      </c>
    </row>
    <row r="22" spans="1:27" ht="13.5">
      <c r="A22" s="249" t="s">
        <v>189</v>
      </c>
      <c r="B22" s="182"/>
      <c r="C22" s="155">
        <v>-1689665854</v>
      </c>
      <c r="D22" s="155"/>
      <c r="E22" s="59">
        <v>-379998500</v>
      </c>
      <c r="F22" s="60">
        <v>-1029557690</v>
      </c>
      <c r="G22" s="60"/>
      <c r="H22" s="60"/>
      <c r="I22" s="60"/>
      <c r="J22" s="60"/>
      <c r="K22" s="60">
        <v>-49997500</v>
      </c>
      <c r="L22" s="60"/>
      <c r="M22" s="60">
        <v>-180000000</v>
      </c>
      <c r="N22" s="60">
        <v>-229997500</v>
      </c>
      <c r="O22" s="60"/>
      <c r="P22" s="60"/>
      <c r="Q22" s="60"/>
      <c r="R22" s="60"/>
      <c r="S22" s="60"/>
      <c r="T22" s="60"/>
      <c r="U22" s="60"/>
      <c r="V22" s="60"/>
      <c r="W22" s="60">
        <v>-229997500</v>
      </c>
      <c r="X22" s="60">
        <v>-230000000</v>
      </c>
      <c r="Y22" s="60">
        <v>2500</v>
      </c>
      <c r="Z22" s="140"/>
      <c r="AA22" s="62">
        <v>-1029557690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-4502292996</v>
      </c>
      <c r="D24" s="155"/>
      <c r="E24" s="59">
        <v>-6133477056</v>
      </c>
      <c r="F24" s="60">
        <v>-6280465657</v>
      </c>
      <c r="G24" s="60">
        <v>-462056961</v>
      </c>
      <c r="H24" s="60">
        <v>-202821869</v>
      </c>
      <c r="I24" s="60">
        <v>-119202553</v>
      </c>
      <c r="J24" s="60">
        <v>-784081383</v>
      </c>
      <c r="K24" s="60">
        <v>-310053735</v>
      </c>
      <c r="L24" s="60">
        <v>-429820522</v>
      </c>
      <c r="M24" s="60">
        <v>-390002854</v>
      </c>
      <c r="N24" s="60">
        <v>-1129877111</v>
      </c>
      <c r="O24" s="60"/>
      <c r="P24" s="60"/>
      <c r="Q24" s="60"/>
      <c r="R24" s="60"/>
      <c r="S24" s="60"/>
      <c r="T24" s="60"/>
      <c r="U24" s="60"/>
      <c r="V24" s="60"/>
      <c r="W24" s="60">
        <v>-1913958494</v>
      </c>
      <c r="X24" s="60">
        <v>-1859293693</v>
      </c>
      <c r="Y24" s="60">
        <v>-54664801</v>
      </c>
      <c r="Z24" s="140">
        <v>2.94</v>
      </c>
      <c r="AA24" s="62">
        <v>-6280465657</v>
      </c>
    </row>
    <row r="25" spans="1:27" ht="13.5">
      <c r="A25" s="250" t="s">
        <v>191</v>
      </c>
      <c r="B25" s="251"/>
      <c r="C25" s="168">
        <f aca="true" t="shared" si="1" ref="C25:Y25">SUM(C19:C24)</f>
        <v>-6122251616</v>
      </c>
      <c r="D25" s="168">
        <f>SUM(D19:D24)</f>
        <v>0</v>
      </c>
      <c r="E25" s="72">
        <f t="shared" si="1"/>
        <v>-6478137976</v>
      </c>
      <c r="F25" s="73">
        <f t="shared" si="1"/>
        <v>-7300493181</v>
      </c>
      <c r="G25" s="73">
        <f t="shared" si="1"/>
        <v>-462056961</v>
      </c>
      <c r="H25" s="73">
        <f t="shared" si="1"/>
        <v>-202821869</v>
      </c>
      <c r="I25" s="73">
        <f t="shared" si="1"/>
        <v>-119202553</v>
      </c>
      <c r="J25" s="73">
        <f t="shared" si="1"/>
        <v>-784081383</v>
      </c>
      <c r="K25" s="73">
        <f t="shared" si="1"/>
        <v>-360051235</v>
      </c>
      <c r="L25" s="73">
        <f t="shared" si="1"/>
        <v>-429820522</v>
      </c>
      <c r="M25" s="73">
        <f t="shared" si="1"/>
        <v>-570002854</v>
      </c>
      <c r="N25" s="73">
        <f t="shared" si="1"/>
        <v>-1359874611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-2143955994</v>
      </c>
      <c r="X25" s="73">
        <f t="shared" si="1"/>
        <v>-2089293693</v>
      </c>
      <c r="Y25" s="73">
        <f t="shared" si="1"/>
        <v>-54662301</v>
      </c>
      <c r="Z25" s="170">
        <f>+IF(X25&lt;&gt;0,+(Y25/X25)*100,0)</f>
        <v>2.6163052702040583</v>
      </c>
      <c r="AA25" s="74">
        <f>SUM(AA19:AA24)</f>
        <v>-7300493181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1500000000</v>
      </c>
      <c r="F30" s="60">
        <v>1500000000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>
        <v>1500000000</v>
      </c>
    </row>
    <row r="31" spans="1:27" ht="13.5">
      <c r="A31" s="249" t="s">
        <v>195</v>
      </c>
      <c r="B31" s="182"/>
      <c r="C31" s="155">
        <v>62000000</v>
      </c>
      <c r="D31" s="155"/>
      <c r="E31" s="59">
        <v>33903870</v>
      </c>
      <c r="F31" s="60">
        <v>34296132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>
        <v>34296132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-345066273</v>
      </c>
      <c r="D33" s="155"/>
      <c r="E33" s="59">
        <v>-309853079</v>
      </c>
      <c r="F33" s="60">
        <v>-309853079</v>
      </c>
      <c r="G33" s="60"/>
      <c r="H33" s="60"/>
      <c r="I33" s="60">
        <v>-88055140</v>
      </c>
      <c r="J33" s="60">
        <v>-88055140</v>
      </c>
      <c r="K33" s="60"/>
      <c r="L33" s="60"/>
      <c r="M33" s="60">
        <v>-65147781</v>
      </c>
      <c r="N33" s="60">
        <v>-65147781</v>
      </c>
      <c r="O33" s="60"/>
      <c r="P33" s="60"/>
      <c r="Q33" s="60"/>
      <c r="R33" s="60"/>
      <c r="S33" s="60"/>
      <c r="T33" s="60"/>
      <c r="U33" s="60"/>
      <c r="V33" s="60"/>
      <c r="W33" s="60">
        <v>-153202921</v>
      </c>
      <c r="X33" s="60">
        <v>-153202921</v>
      </c>
      <c r="Y33" s="60"/>
      <c r="Z33" s="140"/>
      <c r="AA33" s="62">
        <v>-309853079</v>
      </c>
    </row>
    <row r="34" spans="1:27" ht="13.5">
      <c r="A34" s="250" t="s">
        <v>197</v>
      </c>
      <c r="B34" s="251"/>
      <c r="C34" s="168">
        <f aca="true" t="shared" si="2" ref="C34:Y34">SUM(C29:C33)</f>
        <v>-283066273</v>
      </c>
      <c r="D34" s="168">
        <f>SUM(D29:D33)</f>
        <v>0</v>
      </c>
      <c r="E34" s="72">
        <f t="shared" si="2"/>
        <v>1224050791</v>
      </c>
      <c r="F34" s="73">
        <f t="shared" si="2"/>
        <v>1224443053</v>
      </c>
      <c r="G34" s="73">
        <f t="shared" si="2"/>
        <v>0</v>
      </c>
      <c r="H34" s="73">
        <f t="shared" si="2"/>
        <v>0</v>
      </c>
      <c r="I34" s="73">
        <f t="shared" si="2"/>
        <v>-88055140</v>
      </c>
      <c r="J34" s="73">
        <f t="shared" si="2"/>
        <v>-88055140</v>
      </c>
      <c r="K34" s="73">
        <f t="shared" si="2"/>
        <v>0</v>
      </c>
      <c r="L34" s="73">
        <f t="shared" si="2"/>
        <v>0</v>
      </c>
      <c r="M34" s="73">
        <f t="shared" si="2"/>
        <v>-65147781</v>
      </c>
      <c r="N34" s="73">
        <f t="shared" si="2"/>
        <v>-65147781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-153202921</v>
      </c>
      <c r="X34" s="73">
        <f t="shared" si="2"/>
        <v>-153202921</v>
      </c>
      <c r="Y34" s="73">
        <f t="shared" si="2"/>
        <v>0</v>
      </c>
      <c r="Z34" s="170">
        <f>+IF(X34&lt;&gt;0,+(Y34/X34)*100,0)</f>
        <v>0</v>
      </c>
      <c r="AA34" s="74">
        <f>SUM(AA29:AA33)</f>
        <v>1224443053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-1889743260</v>
      </c>
      <c r="D36" s="153">
        <f>+D15+D25+D34</f>
        <v>0</v>
      </c>
      <c r="E36" s="99">
        <f t="shared" si="3"/>
        <v>364903868</v>
      </c>
      <c r="F36" s="100">
        <f t="shared" si="3"/>
        <v>-1020907944</v>
      </c>
      <c r="G36" s="100">
        <f t="shared" si="3"/>
        <v>-60352047</v>
      </c>
      <c r="H36" s="100">
        <f t="shared" si="3"/>
        <v>203193873</v>
      </c>
      <c r="I36" s="100">
        <f t="shared" si="3"/>
        <v>-535246846</v>
      </c>
      <c r="J36" s="100">
        <f t="shared" si="3"/>
        <v>-392405020</v>
      </c>
      <c r="K36" s="100">
        <f t="shared" si="3"/>
        <v>-135563006</v>
      </c>
      <c r="L36" s="100">
        <f t="shared" si="3"/>
        <v>-685804608</v>
      </c>
      <c r="M36" s="100">
        <f t="shared" si="3"/>
        <v>1113378876</v>
      </c>
      <c r="N36" s="100">
        <f t="shared" si="3"/>
        <v>292011262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-100393758</v>
      </c>
      <c r="X36" s="100">
        <f t="shared" si="3"/>
        <v>-587333212</v>
      </c>
      <c r="Y36" s="100">
        <f t="shared" si="3"/>
        <v>486939454</v>
      </c>
      <c r="Z36" s="137">
        <f>+IF(X36&lt;&gt;0,+(Y36/X36)*100,0)</f>
        <v>-82.90684811469508</v>
      </c>
      <c r="AA36" s="102">
        <f>+AA15+AA25+AA34</f>
        <v>-1020907944</v>
      </c>
    </row>
    <row r="37" spans="1:27" ht="13.5">
      <c r="A37" s="249" t="s">
        <v>199</v>
      </c>
      <c r="B37" s="182"/>
      <c r="C37" s="153">
        <v>8099365964</v>
      </c>
      <c r="D37" s="153"/>
      <c r="E37" s="99">
        <v>6603670498</v>
      </c>
      <c r="F37" s="100">
        <v>6209623000</v>
      </c>
      <c r="G37" s="100">
        <v>6209622706</v>
      </c>
      <c r="H37" s="100">
        <v>6149270659</v>
      </c>
      <c r="I37" s="100">
        <v>6352464532</v>
      </c>
      <c r="J37" s="100">
        <v>6209622706</v>
      </c>
      <c r="K37" s="100">
        <v>5817217686</v>
      </c>
      <c r="L37" s="100">
        <v>5681654680</v>
      </c>
      <c r="M37" s="100">
        <v>4995850072</v>
      </c>
      <c r="N37" s="100">
        <v>5817217686</v>
      </c>
      <c r="O37" s="100"/>
      <c r="P37" s="100"/>
      <c r="Q37" s="100"/>
      <c r="R37" s="100"/>
      <c r="S37" s="100"/>
      <c r="T37" s="100"/>
      <c r="U37" s="100"/>
      <c r="V37" s="100"/>
      <c r="W37" s="100">
        <v>6209622706</v>
      </c>
      <c r="X37" s="100">
        <v>6209623000</v>
      </c>
      <c r="Y37" s="100">
        <v>-294</v>
      </c>
      <c r="Z37" s="137"/>
      <c r="AA37" s="102">
        <v>6209623000</v>
      </c>
    </row>
    <row r="38" spans="1:27" ht="13.5">
      <c r="A38" s="269" t="s">
        <v>200</v>
      </c>
      <c r="B38" s="256"/>
      <c r="C38" s="257">
        <v>6209622705</v>
      </c>
      <c r="D38" s="257"/>
      <c r="E38" s="258">
        <v>6968574366</v>
      </c>
      <c r="F38" s="259">
        <v>5188715057</v>
      </c>
      <c r="G38" s="259">
        <v>6149270659</v>
      </c>
      <c r="H38" s="259">
        <v>6352464532</v>
      </c>
      <c r="I38" s="259">
        <v>5817217686</v>
      </c>
      <c r="J38" s="259">
        <v>5817217686</v>
      </c>
      <c r="K38" s="259">
        <v>5681654680</v>
      </c>
      <c r="L38" s="259">
        <v>4995850072</v>
      </c>
      <c r="M38" s="259">
        <v>6109228948</v>
      </c>
      <c r="N38" s="259">
        <v>6109228948</v>
      </c>
      <c r="O38" s="259"/>
      <c r="P38" s="259"/>
      <c r="Q38" s="259"/>
      <c r="R38" s="259"/>
      <c r="S38" s="259"/>
      <c r="T38" s="259"/>
      <c r="U38" s="259"/>
      <c r="V38" s="259"/>
      <c r="W38" s="259">
        <v>6109228948</v>
      </c>
      <c r="X38" s="259">
        <v>5622289789</v>
      </c>
      <c r="Y38" s="259">
        <v>486939159</v>
      </c>
      <c r="Z38" s="260">
        <v>8.66</v>
      </c>
      <c r="AA38" s="261">
        <v>5188715057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2478344708</v>
      </c>
      <c r="D5" s="200">
        <f t="shared" si="0"/>
        <v>0</v>
      </c>
      <c r="E5" s="106">
        <f t="shared" si="0"/>
        <v>3640710688</v>
      </c>
      <c r="F5" s="106">
        <f t="shared" si="0"/>
        <v>3820319758</v>
      </c>
      <c r="G5" s="106">
        <f t="shared" si="0"/>
        <v>16676659</v>
      </c>
      <c r="H5" s="106">
        <f t="shared" si="0"/>
        <v>109954873</v>
      </c>
      <c r="I5" s="106">
        <f t="shared" si="0"/>
        <v>183057039</v>
      </c>
      <c r="J5" s="106">
        <f t="shared" si="0"/>
        <v>309688571</v>
      </c>
      <c r="K5" s="106">
        <f t="shared" si="0"/>
        <v>166286516</v>
      </c>
      <c r="L5" s="106">
        <f t="shared" si="0"/>
        <v>284652448</v>
      </c>
      <c r="M5" s="106">
        <f t="shared" si="0"/>
        <v>189406372</v>
      </c>
      <c r="N5" s="106">
        <f t="shared" si="0"/>
        <v>640345336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950033907</v>
      </c>
      <c r="X5" s="106">
        <f t="shared" si="0"/>
        <v>1910159881</v>
      </c>
      <c r="Y5" s="106">
        <f t="shared" si="0"/>
        <v>-960125974</v>
      </c>
      <c r="Z5" s="201">
        <f>+IF(X5&lt;&gt;0,+(Y5/X5)*100,0)</f>
        <v>-50.264168122793905</v>
      </c>
      <c r="AA5" s="199">
        <f>SUM(AA11:AA18)</f>
        <v>3820319758</v>
      </c>
    </row>
    <row r="6" spans="1:27" ht="13.5">
      <c r="A6" s="291" t="s">
        <v>204</v>
      </c>
      <c r="B6" s="142"/>
      <c r="C6" s="62">
        <v>666729339</v>
      </c>
      <c r="D6" s="156"/>
      <c r="E6" s="60">
        <v>1002468525</v>
      </c>
      <c r="F6" s="60">
        <v>1063440852</v>
      </c>
      <c r="G6" s="60">
        <v>553425</v>
      </c>
      <c r="H6" s="60">
        <v>51085480</v>
      </c>
      <c r="I6" s="60">
        <v>62985178</v>
      </c>
      <c r="J6" s="60">
        <v>114624083</v>
      </c>
      <c r="K6" s="60">
        <v>51762989</v>
      </c>
      <c r="L6" s="60">
        <v>124641894</v>
      </c>
      <c r="M6" s="60">
        <v>69768720</v>
      </c>
      <c r="N6" s="60">
        <v>246173603</v>
      </c>
      <c r="O6" s="60"/>
      <c r="P6" s="60"/>
      <c r="Q6" s="60"/>
      <c r="R6" s="60"/>
      <c r="S6" s="60"/>
      <c r="T6" s="60"/>
      <c r="U6" s="60"/>
      <c r="V6" s="60"/>
      <c r="W6" s="60">
        <v>360797686</v>
      </c>
      <c r="X6" s="60">
        <v>531720426</v>
      </c>
      <c r="Y6" s="60">
        <v>-170922740</v>
      </c>
      <c r="Z6" s="140">
        <v>-32.15</v>
      </c>
      <c r="AA6" s="155">
        <v>1063440852</v>
      </c>
    </row>
    <row r="7" spans="1:27" ht="13.5">
      <c r="A7" s="291" t="s">
        <v>205</v>
      </c>
      <c r="B7" s="142"/>
      <c r="C7" s="62">
        <v>607595279</v>
      </c>
      <c r="D7" s="156"/>
      <c r="E7" s="60">
        <v>609203749</v>
      </c>
      <c r="F7" s="60">
        <v>691510538</v>
      </c>
      <c r="G7" s="60">
        <v>9070101</v>
      </c>
      <c r="H7" s="60">
        <v>26679462</v>
      </c>
      <c r="I7" s="60">
        <v>34728181</v>
      </c>
      <c r="J7" s="60">
        <v>70477744</v>
      </c>
      <c r="K7" s="60">
        <v>41328991</v>
      </c>
      <c r="L7" s="60">
        <v>34503375</v>
      </c>
      <c r="M7" s="60">
        <v>23818882</v>
      </c>
      <c r="N7" s="60">
        <v>99651248</v>
      </c>
      <c r="O7" s="60"/>
      <c r="P7" s="60"/>
      <c r="Q7" s="60"/>
      <c r="R7" s="60"/>
      <c r="S7" s="60"/>
      <c r="T7" s="60"/>
      <c r="U7" s="60"/>
      <c r="V7" s="60"/>
      <c r="W7" s="60">
        <v>170128992</v>
      </c>
      <c r="X7" s="60">
        <v>345755269</v>
      </c>
      <c r="Y7" s="60">
        <v>-175626277</v>
      </c>
      <c r="Z7" s="140">
        <v>-50.79</v>
      </c>
      <c r="AA7" s="155">
        <v>691510538</v>
      </c>
    </row>
    <row r="8" spans="1:27" ht="13.5">
      <c r="A8" s="291" t="s">
        <v>206</v>
      </c>
      <c r="B8" s="142"/>
      <c r="C8" s="62">
        <v>156526351</v>
      </c>
      <c r="D8" s="156"/>
      <c r="E8" s="60">
        <v>244899351</v>
      </c>
      <c r="F8" s="60">
        <v>260594252</v>
      </c>
      <c r="G8" s="60">
        <v>655720</v>
      </c>
      <c r="H8" s="60">
        <v>3576367</v>
      </c>
      <c r="I8" s="60">
        <v>12886165</v>
      </c>
      <c r="J8" s="60">
        <v>17118252</v>
      </c>
      <c r="K8" s="60">
        <v>9691348</v>
      </c>
      <c r="L8" s="60">
        <v>20317057</v>
      </c>
      <c r="M8" s="60">
        <v>9457248</v>
      </c>
      <c r="N8" s="60">
        <v>39465653</v>
      </c>
      <c r="O8" s="60"/>
      <c r="P8" s="60"/>
      <c r="Q8" s="60"/>
      <c r="R8" s="60"/>
      <c r="S8" s="60"/>
      <c r="T8" s="60"/>
      <c r="U8" s="60"/>
      <c r="V8" s="60"/>
      <c r="W8" s="60">
        <v>56583905</v>
      </c>
      <c r="X8" s="60">
        <v>130297126</v>
      </c>
      <c r="Y8" s="60">
        <v>-73713221</v>
      </c>
      <c r="Z8" s="140">
        <v>-56.57</v>
      </c>
      <c r="AA8" s="155">
        <v>260594252</v>
      </c>
    </row>
    <row r="9" spans="1:27" ht="13.5">
      <c r="A9" s="291" t="s">
        <v>207</v>
      </c>
      <c r="B9" s="142"/>
      <c r="C9" s="62">
        <v>162451919</v>
      </c>
      <c r="D9" s="156"/>
      <c r="E9" s="60">
        <v>278172694</v>
      </c>
      <c r="F9" s="60">
        <v>330668745</v>
      </c>
      <c r="G9" s="60">
        <v>740716</v>
      </c>
      <c r="H9" s="60">
        <v>4264580</v>
      </c>
      <c r="I9" s="60">
        <v>17470339</v>
      </c>
      <c r="J9" s="60">
        <v>22475635</v>
      </c>
      <c r="K9" s="60">
        <v>8301331</v>
      </c>
      <c r="L9" s="60">
        <v>15705950</v>
      </c>
      <c r="M9" s="60">
        <v>8088279</v>
      </c>
      <c r="N9" s="60">
        <v>32095560</v>
      </c>
      <c r="O9" s="60"/>
      <c r="P9" s="60"/>
      <c r="Q9" s="60"/>
      <c r="R9" s="60"/>
      <c r="S9" s="60"/>
      <c r="T9" s="60"/>
      <c r="U9" s="60"/>
      <c r="V9" s="60"/>
      <c r="W9" s="60">
        <v>54571195</v>
      </c>
      <c r="X9" s="60">
        <v>165334373</v>
      </c>
      <c r="Y9" s="60">
        <v>-110763178</v>
      </c>
      <c r="Z9" s="140">
        <v>-66.99</v>
      </c>
      <c r="AA9" s="155">
        <v>330668745</v>
      </c>
    </row>
    <row r="10" spans="1:27" ht="13.5">
      <c r="A10" s="291" t="s">
        <v>208</v>
      </c>
      <c r="B10" s="142"/>
      <c r="C10" s="62">
        <v>119288237</v>
      </c>
      <c r="D10" s="156"/>
      <c r="E10" s="60">
        <v>403182832</v>
      </c>
      <c r="F10" s="60">
        <v>396907623</v>
      </c>
      <c r="G10" s="60">
        <v>2231231</v>
      </c>
      <c r="H10" s="60">
        <v>11475713</v>
      </c>
      <c r="I10" s="60">
        <v>13697369</v>
      </c>
      <c r="J10" s="60">
        <v>27404313</v>
      </c>
      <c r="K10" s="60">
        <v>11278083</v>
      </c>
      <c r="L10" s="60">
        <v>20154903</v>
      </c>
      <c r="M10" s="60">
        <v>20194139</v>
      </c>
      <c r="N10" s="60">
        <v>51627125</v>
      </c>
      <c r="O10" s="60"/>
      <c r="P10" s="60"/>
      <c r="Q10" s="60"/>
      <c r="R10" s="60"/>
      <c r="S10" s="60"/>
      <c r="T10" s="60"/>
      <c r="U10" s="60"/>
      <c r="V10" s="60"/>
      <c r="W10" s="60">
        <v>79031438</v>
      </c>
      <c r="X10" s="60">
        <v>198453812</v>
      </c>
      <c r="Y10" s="60">
        <v>-119422374</v>
      </c>
      <c r="Z10" s="140">
        <v>-60.18</v>
      </c>
      <c r="AA10" s="155">
        <v>396907623</v>
      </c>
    </row>
    <row r="11" spans="1:27" ht="13.5">
      <c r="A11" s="292" t="s">
        <v>209</v>
      </c>
      <c r="B11" s="142"/>
      <c r="C11" s="293">
        <f aca="true" t="shared" si="1" ref="C11:Y11">SUM(C6:C10)</f>
        <v>1712591125</v>
      </c>
      <c r="D11" s="294">
        <f t="shared" si="1"/>
        <v>0</v>
      </c>
      <c r="E11" s="295">
        <f t="shared" si="1"/>
        <v>2537927151</v>
      </c>
      <c r="F11" s="295">
        <f t="shared" si="1"/>
        <v>2743122010</v>
      </c>
      <c r="G11" s="295">
        <f t="shared" si="1"/>
        <v>13251193</v>
      </c>
      <c r="H11" s="295">
        <f t="shared" si="1"/>
        <v>97081602</v>
      </c>
      <c r="I11" s="295">
        <f t="shared" si="1"/>
        <v>141767232</v>
      </c>
      <c r="J11" s="295">
        <f t="shared" si="1"/>
        <v>252100027</v>
      </c>
      <c r="K11" s="295">
        <f t="shared" si="1"/>
        <v>122362742</v>
      </c>
      <c r="L11" s="295">
        <f t="shared" si="1"/>
        <v>215323179</v>
      </c>
      <c r="M11" s="295">
        <f t="shared" si="1"/>
        <v>131327268</v>
      </c>
      <c r="N11" s="295">
        <f t="shared" si="1"/>
        <v>469013189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721113216</v>
      </c>
      <c r="X11" s="295">
        <f t="shared" si="1"/>
        <v>1371561006</v>
      </c>
      <c r="Y11" s="295">
        <f t="shared" si="1"/>
        <v>-650447790</v>
      </c>
      <c r="Z11" s="296">
        <f>+IF(X11&lt;&gt;0,+(Y11/X11)*100,0)</f>
        <v>-47.42390510918331</v>
      </c>
      <c r="AA11" s="297">
        <f>SUM(AA6:AA10)</f>
        <v>2743122010</v>
      </c>
    </row>
    <row r="12" spans="1:27" ht="13.5">
      <c r="A12" s="298" t="s">
        <v>210</v>
      </c>
      <c r="B12" s="136"/>
      <c r="C12" s="62">
        <v>178466108</v>
      </c>
      <c r="D12" s="156"/>
      <c r="E12" s="60">
        <v>402921663</v>
      </c>
      <c r="F12" s="60">
        <v>420645706</v>
      </c>
      <c r="G12" s="60">
        <v>49612</v>
      </c>
      <c r="H12" s="60">
        <v>1956299</v>
      </c>
      <c r="I12" s="60">
        <v>4968959</v>
      </c>
      <c r="J12" s="60">
        <v>6974870</v>
      </c>
      <c r="K12" s="60">
        <v>13320508</v>
      </c>
      <c r="L12" s="60">
        <v>24179442</v>
      </c>
      <c r="M12" s="60">
        <v>27688496</v>
      </c>
      <c r="N12" s="60">
        <v>65188446</v>
      </c>
      <c r="O12" s="60"/>
      <c r="P12" s="60"/>
      <c r="Q12" s="60"/>
      <c r="R12" s="60"/>
      <c r="S12" s="60"/>
      <c r="T12" s="60"/>
      <c r="U12" s="60"/>
      <c r="V12" s="60"/>
      <c r="W12" s="60">
        <v>72163316</v>
      </c>
      <c r="X12" s="60">
        <v>210322853</v>
      </c>
      <c r="Y12" s="60">
        <v>-138159537</v>
      </c>
      <c r="Z12" s="140">
        <v>-65.69</v>
      </c>
      <c r="AA12" s="155">
        <v>420645706</v>
      </c>
    </row>
    <row r="13" spans="1:27" ht="13.5">
      <c r="A13" s="298" t="s">
        <v>211</v>
      </c>
      <c r="B13" s="136"/>
      <c r="C13" s="273">
        <v>7622000</v>
      </c>
      <c r="D13" s="274"/>
      <c r="E13" s="275">
        <v>11729073</v>
      </c>
      <c r="F13" s="275">
        <v>12079073</v>
      </c>
      <c r="G13" s="275">
        <v>1612854</v>
      </c>
      <c r="H13" s="275">
        <v>389499</v>
      </c>
      <c r="I13" s="275">
        <v>774444</v>
      </c>
      <c r="J13" s="275">
        <v>2776797</v>
      </c>
      <c r="K13" s="275">
        <v>1120443</v>
      </c>
      <c r="L13" s="275">
        <v>1048081</v>
      </c>
      <c r="M13" s="275">
        <v>656510</v>
      </c>
      <c r="N13" s="275">
        <v>2825034</v>
      </c>
      <c r="O13" s="275"/>
      <c r="P13" s="275"/>
      <c r="Q13" s="275"/>
      <c r="R13" s="275"/>
      <c r="S13" s="275"/>
      <c r="T13" s="275"/>
      <c r="U13" s="275"/>
      <c r="V13" s="275"/>
      <c r="W13" s="275">
        <v>5601831</v>
      </c>
      <c r="X13" s="275">
        <v>6039537</v>
      </c>
      <c r="Y13" s="275">
        <v>-437706</v>
      </c>
      <c r="Z13" s="140">
        <v>-7.25</v>
      </c>
      <c r="AA13" s="277">
        <v>12079073</v>
      </c>
    </row>
    <row r="14" spans="1:27" ht="13.5">
      <c r="A14" s="298" t="s">
        <v>212</v>
      </c>
      <c r="B14" s="136"/>
      <c r="C14" s="62">
        <v>58100686</v>
      </c>
      <c r="D14" s="156"/>
      <c r="E14" s="60">
        <v>14150000</v>
      </c>
      <c r="F14" s="60">
        <v>14150000</v>
      </c>
      <c r="G14" s="60"/>
      <c r="H14" s="60"/>
      <c r="I14" s="60"/>
      <c r="J14" s="60"/>
      <c r="K14" s="60"/>
      <c r="L14" s="60">
        <v>16076510</v>
      </c>
      <c r="M14" s="60"/>
      <c r="N14" s="60">
        <v>16076510</v>
      </c>
      <c r="O14" s="60"/>
      <c r="P14" s="60"/>
      <c r="Q14" s="60"/>
      <c r="R14" s="60"/>
      <c r="S14" s="60"/>
      <c r="T14" s="60"/>
      <c r="U14" s="60"/>
      <c r="V14" s="60"/>
      <c r="W14" s="60">
        <v>16076510</v>
      </c>
      <c r="X14" s="60">
        <v>7075000</v>
      </c>
      <c r="Y14" s="60">
        <v>9001510</v>
      </c>
      <c r="Z14" s="140">
        <v>127.23</v>
      </c>
      <c r="AA14" s="155">
        <v>14150000</v>
      </c>
    </row>
    <row r="15" spans="1:27" ht="13.5">
      <c r="A15" s="298" t="s">
        <v>213</v>
      </c>
      <c r="B15" s="136" t="s">
        <v>138</v>
      </c>
      <c r="C15" s="62">
        <v>521564789</v>
      </c>
      <c r="D15" s="156"/>
      <c r="E15" s="60">
        <v>673982801</v>
      </c>
      <c r="F15" s="60">
        <v>630322969</v>
      </c>
      <c r="G15" s="60">
        <v>1763000</v>
      </c>
      <c r="H15" s="60">
        <v>10527473</v>
      </c>
      <c r="I15" s="60">
        <v>35546404</v>
      </c>
      <c r="J15" s="60">
        <v>47836877</v>
      </c>
      <c r="K15" s="60">
        <v>29482823</v>
      </c>
      <c r="L15" s="60">
        <v>28025236</v>
      </c>
      <c r="M15" s="60">
        <v>29734098</v>
      </c>
      <c r="N15" s="60">
        <v>87242157</v>
      </c>
      <c r="O15" s="60"/>
      <c r="P15" s="60"/>
      <c r="Q15" s="60"/>
      <c r="R15" s="60"/>
      <c r="S15" s="60"/>
      <c r="T15" s="60"/>
      <c r="U15" s="60"/>
      <c r="V15" s="60"/>
      <c r="W15" s="60">
        <v>135079034</v>
      </c>
      <c r="X15" s="60">
        <v>315161485</v>
      </c>
      <c r="Y15" s="60">
        <v>-180082451</v>
      </c>
      <c r="Z15" s="140">
        <v>-57.14</v>
      </c>
      <c r="AA15" s="155">
        <v>630322969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2023948287</v>
      </c>
      <c r="D20" s="154">
        <f t="shared" si="2"/>
        <v>0</v>
      </c>
      <c r="E20" s="100">
        <f t="shared" si="2"/>
        <v>2570604635</v>
      </c>
      <c r="F20" s="100">
        <f t="shared" si="2"/>
        <v>2792786042</v>
      </c>
      <c r="G20" s="100">
        <f t="shared" si="2"/>
        <v>22287187</v>
      </c>
      <c r="H20" s="100">
        <f t="shared" si="2"/>
        <v>92866997</v>
      </c>
      <c r="I20" s="100">
        <f t="shared" si="2"/>
        <v>144116341</v>
      </c>
      <c r="J20" s="100">
        <f t="shared" si="2"/>
        <v>259270525</v>
      </c>
      <c r="K20" s="100">
        <f t="shared" si="2"/>
        <v>230186201</v>
      </c>
      <c r="L20" s="100">
        <f t="shared" si="2"/>
        <v>146792763</v>
      </c>
      <c r="M20" s="100">
        <f t="shared" si="2"/>
        <v>201273951</v>
      </c>
      <c r="N20" s="100">
        <f t="shared" si="2"/>
        <v>578252915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837523440</v>
      </c>
      <c r="X20" s="100">
        <f t="shared" si="2"/>
        <v>1396393022</v>
      </c>
      <c r="Y20" s="100">
        <f t="shared" si="2"/>
        <v>-558869582</v>
      </c>
      <c r="Z20" s="137">
        <f>+IF(X20&lt;&gt;0,+(Y20/X20)*100,0)</f>
        <v>-40.02237000579913</v>
      </c>
      <c r="AA20" s="153">
        <f>SUM(AA26:AA33)</f>
        <v>2792786042</v>
      </c>
    </row>
    <row r="21" spans="1:27" ht="13.5">
      <c r="A21" s="291" t="s">
        <v>204</v>
      </c>
      <c r="B21" s="142"/>
      <c r="C21" s="62">
        <v>217144162</v>
      </c>
      <c r="D21" s="156"/>
      <c r="E21" s="60">
        <v>353351023</v>
      </c>
      <c r="F21" s="60">
        <v>478248184</v>
      </c>
      <c r="G21" s="60">
        <v>241173</v>
      </c>
      <c r="H21" s="60">
        <v>24546267</v>
      </c>
      <c r="I21" s="60">
        <v>21778275</v>
      </c>
      <c r="J21" s="60">
        <v>46565715</v>
      </c>
      <c r="K21" s="60">
        <v>22927733</v>
      </c>
      <c r="L21" s="60">
        <v>23236492</v>
      </c>
      <c r="M21" s="60">
        <v>39394296</v>
      </c>
      <c r="N21" s="60">
        <v>85558521</v>
      </c>
      <c r="O21" s="60"/>
      <c r="P21" s="60"/>
      <c r="Q21" s="60"/>
      <c r="R21" s="60"/>
      <c r="S21" s="60"/>
      <c r="T21" s="60"/>
      <c r="U21" s="60"/>
      <c r="V21" s="60"/>
      <c r="W21" s="60">
        <v>132124236</v>
      </c>
      <c r="X21" s="60">
        <v>239124092</v>
      </c>
      <c r="Y21" s="60">
        <v>-106999856</v>
      </c>
      <c r="Z21" s="140">
        <v>-44.75</v>
      </c>
      <c r="AA21" s="155">
        <v>478248184</v>
      </c>
    </row>
    <row r="22" spans="1:27" ht="13.5">
      <c r="A22" s="291" t="s">
        <v>205</v>
      </c>
      <c r="B22" s="142"/>
      <c r="C22" s="62">
        <v>305626167</v>
      </c>
      <c r="D22" s="156"/>
      <c r="E22" s="60">
        <v>477451170</v>
      </c>
      <c r="F22" s="60">
        <v>509497092</v>
      </c>
      <c r="G22" s="60">
        <v>6737472</v>
      </c>
      <c r="H22" s="60">
        <v>10677431</v>
      </c>
      <c r="I22" s="60">
        <v>24353114</v>
      </c>
      <c r="J22" s="60">
        <v>41768017</v>
      </c>
      <c r="K22" s="60">
        <v>24759510</v>
      </c>
      <c r="L22" s="60">
        <v>26729983</v>
      </c>
      <c r="M22" s="60">
        <v>18518446</v>
      </c>
      <c r="N22" s="60">
        <v>70007939</v>
      </c>
      <c r="O22" s="60"/>
      <c r="P22" s="60"/>
      <c r="Q22" s="60"/>
      <c r="R22" s="60"/>
      <c r="S22" s="60"/>
      <c r="T22" s="60"/>
      <c r="U22" s="60"/>
      <c r="V22" s="60"/>
      <c r="W22" s="60">
        <v>111775956</v>
      </c>
      <c r="X22" s="60">
        <v>254748546</v>
      </c>
      <c r="Y22" s="60">
        <v>-142972590</v>
      </c>
      <c r="Z22" s="140">
        <v>-56.12</v>
      </c>
      <c r="AA22" s="155">
        <v>509497092</v>
      </c>
    </row>
    <row r="23" spans="1:27" ht="13.5">
      <c r="A23" s="291" t="s">
        <v>206</v>
      </c>
      <c r="B23" s="142"/>
      <c r="C23" s="62">
        <v>225244431</v>
      </c>
      <c r="D23" s="156"/>
      <c r="E23" s="60">
        <v>253971410</v>
      </c>
      <c r="F23" s="60">
        <v>267680462</v>
      </c>
      <c r="G23" s="60">
        <v>2691343</v>
      </c>
      <c r="H23" s="60">
        <v>21306919</v>
      </c>
      <c r="I23" s="60">
        <v>18889761</v>
      </c>
      <c r="J23" s="60">
        <v>42888023</v>
      </c>
      <c r="K23" s="60">
        <v>20895481</v>
      </c>
      <c r="L23" s="60">
        <v>25468782</v>
      </c>
      <c r="M23" s="60">
        <v>19592092</v>
      </c>
      <c r="N23" s="60">
        <v>65956355</v>
      </c>
      <c r="O23" s="60"/>
      <c r="P23" s="60"/>
      <c r="Q23" s="60"/>
      <c r="R23" s="60"/>
      <c r="S23" s="60"/>
      <c r="T23" s="60"/>
      <c r="U23" s="60"/>
      <c r="V23" s="60"/>
      <c r="W23" s="60">
        <v>108844378</v>
      </c>
      <c r="X23" s="60">
        <v>133840231</v>
      </c>
      <c r="Y23" s="60">
        <v>-24995853</v>
      </c>
      <c r="Z23" s="140">
        <v>-18.68</v>
      </c>
      <c r="AA23" s="155">
        <v>267680462</v>
      </c>
    </row>
    <row r="24" spans="1:27" ht="13.5">
      <c r="A24" s="291" t="s">
        <v>207</v>
      </c>
      <c r="B24" s="142"/>
      <c r="C24" s="62">
        <v>227906177</v>
      </c>
      <c r="D24" s="156"/>
      <c r="E24" s="60">
        <v>351120001</v>
      </c>
      <c r="F24" s="60">
        <v>355699482</v>
      </c>
      <c r="G24" s="60">
        <v>1779187</v>
      </c>
      <c r="H24" s="60">
        <v>7251478</v>
      </c>
      <c r="I24" s="60">
        <v>14470092</v>
      </c>
      <c r="J24" s="60">
        <v>23500757</v>
      </c>
      <c r="K24" s="60">
        <v>30263987</v>
      </c>
      <c r="L24" s="60">
        <v>17402302</v>
      </c>
      <c r="M24" s="60">
        <v>35498006</v>
      </c>
      <c r="N24" s="60">
        <v>83164295</v>
      </c>
      <c r="O24" s="60"/>
      <c r="P24" s="60"/>
      <c r="Q24" s="60"/>
      <c r="R24" s="60"/>
      <c r="S24" s="60"/>
      <c r="T24" s="60"/>
      <c r="U24" s="60"/>
      <c r="V24" s="60"/>
      <c r="W24" s="60">
        <v>106665052</v>
      </c>
      <c r="X24" s="60">
        <v>177849741</v>
      </c>
      <c r="Y24" s="60">
        <v>-71184689</v>
      </c>
      <c r="Z24" s="140">
        <v>-40.03</v>
      </c>
      <c r="AA24" s="155">
        <v>355699482</v>
      </c>
    </row>
    <row r="25" spans="1:27" ht="13.5">
      <c r="A25" s="291" t="s">
        <v>208</v>
      </c>
      <c r="B25" s="142"/>
      <c r="C25" s="62">
        <v>374331969</v>
      </c>
      <c r="D25" s="156"/>
      <c r="E25" s="60">
        <v>409577205</v>
      </c>
      <c r="F25" s="60">
        <v>459412413</v>
      </c>
      <c r="G25" s="60">
        <v>8010352</v>
      </c>
      <c r="H25" s="60">
        <v>12589337</v>
      </c>
      <c r="I25" s="60">
        <v>30349218</v>
      </c>
      <c r="J25" s="60">
        <v>50948907</v>
      </c>
      <c r="K25" s="60">
        <v>85625143</v>
      </c>
      <c r="L25" s="60">
        <v>20797197</v>
      </c>
      <c r="M25" s="60">
        <v>48523082</v>
      </c>
      <c r="N25" s="60">
        <v>154945422</v>
      </c>
      <c r="O25" s="60"/>
      <c r="P25" s="60"/>
      <c r="Q25" s="60"/>
      <c r="R25" s="60"/>
      <c r="S25" s="60"/>
      <c r="T25" s="60"/>
      <c r="U25" s="60"/>
      <c r="V25" s="60"/>
      <c r="W25" s="60">
        <v>205894329</v>
      </c>
      <c r="X25" s="60">
        <v>229706207</v>
      </c>
      <c r="Y25" s="60">
        <v>-23811878</v>
      </c>
      <c r="Z25" s="140">
        <v>-10.37</v>
      </c>
      <c r="AA25" s="155">
        <v>459412413</v>
      </c>
    </row>
    <row r="26" spans="1:27" ht="13.5">
      <c r="A26" s="292" t="s">
        <v>209</v>
      </c>
      <c r="B26" s="302"/>
      <c r="C26" s="293">
        <f aca="true" t="shared" si="3" ref="C26:Y26">SUM(C21:C25)</f>
        <v>1350252906</v>
      </c>
      <c r="D26" s="294">
        <f t="shared" si="3"/>
        <v>0</v>
      </c>
      <c r="E26" s="295">
        <f t="shared" si="3"/>
        <v>1845470809</v>
      </c>
      <c r="F26" s="295">
        <f t="shared" si="3"/>
        <v>2070537633</v>
      </c>
      <c r="G26" s="295">
        <f t="shared" si="3"/>
        <v>19459527</v>
      </c>
      <c r="H26" s="295">
        <f t="shared" si="3"/>
        <v>76371432</v>
      </c>
      <c r="I26" s="295">
        <f t="shared" si="3"/>
        <v>109840460</v>
      </c>
      <c r="J26" s="295">
        <f t="shared" si="3"/>
        <v>205671419</v>
      </c>
      <c r="K26" s="295">
        <f t="shared" si="3"/>
        <v>184471854</v>
      </c>
      <c r="L26" s="295">
        <f t="shared" si="3"/>
        <v>113634756</v>
      </c>
      <c r="M26" s="295">
        <f t="shared" si="3"/>
        <v>161525922</v>
      </c>
      <c r="N26" s="295">
        <f t="shared" si="3"/>
        <v>459632532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665303951</v>
      </c>
      <c r="X26" s="295">
        <f t="shared" si="3"/>
        <v>1035268817</v>
      </c>
      <c r="Y26" s="295">
        <f t="shared" si="3"/>
        <v>-369964866</v>
      </c>
      <c r="Z26" s="296">
        <f>+IF(X26&lt;&gt;0,+(Y26/X26)*100,0)</f>
        <v>-35.73611606230771</v>
      </c>
      <c r="AA26" s="297">
        <f>SUM(AA21:AA25)</f>
        <v>2070537633</v>
      </c>
    </row>
    <row r="27" spans="1:27" ht="13.5">
      <c r="A27" s="298" t="s">
        <v>210</v>
      </c>
      <c r="B27" s="147"/>
      <c r="C27" s="62">
        <v>146285103</v>
      </c>
      <c r="D27" s="156"/>
      <c r="E27" s="60">
        <v>139368965</v>
      </c>
      <c r="F27" s="60">
        <v>190792379</v>
      </c>
      <c r="G27" s="60">
        <v>84154</v>
      </c>
      <c r="H27" s="60">
        <v>3997895</v>
      </c>
      <c r="I27" s="60">
        <v>16782065</v>
      </c>
      <c r="J27" s="60">
        <v>20864114</v>
      </c>
      <c r="K27" s="60">
        <v>15561110</v>
      </c>
      <c r="L27" s="60">
        <v>12265534</v>
      </c>
      <c r="M27" s="60">
        <v>16012207</v>
      </c>
      <c r="N27" s="60">
        <v>43838851</v>
      </c>
      <c r="O27" s="60"/>
      <c r="P27" s="60"/>
      <c r="Q27" s="60"/>
      <c r="R27" s="60"/>
      <c r="S27" s="60"/>
      <c r="T27" s="60"/>
      <c r="U27" s="60"/>
      <c r="V27" s="60"/>
      <c r="W27" s="60">
        <v>64702965</v>
      </c>
      <c r="X27" s="60">
        <v>95396190</v>
      </c>
      <c r="Y27" s="60">
        <v>-30693225</v>
      </c>
      <c r="Z27" s="140">
        <v>-32.17</v>
      </c>
      <c r="AA27" s="155">
        <v>190792379</v>
      </c>
    </row>
    <row r="28" spans="1:27" ht="13.5">
      <c r="A28" s="298" t="s">
        <v>211</v>
      </c>
      <c r="B28" s="147"/>
      <c r="C28" s="273">
        <v>500194</v>
      </c>
      <c r="D28" s="274"/>
      <c r="E28" s="275">
        <v>2222652</v>
      </c>
      <c r="F28" s="275">
        <v>2711832</v>
      </c>
      <c r="G28" s="275">
        <v>95750</v>
      </c>
      <c r="H28" s="275">
        <v>87240</v>
      </c>
      <c r="I28" s="275">
        <v>169640</v>
      </c>
      <c r="J28" s="275">
        <v>352630</v>
      </c>
      <c r="K28" s="275">
        <v>-53100</v>
      </c>
      <c r="L28" s="275">
        <v>69400</v>
      </c>
      <c r="M28" s="275"/>
      <c r="N28" s="275">
        <v>16300</v>
      </c>
      <c r="O28" s="275"/>
      <c r="P28" s="275"/>
      <c r="Q28" s="275"/>
      <c r="R28" s="275"/>
      <c r="S28" s="275"/>
      <c r="T28" s="275"/>
      <c r="U28" s="275"/>
      <c r="V28" s="275"/>
      <c r="W28" s="275">
        <v>368930</v>
      </c>
      <c r="X28" s="275">
        <v>1355916</v>
      </c>
      <c r="Y28" s="275">
        <v>-986986</v>
      </c>
      <c r="Z28" s="140">
        <v>-72.79</v>
      </c>
      <c r="AA28" s="277">
        <v>2711832</v>
      </c>
    </row>
    <row r="29" spans="1:27" ht="13.5">
      <c r="A29" s="298" t="s">
        <v>212</v>
      </c>
      <c r="B29" s="147"/>
      <c r="C29" s="62">
        <v>1715862</v>
      </c>
      <c r="D29" s="156"/>
      <c r="E29" s="60">
        <v>1886438</v>
      </c>
      <c r="F29" s="60">
        <v>1886438</v>
      </c>
      <c r="G29" s="60"/>
      <c r="H29" s="60">
        <v>107988</v>
      </c>
      <c r="I29" s="60">
        <v>-54559</v>
      </c>
      <c r="J29" s="60">
        <v>53429</v>
      </c>
      <c r="K29" s="60">
        <v>2527</v>
      </c>
      <c r="L29" s="60"/>
      <c r="M29" s="60">
        <v>10436</v>
      </c>
      <c r="N29" s="60">
        <v>12963</v>
      </c>
      <c r="O29" s="60"/>
      <c r="P29" s="60"/>
      <c r="Q29" s="60"/>
      <c r="R29" s="60"/>
      <c r="S29" s="60"/>
      <c r="T29" s="60"/>
      <c r="U29" s="60"/>
      <c r="V29" s="60"/>
      <c r="W29" s="60">
        <v>66392</v>
      </c>
      <c r="X29" s="60">
        <v>943219</v>
      </c>
      <c r="Y29" s="60">
        <v>-876827</v>
      </c>
      <c r="Z29" s="140">
        <v>-92.96</v>
      </c>
      <c r="AA29" s="155">
        <v>1886438</v>
      </c>
    </row>
    <row r="30" spans="1:27" ht="13.5">
      <c r="A30" s="298" t="s">
        <v>213</v>
      </c>
      <c r="B30" s="136" t="s">
        <v>138</v>
      </c>
      <c r="C30" s="62">
        <v>525194222</v>
      </c>
      <c r="D30" s="156"/>
      <c r="E30" s="60">
        <v>581655771</v>
      </c>
      <c r="F30" s="60">
        <v>526857760</v>
      </c>
      <c r="G30" s="60">
        <v>2647756</v>
      </c>
      <c r="H30" s="60">
        <v>12302442</v>
      </c>
      <c r="I30" s="60">
        <v>17378735</v>
      </c>
      <c r="J30" s="60">
        <v>32328933</v>
      </c>
      <c r="K30" s="60">
        <v>30203810</v>
      </c>
      <c r="L30" s="60">
        <v>20823073</v>
      </c>
      <c r="M30" s="60">
        <v>23725386</v>
      </c>
      <c r="N30" s="60">
        <v>74752269</v>
      </c>
      <c r="O30" s="60"/>
      <c r="P30" s="60"/>
      <c r="Q30" s="60"/>
      <c r="R30" s="60"/>
      <c r="S30" s="60"/>
      <c r="T30" s="60"/>
      <c r="U30" s="60"/>
      <c r="V30" s="60"/>
      <c r="W30" s="60">
        <v>107081202</v>
      </c>
      <c r="X30" s="60">
        <v>263428880</v>
      </c>
      <c r="Y30" s="60">
        <v>-156347678</v>
      </c>
      <c r="Z30" s="140">
        <v>-59.35</v>
      </c>
      <c r="AA30" s="155">
        <v>526857760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883873501</v>
      </c>
      <c r="D36" s="156">
        <f t="shared" si="4"/>
        <v>0</v>
      </c>
      <c r="E36" s="60">
        <f t="shared" si="4"/>
        <v>1355819548</v>
      </c>
      <c r="F36" s="60">
        <f t="shared" si="4"/>
        <v>1541689036</v>
      </c>
      <c r="G36" s="60">
        <f t="shared" si="4"/>
        <v>794598</v>
      </c>
      <c r="H36" s="60">
        <f t="shared" si="4"/>
        <v>75631747</v>
      </c>
      <c r="I36" s="60">
        <f t="shared" si="4"/>
        <v>84763453</v>
      </c>
      <c r="J36" s="60">
        <f t="shared" si="4"/>
        <v>161189798</v>
      </c>
      <c r="K36" s="60">
        <f t="shared" si="4"/>
        <v>74690722</v>
      </c>
      <c r="L36" s="60">
        <f t="shared" si="4"/>
        <v>147878386</v>
      </c>
      <c r="M36" s="60">
        <f t="shared" si="4"/>
        <v>109163016</v>
      </c>
      <c r="N36" s="60">
        <f t="shared" si="4"/>
        <v>331732124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492921922</v>
      </c>
      <c r="X36" s="60">
        <f t="shared" si="4"/>
        <v>770844518</v>
      </c>
      <c r="Y36" s="60">
        <f t="shared" si="4"/>
        <v>-277922596</v>
      </c>
      <c r="Z36" s="140">
        <f aca="true" t="shared" si="5" ref="Z36:Z49">+IF(X36&lt;&gt;0,+(Y36/X36)*100,0)</f>
        <v>-36.05430012281673</v>
      </c>
      <c r="AA36" s="155">
        <f>AA6+AA21</f>
        <v>1541689036</v>
      </c>
    </row>
    <row r="37" spans="1:27" ht="13.5">
      <c r="A37" s="291" t="s">
        <v>205</v>
      </c>
      <c r="B37" s="142"/>
      <c r="C37" s="62">
        <f t="shared" si="4"/>
        <v>913221446</v>
      </c>
      <c r="D37" s="156">
        <f t="shared" si="4"/>
        <v>0</v>
      </c>
      <c r="E37" s="60">
        <f t="shared" si="4"/>
        <v>1086654919</v>
      </c>
      <c r="F37" s="60">
        <f t="shared" si="4"/>
        <v>1201007630</v>
      </c>
      <c r="G37" s="60">
        <f t="shared" si="4"/>
        <v>15807573</v>
      </c>
      <c r="H37" s="60">
        <f t="shared" si="4"/>
        <v>37356893</v>
      </c>
      <c r="I37" s="60">
        <f t="shared" si="4"/>
        <v>59081295</v>
      </c>
      <c r="J37" s="60">
        <f t="shared" si="4"/>
        <v>112245761</v>
      </c>
      <c r="K37" s="60">
        <f t="shared" si="4"/>
        <v>66088501</v>
      </c>
      <c r="L37" s="60">
        <f t="shared" si="4"/>
        <v>61233358</v>
      </c>
      <c r="M37" s="60">
        <f t="shared" si="4"/>
        <v>42337328</v>
      </c>
      <c r="N37" s="60">
        <f t="shared" si="4"/>
        <v>169659187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281904948</v>
      </c>
      <c r="X37" s="60">
        <f t="shared" si="4"/>
        <v>600503815</v>
      </c>
      <c r="Y37" s="60">
        <f t="shared" si="4"/>
        <v>-318598867</v>
      </c>
      <c r="Z37" s="140">
        <f t="shared" si="5"/>
        <v>-53.0552611060431</v>
      </c>
      <c r="AA37" s="155">
        <f>AA7+AA22</f>
        <v>1201007630</v>
      </c>
    </row>
    <row r="38" spans="1:27" ht="13.5">
      <c r="A38" s="291" t="s">
        <v>206</v>
      </c>
      <c r="B38" s="142"/>
      <c r="C38" s="62">
        <f t="shared" si="4"/>
        <v>381770782</v>
      </c>
      <c r="D38" s="156">
        <f t="shared" si="4"/>
        <v>0</v>
      </c>
      <c r="E38" s="60">
        <f t="shared" si="4"/>
        <v>498870761</v>
      </c>
      <c r="F38" s="60">
        <f t="shared" si="4"/>
        <v>528274714</v>
      </c>
      <c r="G38" s="60">
        <f t="shared" si="4"/>
        <v>3347063</v>
      </c>
      <c r="H38" s="60">
        <f t="shared" si="4"/>
        <v>24883286</v>
      </c>
      <c r="I38" s="60">
        <f t="shared" si="4"/>
        <v>31775926</v>
      </c>
      <c r="J38" s="60">
        <f t="shared" si="4"/>
        <v>60006275</v>
      </c>
      <c r="K38" s="60">
        <f t="shared" si="4"/>
        <v>30586829</v>
      </c>
      <c r="L38" s="60">
        <f t="shared" si="4"/>
        <v>45785839</v>
      </c>
      <c r="M38" s="60">
        <f t="shared" si="4"/>
        <v>29049340</v>
      </c>
      <c r="N38" s="60">
        <f t="shared" si="4"/>
        <v>105422008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165428283</v>
      </c>
      <c r="X38" s="60">
        <f t="shared" si="4"/>
        <v>264137357</v>
      </c>
      <c r="Y38" s="60">
        <f t="shared" si="4"/>
        <v>-98709074</v>
      </c>
      <c r="Z38" s="140">
        <f t="shared" si="5"/>
        <v>-37.37035727210672</v>
      </c>
      <c r="AA38" s="155">
        <f>AA8+AA23</f>
        <v>528274714</v>
      </c>
    </row>
    <row r="39" spans="1:27" ht="13.5">
      <c r="A39" s="291" t="s">
        <v>207</v>
      </c>
      <c r="B39" s="142"/>
      <c r="C39" s="62">
        <f t="shared" si="4"/>
        <v>390358096</v>
      </c>
      <c r="D39" s="156">
        <f t="shared" si="4"/>
        <v>0</v>
      </c>
      <c r="E39" s="60">
        <f t="shared" si="4"/>
        <v>629292695</v>
      </c>
      <c r="F39" s="60">
        <f t="shared" si="4"/>
        <v>686368227</v>
      </c>
      <c r="G39" s="60">
        <f t="shared" si="4"/>
        <v>2519903</v>
      </c>
      <c r="H39" s="60">
        <f t="shared" si="4"/>
        <v>11516058</v>
      </c>
      <c r="I39" s="60">
        <f t="shared" si="4"/>
        <v>31940431</v>
      </c>
      <c r="J39" s="60">
        <f t="shared" si="4"/>
        <v>45976392</v>
      </c>
      <c r="K39" s="60">
        <f t="shared" si="4"/>
        <v>38565318</v>
      </c>
      <c r="L39" s="60">
        <f t="shared" si="4"/>
        <v>33108252</v>
      </c>
      <c r="M39" s="60">
        <f t="shared" si="4"/>
        <v>43586285</v>
      </c>
      <c r="N39" s="60">
        <f t="shared" si="4"/>
        <v>115259855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161236247</v>
      </c>
      <c r="X39" s="60">
        <f t="shared" si="4"/>
        <v>343184114</v>
      </c>
      <c r="Y39" s="60">
        <f t="shared" si="4"/>
        <v>-181947867</v>
      </c>
      <c r="Z39" s="140">
        <f t="shared" si="5"/>
        <v>-53.01756683294495</v>
      </c>
      <c r="AA39" s="155">
        <f>AA9+AA24</f>
        <v>686368227</v>
      </c>
    </row>
    <row r="40" spans="1:27" ht="13.5">
      <c r="A40" s="291" t="s">
        <v>208</v>
      </c>
      <c r="B40" s="142"/>
      <c r="C40" s="62">
        <f t="shared" si="4"/>
        <v>493620206</v>
      </c>
      <c r="D40" s="156">
        <f t="shared" si="4"/>
        <v>0</v>
      </c>
      <c r="E40" s="60">
        <f t="shared" si="4"/>
        <v>812760037</v>
      </c>
      <c r="F40" s="60">
        <f t="shared" si="4"/>
        <v>856320036</v>
      </c>
      <c r="G40" s="60">
        <f t="shared" si="4"/>
        <v>10241583</v>
      </c>
      <c r="H40" s="60">
        <f t="shared" si="4"/>
        <v>24065050</v>
      </c>
      <c r="I40" s="60">
        <f t="shared" si="4"/>
        <v>44046587</v>
      </c>
      <c r="J40" s="60">
        <f t="shared" si="4"/>
        <v>78353220</v>
      </c>
      <c r="K40" s="60">
        <f t="shared" si="4"/>
        <v>96903226</v>
      </c>
      <c r="L40" s="60">
        <f t="shared" si="4"/>
        <v>40952100</v>
      </c>
      <c r="M40" s="60">
        <f t="shared" si="4"/>
        <v>68717221</v>
      </c>
      <c r="N40" s="60">
        <f t="shared" si="4"/>
        <v>206572547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284925767</v>
      </c>
      <c r="X40" s="60">
        <f t="shared" si="4"/>
        <v>428160019</v>
      </c>
      <c r="Y40" s="60">
        <f t="shared" si="4"/>
        <v>-143234252</v>
      </c>
      <c r="Z40" s="140">
        <f t="shared" si="5"/>
        <v>-33.45343928527806</v>
      </c>
      <c r="AA40" s="155">
        <f>AA10+AA25</f>
        <v>856320036</v>
      </c>
    </row>
    <row r="41" spans="1:27" ht="13.5">
      <c r="A41" s="292" t="s">
        <v>209</v>
      </c>
      <c r="B41" s="142"/>
      <c r="C41" s="293">
        <f aca="true" t="shared" si="6" ref="C41:Y41">SUM(C36:C40)</f>
        <v>3062844031</v>
      </c>
      <c r="D41" s="294">
        <f t="shared" si="6"/>
        <v>0</v>
      </c>
      <c r="E41" s="295">
        <f t="shared" si="6"/>
        <v>4383397960</v>
      </c>
      <c r="F41" s="295">
        <f t="shared" si="6"/>
        <v>4813659643</v>
      </c>
      <c r="G41" s="295">
        <f t="shared" si="6"/>
        <v>32710720</v>
      </c>
      <c r="H41" s="295">
        <f t="shared" si="6"/>
        <v>173453034</v>
      </c>
      <c r="I41" s="295">
        <f t="shared" si="6"/>
        <v>251607692</v>
      </c>
      <c r="J41" s="295">
        <f t="shared" si="6"/>
        <v>457771446</v>
      </c>
      <c r="K41" s="295">
        <f t="shared" si="6"/>
        <v>306834596</v>
      </c>
      <c r="L41" s="295">
        <f t="shared" si="6"/>
        <v>328957935</v>
      </c>
      <c r="M41" s="295">
        <f t="shared" si="6"/>
        <v>292853190</v>
      </c>
      <c r="N41" s="295">
        <f t="shared" si="6"/>
        <v>928645721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1386417167</v>
      </c>
      <c r="X41" s="295">
        <f t="shared" si="6"/>
        <v>2406829823</v>
      </c>
      <c r="Y41" s="295">
        <f t="shared" si="6"/>
        <v>-1020412656</v>
      </c>
      <c r="Z41" s="296">
        <f t="shared" si="5"/>
        <v>-42.396543629665665</v>
      </c>
      <c r="AA41" s="297">
        <f>SUM(AA36:AA40)</f>
        <v>4813659643</v>
      </c>
    </row>
    <row r="42" spans="1:27" ht="13.5">
      <c r="A42" s="298" t="s">
        <v>210</v>
      </c>
      <c r="B42" s="136"/>
      <c r="C42" s="95">
        <f aca="true" t="shared" si="7" ref="C42:Y48">C12+C27</f>
        <v>324751211</v>
      </c>
      <c r="D42" s="129">
        <f t="shared" si="7"/>
        <v>0</v>
      </c>
      <c r="E42" s="54">
        <f t="shared" si="7"/>
        <v>542290628</v>
      </c>
      <c r="F42" s="54">
        <f t="shared" si="7"/>
        <v>611438085</v>
      </c>
      <c r="G42" s="54">
        <f t="shared" si="7"/>
        <v>133766</v>
      </c>
      <c r="H42" s="54">
        <f t="shared" si="7"/>
        <v>5954194</v>
      </c>
      <c r="I42" s="54">
        <f t="shared" si="7"/>
        <v>21751024</v>
      </c>
      <c r="J42" s="54">
        <f t="shared" si="7"/>
        <v>27838984</v>
      </c>
      <c r="K42" s="54">
        <f t="shared" si="7"/>
        <v>28881618</v>
      </c>
      <c r="L42" s="54">
        <f t="shared" si="7"/>
        <v>36444976</v>
      </c>
      <c r="M42" s="54">
        <f t="shared" si="7"/>
        <v>43700703</v>
      </c>
      <c r="N42" s="54">
        <f t="shared" si="7"/>
        <v>109027297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136866281</v>
      </c>
      <c r="X42" s="54">
        <f t="shared" si="7"/>
        <v>305719043</v>
      </c>
      <c r="Y42" s="54">
        <f t="shared" si="7"/>
        <v>-168852762</v>
      </c>
      <c r="Z42" s="184">
        <f t="shared" si="5"/>
        <v>-55.23135240221199</v>
      </c>
      <c r="AA42" s="130">
        <f aca="true" t="shared" si="8" ref="AA42:AA48">AA12+AA27</f>
        <v>611438085</v>
      </c>
    </row>
    <row r="43" spans="1:27" ht="13.5">
      <c r="A43" s="298" t="s">
        <v>211</v>
      </c>
      <c r="B43" s="136"/>
      <c r="C43" s="303">
        <f t="shared" si="7"/>
        <v>8122194</v>
      </c>
      <c r="D43" s="304">
        <f t="shared" si="7"/>
        <v>0</v>
      </c>
      <c r="E43" s="305">
        <f t="shared" si="7"/>
        <v>13951725</v>
      </c>
      <c r="F43" s="305">
        <f t="shared" si="7"/>
        <v>14790905</v>
      </c>
      <c r="G43" s="305">
        <f t="shared" si="7"/>
        <v>1708604</v>
      </c>
      <c r="H43" s="305">
        <f t="shared" si="7"/>
        <v>476739</v>
      </c>
      <c r="I43" s="305">
        <f t="shared" si="7"/>
        <v>944084</v>
      </c>
      <c r="J43" s="305">
        <f t="shared" si="7"/>
        <v>3129427</v>
      </c>
      <c r="K43" s="305">
        <f t="shared" si="7"/>
        <v>1067343</v>
      </c>
      <c r="L43" s="305">
        <f t="shared" si="7"/>
        <v>1117481</v>
      </c>
      <c r="M43" s="305">
        <f t="shared" si="7"/>
        <v>656510</v>
      </c>
      <c r="N43" s="305">
        <f t="shared" si="7"/>
        <v>2841334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5970761</v>
      </c>
      <c r="X43" s="305">
        <f t="shared" si="7"/>
        <v>7395453</v>
      </c>
      <c r="Y43" s="305">
        <f t="shared" si="7"/>
        <v>-1424692</v>
      </c>
      <c r="Z43" s="306">
        <f t="shared" si="5"/>
        <v>-19.264431806949485</v>
      </c>
      <c r="AA43" s="307">
        <f t="shared" si="8"/>
        <v>14790905</v>
      </c>
    </row>
    <row r="44" spans="1:27" ht="13.5">
      <c r="A44" s="298" t="s">
        <v>212</v>
      </c>
      <c r="B44" s="136"/>
      <c r="C44" s="95">
        <f t="shared" si="7"/>
        <v>59816548</v>
      </c>
      <c r="D44" s="129">
        <f t="shared" si="7"/>
        <v>0</v>
      </c>
      <c r="E44" s="54">
        <f t="shared" si="7"/>
        <v>16036438</v>
      </c>
      <c r="F44" s="54">
        <f t="shared" si="7"/>
        <v>16036438</v>
      </c>
      <c r="G44" s="54">
        <f t="shared" si="7"/>
        <v>0</v>
      </c>
      <c r="H44" s="54">
        <f t="shared" si="7"/>
        <v>107988</v>
      </c>
      <c r="I44" s="54">
        <f t="shared" si="7"/>
        <v>-54559</v>
      </c>
      <c r="J44" s="54">
        <f t="shared" si="7"/>
        <v>53429</v>
      </c>
      <c r="K44" s="54">
        <f t="shared" si="7"/>
        <v>2527</v>
      </c>
      <c r="L44" s="54">
        <f t="shared" si="7"/>
        <v>16076510</v>
      </c>
      <c r="M44" s="54">
        <f t="shared" si="7"/>
        <v>10436</v>
      </c>
      <c r="N44" s="54">
        <f t="shared" si="7"/>
        <v>16089473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16142902</v>
      </c>
      <c r="X44" s="54">
        <f t="shared" si="7"/>
        <v>8018219</v>
      </c>
      <c r="Y44" s="54">
        <f t="shared" si="7"/>
        <v>8124683</v>
      </c>
      <c r="Z44" s="184">
        <f t="shared" si="5"/>
        <v>101.32777615577724</v>
      </c>
      <c r="AA44" s="130">
        <f t="shared" si="8"/>
        <v>16036438</v>
      </c>
    </row>
    <row r="45" spans="1:27" ht="13.5">
      <c r="A45" s="298" t="s">
        <v>213</v>
      </c>
      <c r="B45" s="136" t="s">
        <v>138</v>
      </c>
      <c r="C45" s="95">
        <f t="shared" si="7"/>
        <v>1046759011</v>
      </c>
      <c r="D45" s="129">
        <f t="shared" si="7"/>
        <v>0</v>
      </c>
      <c r="E45" s="54">
        <f t="shared" si="7"/>
        <v>1255638572</v>
      </c>
      <c r="F45" s="54">
        <f t="shared" si="7"/>
        <v>1157180729</v>
      </c>
      <c r="G45" s="54">
        <f t="shared" si="7"/>
        <v>4410756</v>
      </c>
      <c r="H45" s="54">
        <f t="shared" si="7"/>
        <v>22829915</v>
      </c>
      <c r="I45" s="54">
        <f t="shared" si="7"/>
        <v>52925139</v>
      </c>
      <c r="J45" s="54">
        <f t="shared" si="7"/>
        <v>80165810</v>
      </c>
      <c r="K45" s="54">
        <f t="shared" si="7"/>
        <v>59686633</v>
      </c>
      <c r="L45" s="54">
        <f t="shared" si="7"/>
        <v>48848309</v>
      </c>
      <c r="M45" s="54">
        <f t="shared" si="7"/>
        <v>53459484</v>
      </c>
      <c r="N45" s="54">
        <f t="shared" si="7"/>
        <v>161994426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242160236</v>
      </c>
      <c r="X45" s="54">
        <f t="shared" si="7"/>
        <v>578590365</v>
      </c>
      <c r="Y45" s="54">
        <f t="shared" si="7"/>
        <v>-336430129</v>
      </c>
      <c r="Z45" s="184">
        <f t="shared" si="5"/>
        <v>-58.14651424414923</v>
      </c>
      <c r="AA45" s="130">
        <f t="shared" si="8"/>
        <v>1157180729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4502292995</v>
      </c>
      <c r="D49" s="218">
        <f t="shared" si="9"/>
        <v>0</v>
      </c>
      <c r="E49" s="220">
        <f t="shared" si="9"/>
        <v>6211315323</v>
      </c>
      <c r="F49" s="220">
        <f t="shared" si="9"/>
        <v>6613105800</v>
      </c>
      <c r="G49" s="220">
        <f t="shared" si="9"/>
        <v>38963846</v>
      </c>
      <c r="H49" s="220">
        <f t="shared" si="9"/>
        <v>202821870</v>
      </c>
      <c r="I49" s="220">
        <f t="shared" si="9"/>
        <v>327173380</v>
      </c>
      <c r="J49" s="220">
        <f t="shared" si="9"/>
        <v>568959096</v>
      </c>
      <c r="K49" s="220">
        <f t="shared" si="9"/>
        <v>396472717</v>
      </c>
      <c r="L49" s="220">
        <f t="shared" si="9"/>
        <v>431445211</v>
      </c>
      <c r="M49" s="220">
        <f t="shared" si="9"/>
        <v>390680323</v>
      </c>
      <c r="N49" s="220">
        <f t="shared" si="9"/>
        <v>1218598251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1787557347</v>
      </c>
      <c r="X49" s="220">
        <f t="shared" si="9"/>
        <v>3306552903</v>
      </c>
      <c r="Y49" s="220">
        <f t="shared" si="9"/>
        <v>-1518995556</v>
      </c>
      <c r="Z49" s="221">
        <f t="shared" si="5"/>
        <v>-45.93894610371519</v>
      </c>
      <c r="AA49" s="222">
        <f>SUM(AA41:AA48)</f>
        <v>6613105800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2905370123</v>
      </c>
      <c r="D51" s="129">
        <f t="shared" si="10"/>
        <v>0</v>
      </c>
      <c r="E51" s="54">
        <f t="shared" si="10"/>
        <v>3149355058</v>
      </c>
      <c r="F51" s="54">
        <f t="shared" si="10"/>
        <v>3109859523</v>
      </c>
      <c r="G51" s="54">
        <f t="shared" si="10"/>
        <v>122393306</v>
      </c>
      <c r="H51" s="54">
        <f t="shared" si="10"/>
        <v>223637889</v>
      </c>
      <c r="I51" s="54">
        <f t="shared" si="10"/>
        <v>578797453</v>
      </c>
      <c r="J51" s="54">
        <f t="shared" si="10"/>
        <v>924828648</v>
      </c>
      <c r="K51" s="54">
        <f t="shared" si="10"/>
        <v>851375213</v>
      </c>
      <c r="L51" s="54">
        <f t="shared" si="10"/>
        <v>1116305616</v>
      </c>
      <c r="M51" s="54">
        <f t="shared" si="10"/>
        <v>1332053286</v>
      </c>
      <c r="N51" s="54">
        <f t="shared" si="10"/>
        <v>3299734115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4224562763</v>
      </c>
      <c r="X51" s="54">
        <f t="shared" si="10"/>
        <v>1554929763</v>
      </c>
      <c r="Y51" s="54">
        <f t="shared" si="10"/>
        <v>2669633000</v>
      </c>
      <c r="Z51" s="184">
        <f>+IF(X51&lt;&gt;0,+(Y51/X51)*100,0)</f>
        <v>171.68833368070273</v>
      </c>
      <c r="AA51" s="130">
        <f>SUM(AA57:AA61)</f>
        <v>3109859523</v>
      </c>
    </row>
    <row r="52" spans="1:27" ht="13.5">
      <c r="A52" s="310" t="s">
        <v>204</v>
      </c>
      <c r="B52" s="142"/>
      <c r="C52" s="62">
        <v>508687368</v>
      </c>
      <c r="D52" s="156"/>
      <c r="E52" s="60">
        <v>617411875</v>
      </c>
      <c r="F52" s="60">
        <v>617411875</v>
      </c>
      <c r="G52" s="60">
        <v>18397110</v>
      </c>
      <c r="H52" s="60">
        <v>40622258</v>
      </c>
      <c r="I52" s="60">
        <v>101006172</v>
      </c>
      <c r="J52" s="60">
        <v>160025540</v>
      </c>
      <c r="K52" s="60">
        <v>153234344</v>
      </c>
      <c r="L52" s="60">
        <v>209550123</v>
      </c>
      <c r="M52" s="60">
        <v>257493760</v>
      </c>
      <c r="N52" s="60">
        <v>620278227</v>
      </c>
      <c r="O52" s="60"/>
      <c r="P52" s="60"/>
      <c r="Q52" s="60"/>
      <c r="R52" s="60"/>
      <c r="S52" s="60"/>
      <c r="T52" s="60"/>
      <c r="U52" s="60"/>
      <c r="V52" s="60"/>
      <c r="W52" s="60">
        <v>780303767</v>
      </c>
      <c r="X52" s="60">
        <v>308705938</v>
      </c>
      <c r="Y52" s="60">
        <v>471597829</v>
      </c>
      <c r="Z52" s="140">
        <v>152.77</v>
      </c>
      <c r="AA52" s="155">
        <v>617411875</v>
      </c>
    </row>
    <row r="53" spans="1:27" ht="13.5">
      <c r="A53" s="310" t="s">
        <v>205</v>
      </c>
      <c r="B53" s="142"/>
      <c r="C53" s="62">
        <v>348592178</v>
      </c>
      <c r="D53" s="156"/>
      <c r="E53" s="60">
        <v>354430162</v>
      </c>
      <c r="F53" s="60">
        <v>354430162</v>
      </c>
      <c r="G53" s="60">
        <v>17320296</v>
      </c>
      <c r="H53" s="60">
        <v>29210508</v>
      </c>
      <c r="I53" s="60">
        <v>77061606</v>
      </c>
      <c r="J53" s="60">
        <v>123592410</v>
      </c>
      <c r="K53" s="60">
        <v>112974718</v>
      </c>
      <c r="L53" s="60">
        <v>146530130</v>
      </c>
      <c r="M53" s="60">
        <v>173216021</v>
      </c>
      <c r="N53" s="60">
        <v>432720869</v>
      </c>
      <c r="O53" s="60"/>
      <c r="P53" s="60"/>
      <c r="Q53" s="60"/>
      <c r="R53" s="60"/>
      <c r="S53" s="60"/>
      <c r="T53" s="60"/>
      <c r="U53" s="60"/>
      <c r="V53" s="60"/>
      <c r="W53" s="60">
        <v>556313279</v>
      </c>
      <c r="X53" s="60">
        <v>177215081</v>
      </c>
      <c r="Y53" s="60">
        <v>379098198</v>
      </c>
      <c r="Z53" s="140">
        <v>213.92</v>
      </c>
      <c r="AA53" s="155">
        <v>354430162</v>
      </c>
    </row>
    <row r="54" spans="1:27" ht="13.5">
      <c r="A54" s="310" t="s">
        <v>206</v>
      </c>
      <c r="B54" s="142"/>
      <c r="C54" s="62">
        <v>65935090</v>
      </c>
      <c r="D54" s="156"/>
      <c r="E54" s="60">
        <v>59414198</v>
      </c>
      <c r="F54" s="60">
        <v>40397886</v>
      </c>
      <c r="G54" s="60">
        <v>2943748</v>
      </c>
      <c r="H54" s="60">
        <v>4262213</v>
      </c>
      <c r="I54" s="60">
        <v>11213229</v>
      </c>
      <c r="J54" s="60">
        <v>18419190</v>
      </c>
      <c r="K54" s="60">
        <v>15197164</v>
      </c>
      <c r="L54" s="60">
        <v>19876709</v>
      </c>
      <c r="M54" s="60">
        <v>23746461</v>
      </c>
      <c r="N54" s="60">
        <v>58820334</v>
      </c>
      <c r="O54" s="60"/>
      <c r="P54" s="60"/>
      <c r="Q54" s="60"/>
      <c r="R54" s="60"/>
      <c r="S54" s="60"/>
      <c r="T54" s="60"/>
      <c r="U54" s="60"/>
      <c r="V54" s="60"/>
      <c r="W54" s="60">
        <v>77239524</v>
      </c>
      <c r="X54" s="60">
        <v>20198943</v>
      </c>
      <c r="Y54" s="60">
        <v>57040581</v>
      </c>
      <c r="Z54" s="140">
        <v>282.39</v>
      </c>
      <c r="AA54" s="155">
        <v>40397886</v>
      </c>
    </row>
    <row r="55" spans="1:27" ht="13.5">
      <c r="A55" s="310" t="s">
        <v>207</v>
      </c>
      <c r="B55" s="142"/>
      <c r="C55" s="62">
        <v>97167152</v>
      </c>
      <c r="D55" s="156"/>
      <c r="E55" s="60">
        <v>88137693</v>
      </c>
      <c r="F55" s="60">
        <v>96235828</v>
      </c>
      <c r="G55" s="60">
        <v>3745819</v>
      </c>
      <c r="H55" s="60">
        <v>10462899</v>
      </c>
      <c r="I55" s="60">
        <v>22961022</v>
      </c>
      <c r="J55" s="60">
        <v>37169740</v>
      </c>
      <c r="K55" s="60">
        <v>31606012</v>
      </c>
      <c r="L55" s="60">
        <v>40221151</v>
      </c>
      <c r="M55" s="60">
        <v>46430125</v>
      </c>
      <c r="N55" s="60">
        <v>118257288</v>
      </c>
      <c r="O55" s="60"/>
      <c r="P55" s="60"/>
      <c r="Q55" s="60"/>
      <c r="R55" s="60"/>
      <c r="S55" s="60"/>
      <c r="T55" s="60"/>
      <c r="U55" s="60"/>
      <c r="V55" s="60"/>
      <c r="W55" s="60">
        <v>155427028</v>
      </c>
      <c r="X55" s="60">
        <v>48117914</v>
      </c>
      <c r="Y55" s="60">
        <v>107309114</v>
      </c>
      <c r="Z55" s="140">
        <v>223.01</v>
      </c>
      <c r="AA55" s="155">
        <v>96235828</v>
      </c>
    </row>
    <row r="56" spans="1:27" ht="13.5">
      <c r="A56" s="310" t="s">
        <v>208</v>
      </c>
      <c r="B56" s="142"/>
      <c r="C56" s="62">
        <v>36611787</v>
      </c>
      <c r="D56" s="156"/>
      <c r="E56" s="60">
        <v>38094257</v>
      </c>
      <c r="F56" s="60">
        <v>38094257</v>
      </c>
      <c r="G56" s="60">
        <v>199203</v>
      </c>
      <c r="H56" s="60">
        <v>1884333</v>
      </c>
      <c r="I56" s="60">
        <v>3147287</v>
      </c>
      <c r="J56" s="60">
        <v>5230823</v>
      </c>
      <c r="K56" s="60">
        <v>4378827</v>
      </c>
      <c r="L56" s="60">
        <v>5986415</v>
      </c>
      <c r="M56" s="60">
        <v>7397988</v>
      </c>
      <c r="N56" s="60">
        <v>17763230</v>
      </c>
      <c r="O56" s="60"/>
      <c r="P56" s="60"/>
      <c r="Q56" s="60"/>
      <c r="R56" s="60"/>
      <c r="S56" s="60"/>
      <c r="T56" s="60"/>
      <c r="U56" s="60"/>
      <c r="V56" s="60"/>
      <c r="W56" s="60">
        <v>22994053</v>
      </c>
      <c r="X56" s="60">
        <v>19047129</v>
      </c>
      <c r="Y56" s="60">
        <v>3946924</v>
      </c>
      <c r="Z56" s="140">
        <v>20.72</v>
      </c>
      <c r="AA56" s="155">
        <v>38094257</v>
      </c>
    </row>
    <row r="57" spans="1:27" ht="13.5">
      <c r="A57" s="138" t="s">
        <v>209</v>
      </c>
      <c r="B57" s="142"/>
      <c r="C57" s="293">
        <f aca="true" t="shared" si="11" ref="C57:Y57">SUM(C52:C56)</f>
        <v>1056993575</v>
      </c>
      <c r="D57" s="294">
        <f t="shared" si="11"/>
        <v>0</v>
      </c>
      <c r="E57" s="295">
        <f t="shared" si="11"/>
        <v>1157488185</v>
      </c>
      <c r="F57" s="295">
        <f t="shared" si="11"/>
        <v>1146570008</v>
      </c>
      <c r="G57" s="295">
        <f t="shared" si="11"/>
        <v>42606176</v>
      </c>
      <c r="H57" s="295">
        <f t="shared" si="11"/>
        <v>86442211</v>
      </c>
      <c r="I57" s="295">
        <f t="shared" si="11"/>
        <v>215389316</v>
      </c>
      <c r="J57" s="295">
        <f t="shared" si="11"/>
        <v>344437703</v>
      </c>
      <c r="K57" s="295">
        <f t="shared" si="11"/>
        <v>317391065</v>
      </c>
      <c r="L57" s="295">
        <f t="shared" si="11"/>
        <v>422164528</v>
      </c>
      <c r="M57" s="295">
        <f t="shared" si="11"/>
        <v>508284355</v>
      </c>
      <c r="N57" s="295">
        <f t="shared" si="11"/>
        <v>1247839948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1592277651</v>
      </c>
      <c r="X57" s="295">
        <f t="shared" si="11"/>
        <v>573285005</v>
      </c>
      <c r="Y57" s="295">
        <f t="shared" si="11"/>
        <v>1018992646</v>
      </c>
      <c r="Z57" s="296">
        <f>+IF(X57&lt;&gt;0,+(Y57/X57)*100,0)</f>
        <v>177.74625833794485</v>
      </c>
      <c r="AA57" s="297">
        <f>SUM(AA52:AA56)</f>
        <v>1146570008</v>
      </c>
    </row>
    <row r="58" spans="1:27" ht="13.5">
      <c r="A58" s="311" t="s">
        <v>210</v>
      </c>
      <c r="B58" s="136"/>
      <c r="C58" s="62">
        <v>81838598</v>
      </c>
      <c r="D58" s="156"/>
      <c r="E58" s="60">
        <v>82388919</v>
      </c>
      <c r="F58" s="60">
        <v>76438919</v>
      </c>
      <c r="G58" s="60">
        <v>665862</v>
      </c>
      <c r="H58" s="60">
        <v>2684896</v>
      </c>
      <c r="I58" s="60">
        <v>8228824</v>
      </c>
      <c r="J58" s="60">
        <v>11579582</v>
      </c>
      <c r="K58" s="60">
        <v>15190010</v>
      </c>
      <c r="L58" s="60">
        <v>22364981</v>
      </c>
      <c r="M58" s="60">
        <v>30686109</v>
      </c>
      <c r="N58" s="60">
        <v>68241100</v>
      </c>
      <c r="O58" s="60"/>
      <c r="P58" s="60"/>
      <c r="Q58" s="60"/>
      <c r="R58" s="60"/>
      <c r="S58" s="60"/>
      <c r="T58" s="60"/>
      <c r="U58" s="60"/>
      <c r="V58" s="60"/>
      <c r="W58" s="60">
        <v>79820682</v>
      </c>
      <c r="X58" s="60">
        <v>38219460</v>
      </c>
      <c r="Y58" s="60">
        <v>41601222</v>
      </c>
      <c r="Z58" s="140">
        <v>108.85</v>
      </c>
      <c r="AA58" s="155">
        <v>76438919</v>
      </c>
    </row>
    <row r="59" spans="1:27" ht="13.5">
      <c r="A59" s="311" t="s">
        <v>211</v>
      </c>
      <c r="B59" s="136"/>
      <c r="C59" s="273">
        <v>14217130</v>
      </c>
      <c r="D59" s="274"/>
      <c r="E59" s="275">
        <v>15199247</v>
      </c>
      <c r="F59" s="275">
        <v>13909464</v>
      </c>
      <c r="G59" s="275">
        <v>731800</v>
      </c>
      <c r="H59" s="275">
        <v>883968</v>
      </c>
      <c r="I59" s="275">
        <v>3101361</v>
      </c>
      <c r="J59" s="275">
        <v>4717129</v>
      </c>
      <c r="K59" s="275">
        <v>5568126</v>
      </c>
      <c r="L59" s="275">
        <v>8061884</v>
      </c>
      <c r="M59" s="275">
        <v>9153842</v>
      </c>
      <c r="N59" s="275">
        <v>22783852</v>
      </c>
      <c r="O59" s="275"/>
      <c r="P59" s="275"/>
      <c r="Q59" s="275"/>
      <c r="R59" s="275"/>
      <c r="S59" s="275"/>
      <c r="T59" s="275"/>
      <c r="U59" s="275"/>
      <c r="V59" s="275"/>
      <c r="W59" s="275">
        <v>27500981</v>
      </c>
      <c r="X59" s="275">
        <v>6954732</v>
      </c>
      <c r="Y59" s="275">
        <v>20546249</v>
      </c>
      <c r="Z59" s="140">
        <v>295.43</v>
      </c>
      <c r="AA59" s="277">
        <v>13909464</v>
      </c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1752320820</v>
      </c>
      <c r="D61" s="156"/>
      <c r="E61" s="60">
        <v>1894278707</v>
      </c>
      <c r="F61" s="60">
        <v>1872941132</v>
      </c>
      <c r="G61" s="60">
        <v>78389468</v>
      </c>
      <c r="H61" s="60">
        <v>133626814</v>
      </c>
      <c r="I61" s="60">
        <v>352077952</v>
      </c>
      <c r="J61" s="60">
        <v>564094234</v>
      </c>
      <c r="K61" s="60">
        <v>513226012</v>
      </c>
      <c r="L61" s="60">
        <v>663714223</v>
      </c>
      <c r="M61" s="60">
        <v>783928980</v>
      </c>
      <c r="N61" s="60">
        <v>1960869215</v>
      </c>
      <c r="O61" s="60"/>
      <c r="P61" s="60"/>
      <c r="Q61" s="60"/>
      <c r="R61" s="60"/>
      <c r="S61" s="60"/>
      <c r="T61" s="60"/>
      <c r="U61" s="60"/>
      <c r="V61" s="60"/>
      <c r="W61" s="60">
        <v>2524963449</v>
      </c>
      <c r="X61" s="60">
        <v>936470566</v>
      </c>
      <c r="Y61" s="60">
        <v>1588492883</v>
      </c>
      <c r="Z61" s="140">
        <v>169.63</v>
      </c>
      <c r="AA61" s="155">
        <v>1872941132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1248846519</v>
      </c>
      <c r="F65" s="60"/>
      <c r="G65" s="60">
        <v>52896839</v>
      </c>
      <c r="H65" s="60">
        <v>152234991</v>
      </c>
      <c r="I65" s="60">
        <v>245616481</v>
      </c>
      <c r="J65" s="60">
        <v>450748311</v>
      </c>
      <c r="K65" s="60">
        <v>357824299</v>
      </c>
      <c r="L65" s="60">
        <v>459685387</v>
      </c>
      <c r="M65" s="60">
        <v>530976593</v>
      </c>
      <c r="N65" s="60">
        <v>1348486279</v>
      </c>
      <c r="O65" s="60"/>
      <c r="P65" s="60"/>
      <c r="Q65" s="60"/>
      <c r="R65" s="60"/>
      <c r="S65" s="60"/>
      <c r="T65" s="60"/>
      <c r="U65" s="60"/>
      <c r="V65" s="60"/>
      <c r="W65" s="60">
        <v>1799234590</v>
      </c>
      <c r="X65" s="60"/>
      <c r="Y65" s="60">
        <v>1799234590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237073551</v>
      </c>
      <c r="F66" s="275"/>
      <c r="G66" s="275">
        <v>18347663</v>
      </c>
      <c r="H66" s="275">
        <v>39721698</v>
      </c>
      <c r="I66" s="275">
        <v>61135826</v>
      </c>
      <c r="J66" s="275">
        <v>119205187</v>
      </c>
      <c r="K66" s="275">
        <v>83849419</v>
      </c>
      <c r="L66" s="275">
        <v>103759785</v>
      </c>
      <c r="M66" s="275">
        <v>116807245</v>
      </c>
      <c r="N66" s="275">
        <v>304416449</v>
      </c>
      <c r="O66" s="275"/>
      <c r="P66" s="275"/>
      <c r="Q66" s="275"/>
      <c r="R66" s="275"/>
      <c r="S66" s="275"/>
      <c r="T66" s="275"/>
      <c r="U66" s="275"/>
      <c r="V66" s="275"/>
      <c r="W66" s="275">
        <v>423621636</v>
      </c>
      <c r="X66" s="275"/>
      <c r="Y66" s="275">
        <v>423621636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1506010507</v>
      </c>
      <c r="F67" s="60"/>
      <c r="G67" s="60">
        <v>40447886</v>
      </c>
      <c r="H67" s="60">
        <v>121602316</v>
      </c>
      <c r="I67" s="60">
        <v>224069123</v>
      </c>
      <c r="J67" s="60">
        <v>386119325</v>
      </c>
      <c r="K67" s="60">
        <v>337092174</v>
      </c>
      <c r="L67" s="60">
        <v>454094024</v>
      </c>
      <c r="M67" s="60">
        <v>560664799</v>
      </c>
      <c r="N67" s="60">
        <v>1351850997</v>
      </c>
      <c r="O67" s="60"/>
      <c r="P67" s="60"/>
      <c r="Q67" s="60"/>
      <c r="R67" s="60"/>
      <c r="S67" s="60"/>
      <c r="T67" s="60"/>
      <c r="U67" s="60"/>
      <c r="V67" s="60"/>
      <c r="W67" s="60">
        <v>1737970322</v>
      </c>
      <c r="X67" s="60"/>
      <c r="Y67" s="60">
        <v>1737970322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157424474</v>
      </c>
      <c r="F68" s="60"/>
      <c r="G68" s="60">
        <v>10700920</v>
      </c>
      <c r="H68" s="60">
        <v>32472192</v>
      </c>
      <c r="I68" s="60">
        <v>47976017</v>
      </c>
      <c r="J68" s="60">
        <v>91149129</v>
      </c>
      <c r="K68" s="60">
        <v>72609321</v>
      </c>
      <c r="L68" s="60">
        <v>98766415</v>
      </c>
      <c r="M68" s="60">
        <v>123604646</v>
      </c>
      <c r="N68" s="60">
        <v>294980382</v>
      </c>
      <c r="O68" s="60"/>
      <c r="P68" s="60"/>
      <c r="Q68" s="60"/>
      <c r="R68" s="60"/>
      <c r="S68" s="60"/>
      <c r="T68" s="60"/>
      <c r="U68" s="60"/>
      <c r="V68" s="60"/>
      <c r="W68" s="60">
        <v>386129511</v>
      </c>
      <c r="X68" s="60"/>
      <c r="Y68" s="60">
        <v>386129511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3149355051</v>
      </c>
      <c r="F69" s="220">
        <f t="shared" si="12"/>
        <v>0</v>
      </c>
      <c r="G69" s="220">
        <f t="shared" si="12"/>
        <v>122393308</v>
      </c>
      <c r="H69" s="220">
        <f t="shared" si="12"/>
        <v>346031197</v>
      </c>
      <c r="I69" s="220">
        <f t="shared" si="12"/>
        <v>578797447</v>
      </c>
      <c r="J69" s="220">
        <f t="shared" si="12"/>
        <v>1047221952</v>
      </c>
      <c r="K69" s="220">
        <f t="shared" si="12"/>
        <v>851375213</v>
      </c>
      <c r="L69" s="220">
        <f t="shared" si="12"/>
        <v>1116305611</v>
      </c>
      <c r="M69" s="220">
        <f t="shared" si="12"/>
        <v>1332053283</v>
      </c>
      <c r="N69" s="220">
        <f t="shared" si="12"/>
        <v>3299734107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4346956059</v>
      </c>
      <c r="X69" s="220">
        <f t="shared" si="12"/>
        <v>0</v>
      </c>
      <c r="Y69" s="220">
        <f t="shared" si="12"/>
        <v>4346956059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1712591125</v>
      </c>
      <c r="D5" s="344">
        <f t="shared" si="0"/>
        <v>0</v>
      </c>
      <c r="E5" s="343">
        <f t="shared" si="0"/>
        <v>2537927151</v>
      </c>
      <c r="F5" s="345">
        <f t="shared" si="0"/>
        <v>2743122010</v>
      </c>
      <c r="G5" s="345">
        <f t="shared" si="0"/>
        <v>13251193</v>
      </c>
      <c r="H5" s="343">
        <f t="shared" si="0"/>
        <v>97081602</v>
      </c>
      <c r="I5" s="343">
        <f t="shared" si="0"/>
        <v>141767232</v>
      </c>
      <c r="J5" s="345">
        <f t="shared" si="0"/>
        <v>252100027</v>
      </c>
      <c r="K5" s="345">
        <f t="shared" si="0"/>
        <v>122362742</v>
      </c>
      <c r="L5" s="343">
        <f t="shared" si="0"/>
        <v>215323179</v>
      </c>
      <c r="M5" s="343">
        <f t="shared" si="0"/>
        <v>131327268</v>
      </c>
      <c r="N5" s="345">
        <f t="shared" si="0"/>
        <v>469013189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721113216</v>
      </c>
      <c r="X5" s="343">
        <f t="shared" si="0"/>
        <v>1371561006</v>
      </c>
      <c r="Y5" s="345">
        <f t="shared" si="0"/>
        <v>-650447790</v>
      </c>
      <c r="Z5" s="346">
        <f>+IF(X5&lt;&gt;0,+(Y5/X5)*100,0)</f>
        <v>-47.42390510918331</v>
      </c>
      <c r="AA5" s="347">
        <f>+AA6+AA8+AA11+AA13+AA15</f>
        <v>2743122010</v>
      </c>
    </row>
    <row r="6" spans="1:27" ht="13.5">
      <c r="A6" s="348" t="s">
        <v>204</v>
      </c>
      <c r="B6" s="142"/>
      <c r="C6" s="60">
        <f>+C7</f>
        <v>666729339</v>
      </c>
      <c r="D6" s="327">
        <f aca="true" t="shared" si="1" ref="D6:AA6">+D7</f>
        <v>0</v>
      </c>
      <c r="E6" s="60">
        <f t="shared" si="1"/>
        <v>1002468525</v>
      </c>
      <c r="F6" s="59">
        <f t="shared" si="1"/>
        <v>1063440852</v>
      </c>
      <c r="G6" s="59">
        <f t="shared" si="1"/>
        <v>553425</v>
      </c>
      <c r="H6" s="60">
        <f t="shared" si="1"/>
        <v>51085480</v>
      </c>
      <c r="I6" s="60">
        <f t="shared" si="1"/>
        <v>62985178</v>
      </c>
      <c r="J6" s="59">
        <f t="shared" si="1"/>
        <v>114624083</v>
      </c>
      <c r="K6" s="59">
        <f t="shared" si="1"/>
        <v>51762989</v>
      </c>
      <c r="L6" s="60">
        <f t="shared" si="1"/>
        <v>124641894</v>
      </c>
      <c r="M6" s="60">
        <f t="shared" si="1"/>
        <v>69768720</v>
      </c>
      <c r="N6" s="59">
        <f t="shared" si="1"/>
        <v>246173603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360797686</v>
      </c>
      <c r="X6" s="60">
        <f t="shared" si="1"/>
        <v>531720426</v>
      </c>
      <c r="Y6" s="59">
        <f t="shared" si="1"/>
        <v>-170922740</v>
      </c>
      <c r="Z6" s="61">
        <f>+IF(X6&lt;&gt;0,+(Y6/X6)*100,0)</f>
        <v>-32.14522738684483</v>
      </c>
      <c r="AA6" s="62">
        <f t="shared" si="1"/>
        <v>1063440852</v>
      </c>
    </row>
    <row r="7" spans="1:27" ht="13.5">
      <c r="A7" s="291" t="s">
        <v>228</v>
      </c>
      <c r="B7" s="142"/>
      <c r="C7" s="60">
        <v>666729339</v>
      </c>
      <c r="D7" s="327"/>
      <c r="E7" s="60">
        <v>1002468525</v>
      </c>
      <c r="F7" s="59">
        <v>1063440852</v>
      </c>
      <c r="G7" s="59">
        <v>553425</v>
      </c>
      <c r="H7" s="60">
        <v>51085480</v>
      </c>
      <c r="I7" s="60">
        <v>62985178</v>
      </c>
      <c r="J7" s="59">
        <v>114624083</v>
      </c>
      <c r="K7" s="59">
        <v>51762989</v>
      </c>
      <c r="L7" s="60">
        <v>124641894</v>
      </c>
      <c r="M7" s="60">
        <v>69768720</v>
      </c>
      <c r="N7" s="59">
        <v>246173603</v>
      </c>
      <c r="O7" s="59"/>
      <c r="P7" s="60"/>
      <c r="Q7" s="60"/>
      <c r="R7" s="59"/>
      <c r="S7" s="59"/>
      <c r="T7" s="60"/>
      <c r="U7" s="60"/>
      <c r="V7" s="59"/>
      <c r="W7" s="59">
        <v>360797686</v>
      </c>
      <c r="X7" s="60">
        <v>531720426</v>
      </c>
      <c r="Y7" s="59">
        <v>-170922740</v>
      </c>
      <c r="Z7" s="61">
        <v>-32.15</v>
      </c>
      <c r="AA7" s="62">
        <v>1063440852</v>
      </c>
    </row>
    <row r="8" spans="1:27" ht="13.5">
      <c r="A8" s="348" t="s">
        <v>205</v>
      </c>
      <c r="B8" s="142"/>
      <c r="C8" s="60">
        <f aca="true" t="shared" si="2" ref="C8:Y8">SUM(C9:C10)</f>
        <v>607595279</v>
      </c>
      <c r="D8" s="327">
        <f t="shared" si="2"/>
        <v>0</v>
      </c>
      <c r="E8" s="60">
        <f t="shared" si="2"/>
        <v>609203749</v>
      </c>
      <c r="F8" s="59">
        <f t="shared" si="2"/>
        <v>691510538</v>
      </c>
      <c r="G8" s="59">
        <f t="shared" si="2"/>
        <v>9070101</v>
      </c>
      <c r="H8" s="60">
        <f t="shared" si="2"/>
        <v>26679462</v>
      </c>
      <c r="I8" s="60">
        <f t="shared" si="2"/>
        <v>34728181</v>
      </c>
      <c r="J8" s="59">
        <f t="shared" si="2"/>
        <v>70477744</v>
      </c>
      <c r="K8" s="59">
        <f t="shared" si="2"/>
        <v>41328991</v>
      </c>
      <c r="L8" s="60">
        <f t="shared" si="2"/>
        <v>34503375</v>
      </c>
      <c r="M8" s="60">
        <f t="shared" si="2"/>
        <v>23818882</v>
      </c>
      <c r="N8" s="59">
        <f t="shared" si="2"/>
        <v>99651248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170128992</v>
      </c>
      <c r="X8" s="60">
        <f t="shared" si="2"/>
        <v>345755269</v>
      </c>
      <c r="Y8" s="59">
        <f t="shared" si="2"/>
        <v>-175626277</v>
      </c>
      <c r="Z8" s="61">
        <f>+IF(X8&lt;&gt;0,+(Y8/X8)*100,0)</f>
        <v>-50.79496763937963</v>
      </c>
      <c r="AA8" s="62">
        <f>SUM(AA9:AA10)</f>
        <v>691510538</v>
      </c>
    </row>
    <row r="9" spans="1:27" ht="13.5">
      <c r="A9" s="291" t="s">
        <v>229</v>
      </c>
      <c r="B9" s="142"/>
      <c r="C9" s="60">
        <v>565731070</v>
      </c>
      <c r="D9" s="327"/>
      <c r="E9" s="60">
        <v>559768049</v>
      </c>
      <c r="F9" s="59">
        <v>635337310</v>
      </c>
      <c r="G9" s="59">
        <v>8432557</v>
      </c>
      <c r="H9" s="60">
        <v>21174759</v>
      </c>
      <c r="I9" s="60">
        <v>30292518</v>
      </c>
      <c r="J9" s="59">
        <v>59899834</v>
      </c>
      <c r="K9" s="59">
        <v>36414473</v>
      </c>
      <c r="L9" s="60">
        <v>30947418</v>
      </c>
      <c r="M9" s="60">
        <v>22250031</v>
      </c>
      <c r="N9" s="59">
        <v>89611922</v>
      </c>
      <c r="O9" s="59"/>
      <c r="P9" s="60"/>
      <c r="Q9" s="60"/>
      <c r="R9" s="59"/>
      <c r="S9" s="59"/>
      <c r="T9" s="60"/>
      <c r="U9" s="60"/>
      <c r="V9" s="59"/>
      <c r="W9" s="59">
        <v>149511756</v>
      </c>
      <c r="X9" s="60">
        <v>317668655</v>
      </c>
      <c r="Y9" s="59">
        <v>-168156899</v>
      </c>
      <c r="Z9" s="61">
        <v>-52.93</v>
      </c>
      <c r="AA9" s="62">
        <v>635337310</v>
      </c>
    </row>
    <row r="10" spans="1:27" ht="13.5">
      <c r="A10" s="291" t="s">
        <v>230</v>
      </c>
      <c r="B10" s="142"/>
      <c r="C10" s="60">
        <v>41864209</v>
      </c>
      <c r="D10" s="327"/>
      <c r="E10" s="60">
        <v>49435700</v>
      </c>
      <c r="F10" s="59">
        <v>56173228</v>
      </c>
      <c r="G10" s="59">
        <v>637544</v>
      </c>
      <c r="H10" s="60">
        <v>5504703</v>
      </c>
      <c r="I10" s="60">
        <v>4435663</v>
      </c>
      <c r="J10" s="59">
        <v>10577910</v>
      </c>
      <c r="K10" s="59">
        <v>4914518</v>
      </c>
      <c r="L10" s="60">
        <v>3555957</v>
      </c>
      <c r="M10" s="60">
        <v>1568851</v>
      </c>
      <c r="N10" s="59">
        <v>10039326</v>
      </c>
      <c r="O10" s="59"/>
      <c r="P10" s="60"/>
      <c r="Q10" s="60"/>
      <c r="R10" s="59"/>
      <c r="S10" s="59"/>
      <c r="T10" s="60"/>
      <c r="U10" s="60"/>
      <c r="V10" s="59"/>
      <c r="W10" s="59">
        <v>20617236</v>
      </c>
      <c r="X10" s="60">
        <v>28086614</v>
      </c>
      <c r="Y10" s="59">
        <v>-7469378</v>
      </c>
      <c r="Z10" s="61">
        <v>-26.59</v>
      </c>
      <c r="AA10" s="62">
        <v>56173228</v>
      </c>
    </row>
    <row r="11" spans="1:27" ht="13.5">
      <c r="A11" s="348" t="s">
        <v>206</v>
      </c>
      <c r="B11" s="142"/>
      <c r="C11" s="349">
        <f>+C12</f>
        <v>156526351</v>
      </c>
      <c r="D11" s="350">
        <f aca="true" t="shared" si="3" ref="D11:AA11">+D12</f>
        <v>0</v>
      </c>
      <c r="E11" s="349">
        <f t="shared" si="3"/>
        <v>244899351</v>
      </c>
      <c r="F11" s="351">
        <f t="shared" si="3"/>
        <v>260594252</v>
      </c>
      <c r="G11" s="351">
        <f t="shared" si="3"/>
        <v>655720</v>
      </c>
      <c r="H11" s="349">
        <f t="shared" si="3"/>
        <v>3576367</v>
      </c>
      <c r="I11" s="349">
        <f t="shared" si="3"/>
        <v>12886165</v>
      </c>
      <c r="J11" s="351">
        <f t="shared" si="3"/>
        <v>17118252</v>
      </c>
      <c r="K11" s="351">
        <f t="shared" si="3"/>
        <v>9691348</v>
      </c>
      <c r="L11" s="349">
        <f t="shared" si="3"/>
        <v>20317057</v>
      </c>
      <c r="M11" s="349">
        <f t="shared" si="3"/>
        <v>9457248</v>
      </c>
      <c r="N11" s="351">
        <f t="shared" si="3"/>
        <v>39465653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56583905</v>
      </c>
      <c r="X11" s="349">
        <f t="shared" si="3"/>
        <v>130297126</v>
      </c>
      <c r="Y11" s="351">
        <f t="shared" si="3"/>
        <v>-73713221</v>
      </c>
      <c r="Z11" s="352">
        <f>+IF(X11&lt;&gt;0,+(Y11/X11)*100,0)</f>
        <v>-56.5731749140806</v>
      </c>
      <c r="AA11" s="353">
        <f t="shared" si="3"/>
        <v>260594252</v>
      </c>
    </row>
    <row r="12" spans="1:27" ht="13.5">
      <c r="A12" s="291" t="s">
        <v>231</v>
      </c>
      <c r="B12" s="136"/>
      <c r="C12" s="60">
        <v>156526351</v>
      </c>
      <c r="D12" s="327"/>
      <c r="E12" s="60">
        <v>244899351</v>
      </c>
      <c r="F12" s="59">
        <v>260594252</v>
      </c>
      <c r="G12" s="59">
        <v>655720</v>
      </c>
      <c r="H12" s="60">
        <v>3576367</v>
      </c>
      <c r="I12" s="60">
        <v>12886165</v>
      </c>
      <c r="J12" s="59">
        <v>17118252</v>
      </c>
      <c r="K12" s="59">
        <v>9691348</v>
      </c>
      <c r="L12" s="60">
        <v>20317057</v>
      </c>
      <c r="M12" s="60">
        <v>9457248</v>
      </c>
      <c r="N12" s="59">
        <v>39465653</v>
      </c>
      <c r="O12" s="59"/>
      <c r="P12" s="60"/>
      <c r="Q12" s="60"/>
      <c r="R12" s="59"/>
      <c r="S12" s="59"/>
      <c r="T12" s="60"/>
      <c r="U12" s="60"/>
      <c r="V12" s="59"/>
      <c r="W12" s="59">
        <v>56583905</v>
      </c>
      <c r="X12" s="60">
        <v>130297126</v>
      </c>
      <c r="Y12" s="59">
        <v>-73713221</v>
      </c>
      <c r="Z12" s="61">
        <v>-56.57</v>
      </c>
      <c r="AA12" s="62">
        <v>260594252</v>
      </c>
    </row>
    <row r="13" spans="1:27" ht="13.5">
      <c r="A13" s="348" t="s">
        <v>207</v>
      </c>
      <c r="B13" s="136"/>
      <c r="C13" s="275">
        <f>+C14</f>
        <v>162451919</v>
      </c>
      <c r="D13" s="328">
        <f aca="true" t="shared" si="4" ref="D13:AA13">+D14</f>
        <v>0</v>
      </c>
      <c r="E13" s="275">
        <f t="shared" si="4"/>
        <v>278172694</v>
      </c>
      <c r="F13" s="329">
        <f t="shared" si="4"/>
        <v>330668745</v>
      </c>
      <c r="G13" s="329">
        <f t="shared" si="4"/>
        <v>740716</v>
      </c>
      <c r="H13" s="275">
        <f t="shared" si="4"/>
        <v>4264580</v>
      </c>
      <c r="I13" s="275">
        <f t="shared" si="4"/>
        <v>17470339</v>
      </c>
      <c r="J13" s="329">
        <f t="shared" si="4"/>
        <v>22475635</v>
      </c>
      <c r="K13" s="329">
        <f t="shared" si="4"/>
        <v>8301331</v>
      </c>
      <c r="L13" s="275">
        <f t="shared" si="4"/>
        <v>15705950</v>
      </c>
      <c r="M13" s="275">
        <f t="shared" si="4"/>
        <v>8088279</v>
      </c>
      <c r="N13" s="329">
        <f t="shared" si="4"/>
        <v>32095560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54571195</v>
      </c>
      <c r="X13" s="275">
        <f t="shared" si="4"/>
        <v>165334373</v>
      </c>
      <c r="Y13" s="329">
        <f t="shared" si="4"/>
        <v>-110763178</v>
      </c>
      <c r="Z13" s="322">
        <f>+IF(X13&lt;&gt;0,+(Y13/X13)*100,0)</f>
        <v>-66.99343638603207</v>
      </c>
      <c r="AA13" s="273">
        <f t="shared" si="4"/>
        <v>330668745</v>
      </c>
    </row>
    <row r="14" spans="1:27" ht="13.5">
      <c r="A14" s="291" t="s">
        <v>232</v>
      </c>
      <c r="B14" s="136"/>
      <c r="C14" s="60">
        <v>162451919</v>
      </c>
      <c r="D14" s="327"/>
      <c r="E14" s="60">
        <v>278172694</v>
      </c>
      <c r="F14" s="59">
        <v>330668745</v>
      </c>
      <c r="G14" s="59">
        <v>740716</v>
      </c>
      <c r="H14" s="60">
        <v>4264580</v>
      </c>
      <c r="I14" s="60">
        <v>17470339</v>
      </c>
      <c r="J14" s="59">
        <v>22475635</v>
      </c>
      <c r="K14" s="59">
        <v>8301331</v>
      </c>
      <c r="L14" s="60">
        <v>15705950</v>
      </c>
      <c r="M14" s="60">
        <v>8088279</v>
      </c>
      <c r="N14" s="59">
        <v>32095560</v>
      </c>
      <c r="O14" s="59"/>
      <c r="P14" s="60"/>
      <c r="Q14" s="60"/>
      <c r="R14" s="59"/>
      <c r="S14" s="59"/>
      <c r="T14" s="60"/>
      <c r="U14" s="60"/>
      <c r="V14" s="59"/>
      <c r="W14" s="59">
        <v>54571195</v>
      </c>
      <c r="X14" s="60">
        <v>165334373</v>
      </c>
      <c r="Y14" s="59">
        <v>-110763178</v>
      </c>
      <c r="Z14" s="61">
        <v>-66.99</v>
      </c>
      <c r="AA14" s="62">
        <v>330668745</v>
      </c>
    </row>
    <row r="15" spans="1:27" ht="13.5">
      <c r="A15" s="348" t="s">
        <v>208</v>
      </c>
      <c r="B15" s="136"/>
      <c r="C15" s="60">
        <f aca="true" t="shared" si="5" ref="C15:Y15">SUM(C16:C20)</f>
        <v>119288237</v>
      </c>
      <c r="D15" s="327">
        <f t="shared" si="5"/>
        <v>0</v>
      </c>
      <c r="E15" s="60">
        <f t="shared" si="5"/>
        <v>403182832</v>
      </c>
      <c r="F15" s="59">
        <f t="shared" si="5"/>
        <v>396907623</v>
      </c>
      <c r="G15" s="59">
        <f t="shared" si="5"/>
        <v>2231231</v>
      </c>
      <c r="H15" s="60">
        <f t="shared" si="5"/>
        <v>11475713</v>
      </c>
      <c r="I15" s="60">
        <f t="shared" si="5"/>
        <v>13697369</v>
      </c>
      <c r="J15" s="59">
        <f t="shared" si="5"/>
        <v>27404313</v>
      </c>
      <c r="K15" s="59">
        <f t="shared" si="5"/>
        <v>11278083</v>
      </c>
      <c r="L15" s="60">
        <f t="shared" si="5"/>
        <v>20154903</v>
      </c>
      <c r="M15" s="60">
        <f t="shared" si="5"/>
        <v>20194139</v>
      </c>
      <c r="N15" s="59">
        <f t="shared" si="5"/>
        <v>51627125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79031438</v>
      </c>
      <c r="X15" s="60">
        <f t="shared" si="5"/>
        <v>198453812</v>
      </c>
      <c r="Y15" s="59">
        <f t="shared" si="5"/>
        <v>-119422374</v>
      </c>
      <c r="Z15" s="61">
        <f>+IF(X15&lt;&gt;0,+(Y15/X15)*100,0)</f>
        <v>-60.17640719342796</v>
      </c>
      <c r="AA15" s="62">
        <f>SUM(AA16:AA20)</f>
        <v>396907623</v>
      </c>
    </row>
    <row r="16" spans="1:27" ht="13.5">
      <c r="A16" s="291" t="s">
        <v>233</v>
      </c>
      <c r="B16" s="300"/>
      <c r="C16" s="60">
        <v>64672306</v>
      </c>
      <c r="D16" s="327"/>
      <c r="E16" s="60">
        <v>307034280</v>
      </c>
      <c r="F16" s="59">
        <v>305634280</v>
      </c>
      <c r="G16" s="59">
        <v>2231231</v>
      </c>
      <c r="H16" s="60">
        <v>11049138</v>
      </c>
      <c r="I16" s="60">
        <v>13026110</v>
      </c>
      <c r="J16" s="59">
        <v>26306479</v>
      </c>
      <c r="K16" s="59">
        <v>10365298</v>
      </c>
      <c r="L16" s="60">
        <v>18447476</v>
      </c>
      <c r="M16" s="60">
        <v>17650998</v>
      </c>
      <c r="N16" s="59">
        <v>46463772</v>
      </c>
      <c r="O16" s="59"/>
      <c r="P16" s="60"/>
      <c r="Q16" s="60"/>
      <c r="R16" s="59"/>
      <c r="S16" s="59"/>
      <c r="T16" s="60"/>
      <c r="U16" s="60"/>
      <c r="V16" s="59"/>
      <c r="W16" s="59">
        <v>72770251</v>
      </c>
      <c r="X16" s="60">
        <v>152817140</v>
      </c>
      <c r="Y16" s="59">
        <v>-80046889</v>
      </c>
      <c r="Z16" s="61">
        <v>-52.38</v>
      </c>
      <c r="AA16" s="62">
        <v>305634280</v>
      </c>
    </row>
    <row r="17" spans="1:27" ht="13.5">
      <c r="A17" s="291" t="s">
        <v>234</v>
      </c>
      <c r="B17" s="136"/>
      <c r="C17" s="60">
        <v>35852644</v>
      </c>
      <c r="D17" s="327"/>
      <c r="E17" s="60">
        <v>63848552</v>
      </c>
      <c r="F17" s="59">
        <v>58698552</v>
      </c>
      <c r="G17" s="59"/>
      <c r="H17" s="60">
        <v>208688</v>
      </c>
      <c r="I17" s="60"/>
      <c r="J17" s="59">
        <v>208688</v>
      </c>
      <c r="K17" s="59"/>
      <c r="L17" s="60">
        <v>550443</v>
      </c>
      <c r="M17" s="60">
        <v>116483</v>
      </c>
      <c r="N17" s="59">
        <v>666926</v>
      </c>
      <c r="O17" s="59"/>
      <c r="P17" s="60"/>
      <c r="Q17" s="60"/>
      <c r="R17" s="59"/>
      <c r="S17" s="59"/>
      <c r="T17" s="60"/>
      <c r="U17" s="60"/>
      <c r="V17" s="59"/>
      <c r="W17" s="59">
        <v>875614</v>
      </c>
      <c r="X17" s="60">
        <v>29349276</v>
      </c>
      <c r="Y17" s="59">
        <v>-28473662</v>
      </c>
      <c r="Z17" s="61">
        <v>-97.02</v>
      </c>
      <c r="AA17" s="62">
        <v>58698552</v>
      </c>
    </row>
    <row r="18" spans="1:27" ht="13.5">
      <c r="A18" s="291" t="s">
        <v>82</v>
      </c>
      <c r="B18" s="136"/>
      <c r="C18" s="60">
        <v>18763287</v>
      </c>
      <c r="D18" s="327"/>
      <c r="E18" s="60">
        <v>32300000</v>
      </c>
      <c r="F18" s="59">
        <v>32574791</v>
      </c>
      <c r="G18" s="59"/>
      <c r="H18" s="60">
        <v>217887</v>
      </c>
      <c r="I18" s="60">
        <v>671259</v>
      </c>
      <c r="J18" s="59">
        <v>889146</v>
      </c>
      <c r="K18" s="59">
        <v>912785</v>
      </c>
      <c r="L18" s="60">
        <v>1156984</v>
      </c>
      <c r="M18" s="60">
        <v>2426658</v>
      </c>
      <c r="N18" s="59">
        <v>4496427</v>
      </c>
      <c r="O18" s="59"/>
      <c r="P18" s="60"/>
      <c r="Q18" s="60"/>
      <c r="R18" s="59"/>
      <c r="S18" s="59"/>
      <c r="T18" s="60"/>
      <c r="U18" s="60"/>
      <c r="V18" s="59"/>
      <c r="W18" s="59">
        <v>5385573</v>
      </c>
      <c r="X18" s="60">
        <v>16287396</v>
      </c>
      <c r="Y18" s="59">
        <v>-10901823</v>
      </c>
      <c r="Z18" s="61">
        <v>-66.93</v>
      </c>
      <c r="AA18" s="62">
        <v>32574791</v>
      </c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178466108</v>
      </c>
      <c r="D22" s="331">
        <f t="shared" si="6"/>
        <v>0</v>
      </c>
      <c r="E22" s="330">
        <f t="shared" si="6"/>
        <v>402921663</v>
      </c>
      <c r="F22" s="332">
        <f t="shared" si="6"/>
        <v>420645706</v>
      </c>
      <c r="G22" s="332">
        <f t="shared" si="6"/>
        <v>49612</v>
      </c>
      <c r="H22" s="330">
        <f t="shared" si="6"/>
        <v>1956299</v>
      </c>
      <c r="I22" s="330">
        <f t="shared" si="6"/>
        <v>4968959</v>
      </c>
      <c r="J22" s="332">
        <f t="shared" si="6"/>
        <v>6974870</v>
      </c>
      <c r="K22" s="332">
        <f t="shared" si="6"/>
        <v>13320508</v>
      </c>
      <c r="L22" s="330">
        <f t="shared" si="6"/>
        <v>24179442</v>
      </c>
      <c r="M22" s="330">
        <f t="shared" si="6"/>
        <v>27688496</v>
      </c>
      <c r="N22" s="332">
        <f t="shared" si="6"/>
        <v>65188446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72163316</v>
      </c>
      <c r="X22" s="330">
        <f t="shared" si="6"/>
        <v>210322855</v>
      </c>
      <c r="Y22" s="332">
        <f t="shared" si="6"/>
        <v>-138159539</v>
      </c>
      <c r="Z22" s="323">
        <f>+IF(X22&lt;&gt;0,+(Y22/X22)*100,0)</f>
        <v>-65.68926567680911</v>
      </c>
      <c r="AA22" s="337">
        <f>SUM(AA23:AA32)</f>
        <v>420645706</v>
      </c>
    </row>
    <row r="23" spans="1:27" ht="13.5">
      <c r="A23" s="348" t="s">
        <v>236</v>
      </c>
      <c r="B23" s="142"/>
      <c r="C23" s="60">
        <v>5356789</v>
      </c>
      <c r="D23" s="327"/>
      <c r="E23" s="60">
        <v>12691447</v>
      </c>
      <c r="F23" s="59">
        <v>13541266</v>
      </c>
      <c r="G23" s="59">
        <v>49612</v>
      </c>
      <c r="H23" s="60">
        <v>613081</v>
      </c>
      <c r="I23" s="60">
        <v>420707</v>
      </c>
      <c r="J23" s="59">
        <v>1083400</v>
      </c>
      <c r="K23" s="59">
        <v>362408</v>
      </c>
      <c r="L23" s="60">
        <v>262846</v>
      </c>
      <c r="M23" s="60">
        <v>878159</v>
      </c>
      <c r="N23" s="59">
        <v>1503413</v>
      </c>
      <c r="O23" s="59"/>
      <c r="P23" s="60"/>
      <c r="Q23" s="60"/>
      <c r="R23" s="59"/>
      <c r="S23" s="59"/>
      <c r="T23" s="60"/>
      <c r="U23" s="60"/>
      <c r="V23" s="59"/>
      <c r="W23" s="59">
        <v>2586813</v>
      </c>
      <c r="X23" s="60">
        <v>6770633</v>
      </c>
      <c r="Y23" s="59">
        <v>-4183820</v>
      </c>
      <c r="Z23" s="61">
        <v>-61.79</v>
      </c>
      <c r="AA23" s="62">
        <v>13541266</v>
      </c>
    </row>
    <row r="24" spans="1:27" ht="13.5">
      <c r="A24" s="348" t="s">
        <v>237</v>
      </c>
      <c r="B24" s="142"/>
      <c r="C24" s="60">
        <v>7184788</v>
      </c>
      <c r="D24" s="327"/>
      <c r="E24" s="60">
        <v>3500000</v>
      </c>
      <c r="F24" s="59">
        <v>3737601</v>
      </c>
      <c r="G24" s="59"/>
      <c r="H24" s="60">
        <v>133714</v>
      </c>
      <c r="I24" s="60"/>
      <c r="J24" s="59">
        <v>133714</v>
      </c>
      <c r="K24" s="59">
        <v>73215</v>
      </c>
      <c r="L24" s="60"/>
      <c r="M24" s="60"/>
      <c r="N24" s="59">
        <v>73215</v>
      </c>
      <c r="O24" s="59"/>
      <c r="P24" s="60"/>
      <c r="Q24" s="60"/>
      <c r="R24" s="59"/>
      <c r="S24" s="59"/>
      <c r="T24" s="60"/>
      <c r="U24" s="60"/>
      <c r="V24" s="59"/>
      <c r="W24" s="59">
        <v>206929</v>
      </c>
      <c r="X24" s="60">
        <v>1868801</v>
      </c>
      <c r="Y24" s="59">
        <v>-1661872</v>
      </c>
      <c r="Z24" s="61">
        <v>-88.93</v>
      </c>
      <c r="AA24" s="62">
        <v>3737601</v>
      </c>
    </row>
    <row r="25" spans="1:27" ht="13.5">
      <c r="A25" s="348" t="s">
        <v>238</v>
      </c>
      <c r="B25" s="142"/>
      <c r="C25" s="60"/>
      <c r="D25" s="327"/>
      <c r="E25" s="60">
        <v>4348000</v>
      </c>
      <c r="F25" s="59">
        <v>10497537</v>
      </c>
      <c r="G25" s="59"/>
      <c r="H25" s="60"/>
      <c r="I25" s="60"/>
      <c r="J25" s="59"/>
      <c r="K25" s="59">
        <v>607518</v>
      </c>
      <c r="L25" s="60"/>
      <c r="M25" s="60"/>
      <c r="N25" s="59">
        <v>607518</v>
      </c>
      <c r="O25" s="59"/>
      <c r="P25" s="60"/>
      <c r="Q25" s="60"/>
      <c r="R25" s="59"/>
      <c r="S25" s="59"/>
      <c r="T25" s="60"/>
      <c r="U25" s="60"/>
      <c r="V25" s="59"/>
      <c r="W25" s="59">
        <v>607518</v>
      </c>
      <c r="X25" s="60">
        <v>5248769</v>
      </c>
      <c r="Y25" s="59">
        <v>-4641251</v>
      </c>
      <c r="Z25" s="61">
        <v>-88.43</v>
      </c>
      <c r="AA25" s="62">
        <v>10497537</v>
      </c>
    </row>
    <row r="26" spans="1:27" ht="13.5">
      <c r="A26" s="348" t="s">
        <v>239</v>
      </c>
      <c r="B26" s="302"/>
      <c r="C26" s="349">
        <v>16113592</v>
      </c>
      <c r="D26" s="350"/>
      <c r="E26" s="349">
        <v>40316308</v>
      </c>
      <c r="F26" s="351">
        <v>54935001</v>
      </c>
      <c r="G26" s="351"/>
      <c r="H26" s="349">
        <v>330554</v>
      </c>
      <c r="I26" s="349">
        <v>3923402</v>
      </c>
      <c r="J26" s="351">
        <v>4253956</v>
      </c>
      <c r="K26" s="351">
        <v>2159912</v>
      </c>
      <c r="L26" s="349">
        <v>2381613</v>
      </c>
      <c r="M26" s="349">
        <v>2855732</v>
      </c>
      <c r="N26" s="351">
        <v>7397257</v>
      </c>
      <c r="O26" s="351"/>
      <c r="P26" s="349"/>
      <c r="Q26" s="349"/>
      <c r="R26" s="351"/>
      <c r="S26" s="351"/>
      <c r="T26" s="349"/>
      <c r="U26" s="349"/>
      <c r="V26" s="351"/>
      <c r="W26" s="351">
        <v>11651213</v>
      </c>
      <c r="X26" s="349">
        <v>27467501</v>
      </c>
      <c r="Y26" s="351">
        <v>-15816288</v>
      </c>
      <c r="Z26" s="352">
        <v>-57.58</v>
      </c>
      <c r="AA26" s="353">
        <v>54935001</v>
      </c>
    </row>
    <row r="27" spans="1:27" ht="13.5">
      <c r="A27" s="348" t="s">
        <v>240</v>
      </c>
      <c r="B27" s="147"/>
      <c r="C27" s="60">
        <v>439911</v>
      </c>
      <c r="D27" s="327"/>
      <c r="E27" s="60"/>
      <c r="F27" s="59">
        <v>4157</v>
      </c>
      <c r="G27" s="59"/>
      <c r="H27" s="60"/>
      <c r="I27" s="60"/>
      <c r="J27" s="59"/>
      <c r="K27" s="59">
        <v>1849</v>
      </c>
      <c r="L27" s="60">
        <v>2061</v>
      </c>
      <c r="M27" s="60"/>
      <c r="N27" s="59">
        <v>3910</v>
      </c>
      <c r="O27" s="59"/>
      <c r="P27" s="60"/>
      <c r="Q27" s="60"/>
      <c r="R27" s="59"/>
      <c r="S27" s="59"/>
      <c r="T27" s="60"/>
      <c r="U27" s="60"/>
      <c r="V27" s="59"/>
      <c r="W27" s="59">
        <v>3910</v>
      </c>
      <c r="X27" s="60">
        <v>2079</v>
      </c>
      <c r="Y27" s="59">
        <v>1831</v>
      </c>
      <c r="Z27" s="61">
        <v>88.07</v>
      </c>
      <c r="AA27" s="62">
        <v>4157</v>
      </c>
    </row>
    <row r="28" spans="1:27" ht="13.5">
      <c r="A28" s="348" t="s">
        <v>241</v>
      </c>
      <c r="B28" s="147"/>
      <c r="C28" s="275">
        <v>2440981</v>
      </c>
      <c r="D28" s="328"/>
      <c r="E28" s="275">
        <v>6616800</v>
      </c>
      <c r="F28" s="329">
        <v>12682892</v>
      </c>
      <c r="G28" s="329"/>
      <c r="H28" s="275"/>
      <c r="I28" s="275"/>
      <c r="J28" s="329"/>
      <c r="K28" s="329">
        <v>277780</v>
      </c>
      <c r="L28" s="275">
        <v>485465</v>
      </c>
      <c r="M28" s="275">
        <v>967662</v>
      </c>
      <c r="N28" s="329">
        <v>1730907</v>
      </c>
      <c r="O28" s="329"/>
      <c r="P28" s="275"/>
      <c r="Q28" s="275"/>
      <c r="R28" s="329"/>
      <c r="S28" s="329"/>
      <c r="T28" s="275"/>
      <c r="U28" s="275"/>
      <c r="V28" s="329"/>
      <c r="W28" s="329">
        <v>1730907</v>
      </c>
      <c r="X28" s="275">
        <v>6341446</v>
      </c>
      <c r="Y28" s="329">
        <v>-4610539</v>
      </c>
      <c r="Z28" s="322">
        <v>-72.7</v>
      </c>
      <c r="AA28" s="273">
        <v>12682892</v>
      </c>
    </row>
    <row r="29" spans="1:27" ht="13.5">
      <c r="A29" s="348" t="s">
        <v>242</v>
      </c>
      <c r="B29" s="147"/>
      <c r="C29" s="60">
        <v>132555944</v>
      </c>
      <c r="D29" s="327"/>
      <c r="E29" s="60">
        <v>302338850</v>
      </c>
      <c r="F29" s="59">
        <v>302338850</v>
      </c>
      <c r="G29" s="59"/>
      <c r="H29" s="60">
        <v>80762</v>
      </c>
      <c r="I29" s="60"/>
      <c r="J29" s="59">
        <v>80762</v>
      </c>
      <c r="K29" s="59">
        <v>9583837</v>
      </c>
      <c r="L29" s="60">
        <v>20735300</v>
      </c>
      <c r="M29" s="60">
        <v>22531173</v>
      </c>
      <c r="N29" s="59">
        <v>52850310</v>
      </c>
      <c r="O29" s="59"/>
      <c r="P29" s="60"/>
      <c r="Q29" s="60"/>
      <c r="R29" s="59"/>
      <c r="S29" s="59"/>
      <c r="T29" s="60"/>
      <c r="U29" s="60"/>
      <c r="V29" s="59"/>
      <c r="W29" s="59">
        <v>52931072</v>
      </c>
      <c r="X29" s="60">
        <v>151169425</v>
      </c>
      <c r="Y29" s="59">
        <v>-98238353</v>
      </c>
      <c r="Z29" s="61">
        <v>-64.99</v>
      </c>
      <c r="AA29" s="62">
        <v>302338850</v>
      </c>
    </row>
    <row r="30" spans="1:27" ht="13.5">
      <c r="A30" s="348" t="s">
        <v>243</v>
      </c>
      <c r="B30" s="136"/>
      <c r="C30" s="60">
        <v>8862372</v>
      </c>
      <c r="D30" s="327"/>
      <c r="E30" s="60">
        <v>6700000</v>
      </c>
      <c r="F30" s="59">
        <v>5164396</v>
      </c>
      <c r="G30" s="59"/>
      <c r="H30" s="60">
        <v>286431</v>
      </c>
      <c r="I30" s="60">
        <v>88062</v>
      </c>
      <c r="J30" s="59">
        <v>374493</v>
      </c>
      <c r="K30" s="59">
        <v>215740</v>
      </c>
      <c r="L30" s="60">
        <v>312157</v>
      </c>
      <c r="M30" s="60">
        <v>242998</v>
      </c>
      <c r="N30" s="59">
        <v>770895</v>
      </c>
      <c r="O30" s="59"/>
      <c r="P30" s="60"/>
      <c r="Q30" s="60"/>
      <c r="R30" s="59"/>
      <c r="S30" s="59"/>
      <c r="T30" s="60"/>
      <c r="U30" s="60"/>
      <c r="V30" s="59"/>
      <c r="W30" s="59">
        <v>1145388</v>
      </c>
      <c r="X30" s="60">
        <v>2582198</v>
      </c>
      <c r="Y30" s="59">
        <v>-1436810</v>
      </c>
      <c r="Z30" s="61">
        <v>-55.64</v>
      </c>
      <c r="AA30" s="62">
        <v>5164396</v>
      </c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5511731</v>
      </c>
      <c r="D32" s="327"/>
      <c r="E32" s="60">
        <v>26410258</v>
      </c>
      <c r="F32" s="59">
        <v>17744006</v>
      </c>
      <c r="G32" s="59"/>
      <c r="H32" s="60">
        <v>511757</v>
      </c>
      <c r="I32" s="60">
        <v>536788</v>
      </c>
      <c r="J32" s="59">
        <v>1048545</v>
      </c>
      <c r="K32" s="59">
        <v>38249</v>
      </c>
      <c r="L32" s="60"/>
      <c r="M32" s="60">
        <v>212772</v>
      </c>
      <c r="N32" s="59">
        <v>251021</v>
      </c>
      <c r="O32" s="59"/>
      <c r="P32" s="60"/>
      <c r="Q32" s="60"/>
      <c r="R32" s="59"/>
      <c r="S32" s="59"/>
      <c r="T32" s="60"/>
      <c r="U32" s="60"/>
      <c r="V32" s="59"/>
      <c r="W32" s="59">
        <v>1299566</v>
      </c>
      <c r="X32" s="60">
        <v>8872003</v>
      </c>
      <c r="Y32" s="59">
        <v>-7572437</v>
      </c>
      <c r="Z32" s="61">
        <v>-85.35</v>
      </c>
      <c r="AA32" s="62">
        <v>17744006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7622000</v>
      </c>
      <c r="D34" s="331">
        <f aca="true" t="shared" si="7" ref="D34:AA34">+D35</f>
        <v>0</v>
      </c>
      <c r="E34" s="330">
        <f t="shared" si="7"/>
        <v>11729073</v>
      </c>
      <c r="F34" s="332">
        <f t="shared" si="7"/>
        <v>12079073</v>
      </c>
      <c r="G34" s="332">
        <f t="shared" si="7"/>
        <v>1612854</v>
      </c>
      <c r="H34" s="330">
        <f t="shared" si="7"/>
        <v>389499</v>
      </c>
      <c r="I34" s="330">
        <f t="shared" si="7"/>
        <v>774444</v>
      </c>
      <c r="J34" s="332">
        <f t="shared" si="7"/>
        <v>2776797</v>
      </c>
      <c r="K34" s="332">
        <f t="shared" si="7"/>
        <v>1120443</v>
      </c>
      <c r="L34" s="330">
        <f t="shared" si="7"/>
        <v>1048081</v>
      </c>
      <c r="M34" s="330">
        <f t="shared" si="7"/>
        <v>656510</v>
      </c>
      <c r="N34" s="332">
        <f t="shared" si="7"/>
        <v>2825034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5601831</v>
      </c>
      <c r="X34" s="330">
        <f t="shared" si="7"/>
        <v>6039537</v>
      </c>
      <c r="Y34" s="332">
        <f t="shared" si="7"/>
        <v>-437706</v>
      </c>
      <c r="Z34" s="323">
        <f>+IF(X34&lt;&gt;0,+(Y34/X34)*100,0)</f>
        <v>-7.247343629155678</v>
      </c>
      <c r="AA34" s="337">
        <f t="shared" si="7"/>
        <v>12079073</v>
      </c>
    </row>
    <row r="35" spans="1:27" ht="13.5">
      <c r="A35" s="348" t="s">
        <v>245</v>
      </c>
      <c r="B35" s="136"/>
      <c r="C35" s="54">
        <v>7622000</v>
      </c>
      <c r="D35" s="355"/>
      <c r="E35" s="54">
        <v>11729073</v>
      </c>
      <c r="F35" s="53">
        <v>12079073</v>
      </c>
      <c r="G35" s="53">
        <v>1612854</v>
      </c>
      <c r="H35" s="54">
        <v>389499</v>
      </c>
      <c r="I35" s="54">
        <v>774444</v>
      </c>
      <c r="J35" s="53">
        <v>2776797</v>
      </c>
      <c r="K35" s="53">
        <v>1120443</v>
      </c>
      <c r="L35" s="54">
        <v>1048081</v>
      </c>
      <c r="M35" s="54">
        <v>656510</v>
      </c>
      <c r="N35" s="53">
        <v>2825034</v>
      </c>
      <c r="O35" s="53"/>
      <c r="P35" s="54"/>
      <c r="Q35" s="54"/>
      <c r="R35" s="53"/>
      <c r="S35" s="53"/>
      <c r="T35" s="54"/>
      <c r="U35" s="54"/>
      <c r="V35" s="53"/>
      <c r="W35" s="53">
        <v>5601831</v>
      </c>
      <c r="X35" s="54">
        <v>6039537</v>
      </c>
      <c r="Y35" s="53">
        <v>-437706</v>
      </c>
      <c r="Z35" s="94">
        <v>-7.25</v>
      </c>
      <c r="AA35" s="95">
        <v>12079073</v>
      </c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58100686</v>
      </c>
      <c r="D37" s="331">
        <f aca="true" t="shared" si="8" ref="D37:AA37">+D38</f>
        <v>0</v>
      </c>
      <c r="E37" s="330">
        <f t="shared" si="8"/>
        <v>14150000</v>
      </c>
      <c r="F37" s="332">
        <f t="shared" si="8"/>
        <v>14150000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16076510</v>
      </c>
      <c r="M37" s="330">
        <f t="shared" si="8"/>
        <v>0</v>
      </c>
      <c r="N37" s="332">
        <f t="shared" si="8"/>
        <v>16076510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16076510</v>
      </c>
      <c r="X37" s="330">
        <f t="shared" si="8"/>
        <v>7075000</v>
      </c>
      <c r="Y37" s="332">
        <f t="shared" si="8"/>
        <v>9001510</v>
      </c>
      <c r="Z37" s="323">
        <f>+IF(X37&lt;&gt;0,+(Y37/X37)*100,0)</f>
        <v>127.22982332155478</v>
      </c>
      <c r="AA37" s="337">
        <f t="shared" si="8"/>
        <v>14150000</v>
      </c>
    </row>
    <row r="38" spans="1:27" ht="13.5">
      <c r="A38" s="348" t="s">
        <v>212</v>
      </c>
      <c r="B38" s="142"/>
      <c r="C38" s="60">
        <v>58100686</v>
      </c>
      <c r="D38" s="327"/>
      <c r="E38" s="60">
        <v>14150000</v>
      </c>
      <c r="F38" s="59">
        <v>14150000</v>
      </c>
      <c r="G38" s="59"/>
      <c r="H38" s="60"/>
      <c r="I38" s="60"/>
      <c r="J38" s="59"/>
      <c r="K38" s="59"/>
      <c r="L38" s="60">
        <v>16076510</v>
      </c>
      <c r="M38" s="60"/>
      <c r="N38" s="59">
        <v>16076510</v>
      </c>
      <c r="O38" s="59"/>
      <c r="P38" s="60"/>
      <c r="Q38" s="60"/>
      <c r="R38" s="59"/>
      <c r="S38" s="59"/>
      <c r="T38" s="60"/>
      <c r="U38" s="60"/>
      <c r="V38" s="59"/>
      <c r="W38" s="59">
        <v>16076510</v>
      </c>
      <c r="X38" s="60">
        <v>7075000</v>
      </c>
      <c r="Y38" s="59">
        <v>9001510</v>
      </c>
      <c r="Z38" s="61">
        <v>127.23</v>
      </c>
      <c r="AA38" s="62">
        <v>14150000</v>
      </c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521564789</v>
      </c>
      <c r="D40" s="331">
        <f t="shared" si="9"/>
        <v>0</v>
      </c>
      <c r="E40" s="330">
        <f t="shared" si="9"/>
        <v>673982801</v>
      </c>
      <c r="F40" s="332">
        <f t="shared" si="9"/>
        <v>630322969</v>
      </c>
      <c r="G40" s="332">
        <f t="shared" si="9"/>
        <v>1763000</v>
      </c>
      <c r="H40" s="330">
        <f t="shared" si="9"/>
        <v>10527473</v>
      </c>
      <c r="I40" s="330">
        <f t="shared" si="9"/>
        <v>35546404</v>
      </c>
      <c r="J40" s="332">
        <f t="shared" si="9"/>
        <v>47836877</v>
      </c>
      <c r="K40" s="332">
        <f t="shared" si="9"/>
        <v>29482823</v>
      </c>
      <c r="L40" s="330">
        <f t="shared" si="9"/>
        <v>28025236</v>
      </c>
      <c r="M40" s="330">
        <f t="shared" si="9"/>
        <v>29734098</v>
      </c>
      <c r="N40" s="332">
        <f t="shared" si="9"/>
        <v>87242157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135079034</v>
      </c>
      <c r="X40" s="330">
        <f t="shared" si="9"/>
        <v>315161485</v>
      </c>
      <c r="Y40" s="332">
        <f t="shared" si="9"/>
        <v>-180082451</v>
      </c>
      <c r="Z40" s="323">
        <f>+IF(X40&lt;&gt;0,+(Y40/X40)*100,0)</f>
        <v>-57.13973933077514</v>
      </c>
      <c r="AA40" s="337">
        <f>SUM(AA41:AA49)</f>
        <v>630322969</v>
      </c>
    </row>
    <row r="41" spans="1:27" ht="13.5">
      <c r="A41" s="348" t="s">
        <v>247</v>
      </c>
      <c r="B41" s="142"/>
      <c r="C41" s="349">
        <v>21190526</v>
      </c>
      <c r="D41" s="350"/>
      <c r="E41" s="349">
        <v>45060000</v>
      </c>
      <c r="F41" s="351">
        <v>45260000</v>
      </c>
      <c r="G41" s="351"/>
      <c r="H41" s="349">
        <v>2851858</v>
      </c>
      <c r="I41" s="349">
        <v>2950713</v>
      </c>
      <c r="J41" s="351">
        <v>5802571</v>
      </c>
      <c r="K41" s="351">
        <v>5253616</v>
      </c>
      <c r="L41" s="349">
        <v>684464</v>
      </c>
      <c r="M41" s="349">
        <v>5209965</v>
      </c>
      <c r="N41" s="351">
        <v>11148045</v>
      </c>
      <c r="O41" s="351"/>
      <c r="P41" s="349"/>
      <c r="Q41" s="349"/>
      <c r="R41" s="351"/>
      <c r="S41" s="351"/>
      <c r="T41" s="349"/>
      <c r="U41" s="349"/>
      <c r="V41" s="351"/>
      <c r="W41" s="351">
        <v>16950616</v>
      </c>
      <c r="X41" s="349">
        <v>22630000</v>
      </c>
      <c r="Y41" s="351">
        <v>-5679384</v>
      </c>
      <c r="Z41" s="352">
        <v>-25.1</v>
      </c>
      <c r="AA41" s="353">
        <v>45260000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271165232</v>
      </c>
      <c r="D43" s="356"/>
      <c r="E43" s="305">
        <v>400481039</v>
      </c>
      <c r="F43" s="357">
        <v>353231900</v>
      </c>
      <c r="G43" s="357">
        <v>399363</v>
      </c>
      <c r="H43" s="305">
        <v>2652808</v>
      </c>
      <c r="I43" s="305">
        <v>23762276</v>
      </c>
      <c r="J43" s="357">
        <v>26814447</v>
      </c>
      <c r="K43" s="357">
        <v>15166254</v>
      </c>
      <c r="L43" s="305">
        <v>15473128</v>
      </c>
      <c r="M43" s="305">
        <v>16775209</v>
      </c>
      <c r="N43" s="357">
        <v>47414591</v>
      </c>
      <c r="O43" s="357"/>
      <c r="P43" s="305"/>
      <c r="Q43" s="305"/>
      <c r="R43" s="357"/>
      <c r="S43" s="357"/>
      <c r="T43" s="305"/>
      <c r="U43" s="305"/>
      <c r="V43" s="357"/>
      <c r="W43" s="357">
        <v>74229038</v>
      </c>
      <c r="X43" s="305">
        <v>176615950</v>
      </c>
      <c r="Y43" s="357">
        <v>-102386912</v>
      </c>
      <c r="Z43" s="358">
        <v>-57.97</v>
      </c>
      <c r="AA43" s="303">
        <v>353231900</v>
      </c>
    </row>
    <row r="44" spans="1:27" ht="13.5">
      <c r="A44" s="348" t="s">
        <v>250</v>
      </c>
      <c r="B44" s="136"/>
      <c r="C44" s="60">
        <v>94253176</v>
      </c>
      <c r="D44" s="355"/>
      <c r="E44" s="54">
        <v>101507636</v>
      </c>
      <c r="F44" s="53">
        <v>107412394</v>
      </c>
      <c r="G44" s="53">
        <v>1167872</v>
      </c>
      <c r="H44" s="54">
        <v>2119979</v>
      </c>
      <c r="I44" s="54">
        <v>3631448</v>
      </c>
      <c r="J44" s="53">
        <v>6919299</v>
      </c>
      <c r="K44" s="53">
        <v>4888008</v>
      </c>
      <c r="L44" s="54">
        <v>5418125</v>
      </c>
      <c r="M44" s="54">
        <v>6058077</v>
      </c>
      <c r="N44" s="53">
        <v>16364210</v>
      </c>
      <c r="O44" s="53"/>
      <c r="P44" s="54"/>
      <c r="Q44" s="54"/>
      <c r="R44" s="53"/>
      <c r="S44" s="53"/>
      <c r="T44" s="54"/>
      <c r="U44" s="54"/>
      <c r="V44" s="53"/>
      <c r="W44" s="53">
        <v>23283509</v>
      </c>
      <c r="X44" s="54">
        <v>53706197</v>
      </c>
      <c r="Y44" s="53">
        <v>-30422688</v>
      </c>
      <c r="Z44" s="94">
        <v>-56.65</v>
      </c>
      <c r="AA44" s="95">
        <v>107412394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>
        <v>134955855</v>
      </c>
      <c r="D48" s="355"/>
      <c r="E48" s="54">
        <v>126934126</v>
      </c>
      <c r="F48" s="53">
        <v>124418675</v>
      </c>
      <c r="G48" s="53">
        <v>195765</v>
      </c>
      <c r="H48" s="54">
        <v>2902828</v>
      </c>
      <c r="I48" s="54">
        <v>5201967</v>
      </c>
      <c r="J48" s="53">
        <v>8300560</v>
      </c>
      <c r="K48" s="53">
        <v>4174945</v>
      </c>
      <c r="L48" s="54">
        <v>6449519</v>
      </c>
      <c r="M48" s="54">
        <v>1690847</v>
      </c>
      <c r="N48" s="53">
        <v>12315311</v>
      </c>
      <c r="O48" s="53"/>
      <c r="P48" s="54"/>
      <c r="Q48" s="54"/>
      <c r="R48" s="53"/>
      <c r="S48" s="53"/>
      <c r="T48" s="54"/>
      <c r="U48" s="54"/>
      <c r="V48" s="53"/>
      <c r="W48" s="53">
        <v>20615871</v>
      </c>
      <c r="X48" s="54">
        <v>62209338</v>
      </c>
      <c r="Y48" s="53">
        <v>-41593467</v>
      </c>
      <c r="Z48" s="94">
        <v>-66.86</v>
      </c>
      <c r="AA48" s="95">
        <v>124418675</v>
      </c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2478344708</v>
      </c>
      <c r="D60" s="333">
        <f t="shared" si="14"/>
        <v>0</v>
      </c>
      <c r="E60" s="219">
        <f t="shared" si="14"/>
        <v>3640710688</v>
      </c>
      <c r="F60" s="264">
        <f t="shared" si="14"/>
        <v>3820319758</v>
      </c>
      <c r="G60" s="264">
        <f t="shared" si="14"/>
        <v>16676659</v>
      </c>
      <c r="H60" s="219">
        <f t="shared" si="14"/>
        <v>109954873</v>
      </c>
      <c r="I60" s="219">
        <f t="shared" si="14"/>
        <v>183057039</v>
      </c>
      <c r="J60" s="264">
        <f t="shared" si="14"/>
        <v>309688571</v>
      </c>
      <c r="K60" s="264">
        <f t="shared" si="14"/>
        <v>166286516</v>
      </c>
      <c r="L60" s="219">
        <f t="shared" si="14"/>
        <v>284652448</v>
      </c>
      <c r="M60" s="219">
        <f t="shared" si="14"/>
        <v>189406372</v>
      </c>
      <c r="N60" s="264">
        <f t="shared" si="14"/>
        <v>640345336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950033907</v>
      </c>
      <c r="X60" s="219">
        <f t="shared" si="14"/>
        <v>1910159883</v>
      </c>
      <c r="Y60" s="264">
        <f t="shared" si="14"/>
        <v>-960125976</v>
      </c>
      <c r="Z60" s="324">
        <f>+IF(X60&lt;&gt;0,+(Y60/X60)*100,0)</f>
        <v>-50.26416817486895</v>
      </c>
      <c r="AA60" s="232">
        <f>+AA57+AA54+AA51+AA40+AA37+AA34+AA22+AA5</f>
        <v>3820319758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1350252906</v>
      </c>
      <c r="D5" s="344">
        <f t="shared" si="0"/>
        <v>0</v>
      </c>
      <c r="E5" s="343">
        <f t="shared" si="0"/>
        <v>1845470809</v>
      </c>
      <c r="F5" s="345">
        <f t="shared" si="0"/>
        <v>2070537633</v>
      </c>
      <c r="G5" s="345">
        <f t="shared" si="0"/>
        <v>19459527</v>
      </c>
      <c r="H5" s="343">
        <f t="shared" si="0"/>
        <v>76371432</v>
      </c>
      <c r="I5" s="343">
        <f t="shared" si="0"/>
        <v>109840460</v>
      </c>
      <c r="J5" s="345">
        <f t="shared" si="0"/>
        <v>205671419</v>
      </c>
      <c r="K5" s="345">
        <f t="shared" si="0"/>
        <v>184471854</v>
      </c>
      <c r="L5" s="343">
        <f t="shared" si="0"/>
        <v>113634756</v>
      </c>
      <c r="M5" s="343">
        <f t="shared" si="0"/>
        <v>161525922</v>
      </c>
      <c r="N5" s="345">
        <f t="shared" si="0"/>
        <v>459632532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665303951</v>
      </c>
      <c r="X5" s="343">
        <f t="shared" si="0"/>
        <v>1035268817</v>
      </c>
      <c r="Y5" s="345">
        <f t="shared" si="0"/>
        <v>-369964866</v>
      </c>
      <c r="Z5" s="346">
        <f>+IF(X5&lt;&gt;0,+(Y5/X5)*100,0)</f>
        <v>-35.73611606230771</v>
      </c>
      <c r="AA5" s="347">
        <f>+AA6+AA8+AA11+AA13+AA15</f>
        <v>2070537633</v>
      </c>
    </row>
    <row r="6" spans="1:27" ht="13.5">
      <c r="A6" s="348" t="s">
        <v>204</v>
      </c>
      <c r="B6" s="142"/>
      <c r="C6" s="60">
        <f>+C7</f>
        <v>217144162</v>
      </c>
      <c r="D6" s="327">
        <f aca="true" t="shared" si="1" ref="D6:AA6">+D7</f>
        <v>0</v>
      </c>
      <c r="E6" s="60">
        <f t="shared" si="1"/>
        <v>353351023</v>
      </c>
      <c r="F6" s="59">
        <f t="shared" si="1"/>
        <v>478248184</v>
      </c>
      <c r="G6" s="59">
        <f t="shared" si="1"/>
        <v>241173</v>
      </c>
      <c r="H6" s="60">
        <f t="shared" si="1"/>
        <v>24546267</v>
      </c>
      <c r="I6" s="60">
        <f t="shared" si="1"/>
        <v>21778275</v>
      </c>
      <c r="J6" s="59">
        <f t="shared" si="1"/>
        <v>46565715</v>
      </c>
      <c r="K6" s="59">
        <f t="shared" si="1"/>
        <v>22927733</v>
      </c>
      <c r="L6" s="60">
        <f t="shared" si="1"/>
        <v>23236492</v>
      </c>
      <c r="M6" s="60">
        <f t="shared" si="1"/>
        <v>39394296</v>
      </c>
      <c r="N6" s="59">
        <f t="shared" si="1"/>
        <v>85558521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132124236</v>
      </c>
      <c r="X6" s="60">
        <f t="shared" si="1"/>
        <v>239124092</v>
      </c>
      <c r="Y6" s="59">
        <f t="shared" si="1"/>
        <v>-106999856</v>
      </c>
      <c r="Z6" s="61">
        <f>+IF(X6&lt;&gt;0,+(Y6/X6)*100,0)</f>
        <v>-44.74658120186401</v>
      </c>
      <c r="AA6" s="62">
        <f t="shared" si="1"/>
        <v>478248184</v>
      </c>
    </row>
    <row r="7" spans="1:27" ht="13.5">
      <c r="A7" s="291" t="s">
        <v>228</v>
      </c>
      <c r="B7" s="142"/>
      <c r="C7" s="60">
        <v>217144162</v>
      </c>
      <c r="D7" s="327"/>
      <c r="E7" s="60">
        <v>353351023</v>
      </c>
      <c r="F7" s="59">
        <v>478248184</v>
      </c>
      <c r="G7" s="59">
        <v>241173</v>
      </c>
      <c r="H7" s="60">
        <v>24546267</v>
      </c>
      <c r="I7" s="60">
        <v>21778275</v>
      </c>
      <c r="J7" s="59">
        <v>46565715</v>
      </c>
      <c r="K7" s="59">
        <v>22927733</v>
      </c>
      <c r="L7" s="60">
        <v>23236492</v>
      </c>
      <c r="M7" s="60">
        <v>39394296</v>
      </c>
      <c r="N7" s="59">
        <v>85558521</v>
      </c>
      <c r="O7" s="59"/>
      <c r="P7" s="60"/>
      <c r="Q7" s="60"/>
      <c r="R7" s="59"/>
      <c r="S7" s="59"/>
      <c r="T7" s="60"/>
      <c r="U7" s="60"/>
      <c r="V7" s="59"/>
      <c r="W7" s="59">
        <v>132124236</v>
      </c>
      <c r="X7" s="60">
        <v>239124092</v>
      </c>
      <c r="Y7" s="59">
        <v>-106999856</v>
      </c>
      <c r="Z7" s="61">
        <v>-44.75</v>
      </c>
      <c r="AA7" s="62">
        <v>478248184</v>
      </c>
    </row>
    <row r="8" spans="1:27" ht="13.5">
      <c r="A8" s="348" t="s">
        <v>205</v>
      </c>
      <c r="B8" s="142"/>
      <c r="C8" s="60">
        <f aca="true" t="shared" si="2" ref="C8:Y8">SUM(C9:C10)</f>
        <v>305626167</v>
      </c>
      <c r="D8" s="327">
        <f t="shared" si="2"/>
        <v>0</v>
      </c>
      <c r="E8" s="60">
        <f t="shared" si="2"/>
        <v>477451170</v>
      </c>
      <c r="F8" s="59">
        <f t="shared" si="2"/>
        <v>509497092</v>
      </c>
      <c r="G8" s="59">
        <f t="shared" si="2"/>
        <v>6737472</v>
      </c>
      <c r="H8" s="60">
        <f t="shared" si="2"/>
        <v>10677431</v>
      </c>
      <c r="I8" s="60">
        <f t="shared" si="2"/>
        <v>24353114</v>
      </c>
      <c r="J8" s="59">
        <f t="shared" si="2"/>
        <v>41768017</v>
      </c>
      <c r="K8" s="59">
        <f t="shared" si="2"/>
        <v>24759510</v>
      </c>
      <c r="L8" s="60">
        <f t="shared" si="2"/>
        <v>26729983</v>
      </c>
      <c r="M8" s="60">
        <f t="shared" si="2"/>
        <v>18518446</v>
      </c>
      <c r="N8" s="59">
        <f t="shared" si="2"/>
        <v>70007939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111775956</v>
      </c>
      <c r="X8" s="60">
        <f t="shared" si="2"/>
        <v>254748546</v>
      </c>
      <c r="Y8" s="59">
        <f t="shared" si="2"/>
        <v>-142972590</v>
      </c>
      <c r="Z8" s="61">
        <f>+IF(X8&lt;&gt;0,+(Y8/X8)*100,0)</f>
        <v>-56.1230249376968</v>
      </c>
      <c r="AA8" s="62">
        <f>SUM(AA9:AA10)</f>
        <v>509497092</v>
      </c>
    </row>
    <row r="9" spans="1:27" ht="13.5">
      <c r="A9" s="291" t="s">
        <v>229</v>
      </c>
      <c r="B9" s="142"/>
      <c r="C9" s="60">
        <v>305628045</v>
      </c>
      <c r="D9" s="327"/>
      <c r="E9" s="60">
        <v>477451170</v>
      </c>
      <c r="F9" s="59">
        <v>509497092</v>
      </c>
      <c r="G9" s="59">
        <v>6737472</v>
      </c>
      <c r="H9" s="60">
        <v>10677431</v>
      </c>
      <c r="I9" s="60">
        <v>24353114</v>
      </c>
      <c r="J9" s="59">
        <v>41768017</v>
      </c>
      <c r="K9" s="59">
        <v>24759510</v>
      </c>
      <c r="L9" s="60">
        <v>26729983</v>
      </c>
      <c r="M9" s="60">
        <v>18518446</v>
      </c>
      <c r="N9" s="59">
        <v>70007939</v>
      </c>
      <c r="O9" s="59"/>
      <c r="P9" s="60"/>
      <c r="Q9" s="60"/>
      <c r="R9" s="59"/>
      <c r="S9" s="59"/>
      <c r="T9" s="60"/>
      <c r="U9" s="60"/>
      <c r="V9" s="59"/>
      <c r="W9" s="59">
        <v>111775956</v>
      </c>
      <c r="X9" s="60">
        <v>254748546</v>
      </c>
      <c r="Y9" s="59">
        <v>-142972590</v>
      </c>
      <c r="Z9" s="61">
        <v>-56.12</v>
      </c>
      <c r="AA9" s="62">
        <v>509497092</v>
      </c>
    </row>
    <row r="10" spans="1:27" ht="13.5">
      <c r="A10" s="291" t="s">
        <v>230</v>
      </c>
      <c r="B10" s="142"/>
      <c r="C10" s="60">
        <v>-1878</v>
      </c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225244431</v>
      </c>
      <c r="D11" s="350">
        <f aca="true" t="shared" si="3" ref="D11:AA11">+D12</f>
        <v>0</v>
      </c>
      <c r="E11" s="349">
        <f t="shared" si="3"/>
        <v>253971410</v>
      </c>
      <c r="F11" s="351">
        <f t="shared" si="3"/>
        <v>267680462</v>
      </c>
      <c r="G11" s="351">
        <f t="shared" si="3"/>
        <v>2691343</v>
      </c>
      <c r="H11" s="349">
        <f t="shared" si="3"/>
        <v>21306919</v>
      </c>
      <c r="I11" s="349">
        <f t="shared" si="3"/>
        <v>18889761</v>
      </c>
      <c r="J11" s="351">
        <f t="shared" si="3"/>
        <v>42888023</v>
      </c>
      <c r="K11" s="351">
        <f t="shared" si="3"/>
        <v>20895481</v>
      </c>
      <c r="L11" s="349">
        <f t="shared" si="3"/>
        <v>25468782</v>
      </c>
      <c r="M11" s="349">
        <f t="shared" si="3"/>
        <v>19592092</v>
      </c>
      <c r="N11" s="351">
        <f t="shared" si="3"/>
        <v>65956355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108844378</v>
      </c>
      <c r="X11" s="349">
        <f t="shared" si="3"/>
        <v>133840231</v>
      </c>
      <c r="Y11" s="351">
        <f t="shared" si="3"/>
        <v>-24995853</v>
      </c>
      <c r="Z11" s="352">
        <f>+IF(X11&lt;&gt;0,+(Y11/X11)*100,0)</f>
        <v>-18.675889015762383</v>
      </c>
      <c r="AA11" s="353">
        <f t="shared" si="3"/>
        <v>267680462</v>
      </c>
    </row>
    <row r="12" spans="1:27" ht="13.5">
      <c r="A12" s="291" t="s">
        <v>231</v>
      </c>
      <c r="B12" s="136"/>
      <c r="C12" s="60">
        <v>225244431</v>
      </c>
      <c r="D12" s="327"/>
      <c r="E12" s="60">
        <v>253971410</v>
      </c>
      <c r="F12" s="59">
        <v>267680462</v>
      </c>
      <c r="G12" s="59">
        <v>2691343</v>
      </c>
      <c r="H12" s="60">
        <v>21306919</v>
      </c>
      <c r="I12" s="60">
        <v>18889761</v>
      </c>
      <c r="J12" s="59">
        <v>42888023</v>
      </c>
      <c r="K12" s="59">
        <v>20895481</v>
      </c>
      <c r="L12" s="60">
        <v>25468782</v>
      </c>
      <c r="M12" s="60">
        <v>19592092</v>
      </c>
      <c r="N12" s="59">
        <v>65956355</v>
      </c>
      <c r="O12" s="59"/>
      <c r="P12" s="60"/>
      <c r="Q12" s="60"/>
      <c r="R12" s="59"/>
      <c r="S12" s="59"/>
      <c r="T12" s="60"/>
      <c r="U12" s="60"/>
      <c r="V12" s="59"/>
      <c r="W12" s="59">
        <v>108844378</v>
      </c>
      <c r="X12" s="60">
        <v>133840231</v>
      </c>
      <c r="Y12" s="59">
        <v>-24995853</v>
      </c>
      <c r="Z12" s="61">
        <v>-18.68</v>
      </c>
      <c r="AA12" s="62">
        <v>267680462</v>
      </c>
    </row>
    <row r="13" spans="1:27" ht="13.5">
      <c r="A13" s="348" t="s">
        <v>207</v>
      </c>
      <c r="B13" s="136"/>
      <c r="C13" s="275">
        <f>+C14</f>
        <v>227906177</v>
      </c>
      <c r="D13" s="328">
        <f aca="true" t="shared" si="4" ref="D13:AA13">+D14</f>
        <v>0</v>
      </c>
      <c r="E13" s="275">
        <f t="shared" si="4"/>
        <v>351120001</v>
      </c>
      <c r="F13" s="329">
        <f t="shared" si="4"/>
        <v>355699482</v>
      </c>
      <c r="G13" s="329">
        <f t="shared" si="4"/>
        <v>1779187</v>
      </c>
      <c r="H13" s="275">
        <f t="shared" si="4"/>
        <v>7251478</v>
      </c>
      <c r="I13" s="275">
        <f t="shared" si="4"/>
        <v>14470092</v>
      </c>
      <c r="J13" s="329">
        <f t="shared" si="4"/>
        <v>23500757</v>
      </c>
      <c r="K13" s="329">
        <f t="shared" si="4"/>
        <v>30263987</v>
      </c>
      <c r="L13" s="275">
        <f t="shared" si="4"/>
        <v>17402302</v>
      </c>
      <c r="M13" s="275">
        <f t="shared" si="4"/>
        <v>35498006</v>
      </c>
      <c r="N13" s="329">
        <f t="shared" si="4"/>
        <v>83164295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106665052</v>
      </c>
      <c r="X13" s="275">
        <f t="shared" si="4"/>
        <v>177849741</v>
      </c>
      <c r="Y13" s="329">
        <f t="shared" si="4"/>
        <v>-71184689</v>
      </c>
      <c r="Z13" s="322">
        <f>+IF(X13&lt;&gt;0,+(Y13/X13)*100,0)</f>
        <v>-40.02518564252506</v>
      </c>
      <c r="AA13" s="273">
        <f t="shared" si="4"/>
        <v>355699482</v>
      </c>
    </row>
    <row r="14" spans="1:27" ht="13.5">
      <c r="A14" s="291" t="s">
        <v>232</v>
      </c>
      <c r="B14" s="136"/>
      <c r="C14" s="60">
        <v>227906177</v>
      </c>
      <c r="D14" s="327"/>
      <c r="E14" s="60">
        <v>351120001</v>
      </c>
      <c r="F14" s="59">
        <v>355699482</v>
      </c>
      <c r="G14" s="59">
        <v>1779187</v>
      </c>
      <c r="H14" s="60">
        <v>7251478</v>
      </c>
      <c r="I14" s="60">
        <v>14470092</v>
      </c>
      <c r="J14" s="59">
        <v>23500757</v>
      </c>
      <c r="K14" s="59">
        <v>30263987</v>
      </c>
      <c r="L14" s="60">
        <v>17402302</v>
      </c>
      <c r="M14" s="60">
        <v>35498006</v>
      </c>
      <c r="N14" s="59">
        <v>83164295</v>
      </c>
      <c r="O14" s="59"/>
      <c r="P14" s="60"/>
      <c r="Q14" s="60"/>
      <c r="R14" s="59"/>
      <c r="S14" s="59"/>
      <c r="T14" s="60"/>
      <c r="U14" s="60"/>
      <c r="V14" s="59"/>
      <c r="W14" s="59">
        <v>106665052</v>
      </c>
      <c r="X14" s="60">
        <v>177849741</v>
      </c>
      <c r="Y14" s="59">
        <v>-71184689</v>
      </c>
      <c r="Z14" s="61">
        <v>-40.03</v>
      </c>
      <c r="AA14" s="62">
        <v>355699482</v>
      </c>
    </row>
    <row r="15" spans="1:27" ht="13.5">
      <c r="A15" s="348" t="s">
        <v>208</v>
      </c>
      <c r="B15" s="136"/>
      <c r="C15" s="60">
        <f aca="true" t="shared" si="5" ref="C15:Y15">SUM(C16:C20)</f>
        <v>374331969</v>
      </c>
      <c r="D15" s="327">
        <f t="shared" si="5"/>
        <v>0</v>
      </c>
      <c r="E15" s="60">
        <f t="shared" si="5"/>
        <v>409577205</v>
      </c>
      <c r="F15" s="59">
        <f t="shared" si="5"/>
        <v>459412413</v>
      </c>
      <c r="G15" s="59">
        <f t="shared" si="5"/>
        <v>8010352</v>
      </c>
      <c r="H15" s="60">
        <f t="shared" si="5"/>
        <v>12589337</v>
      </c>
      <c r="I15" s="60">
        <f t="shared" si="5"/>
        <v>30349218</v>
      </c>
      <c r="J15" s="59">
        <f t="shared" si="5"/>
        <v>50948907</v>
      </c>
      <c r="K15" s="59">
        <f t="shared" si="5"/>
        <v>85625143</v>
      </c>
      <c r="L15" s="60">
        <f t="shared" si="5"/>
        <v>20797197</v>
      </c>
      <c r="M15" s="60">
        <f t="shared" si="5"/>
        <v>48523082</v>
      </c>
      <c r="N15" s="59">
        <f t="shared" si="5"/>
        <v>154945422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205894329</v>
      </c>
      <c r="X15" s="60">
        <f t="shared" si="5"/>
        <v>229706207</v>
      </c>
      <c r="Y15" s="59">
        <f t="shared" si="5"/>
        <v>-23811878</v>
      </c>
      <c r="Z15" s="61">
        <f>+IF(X15&lt;&gt;0,+(Y15/X15)*100,0)</f>
        <v>-10.366231853717387</v>
      </c>
      <c r="AA15" s="62">
        <f>SUM(AA16:AA20)</f>
        <v>459412413</v>
      </c>
    </row>
    <row r="16" spans="1:27" ht="13.5">
      <c r="A16" s="291" t="s">
        <v>233</v>
      </c>
      <c r="B16" s="300"/>
      <c r="C16" s="60">
        <v>1948104</v>
      </c>
      <c r="D16" s="327"/>
      <c r="E16" s="60">
        <v>18729841</v>
      </c>
      <c r="F16" s="59">
        <v>9797741</v>
      </c>
      <c r="G16" s="59"/>
      <c r="H16" s="60"/>
      <c r="I16" s="60"/>
      <c r="J16" s="59"/>
      <c r="K16" s="59"/>
      <c r="L16" s="60">
        <v>42293</v>
      </c>
      <c r="M16" s="60">
        <v>416701</v>
      </c>
      <c r="N16" s="59">
        <v>458994</v>
      </c>
      <c r="O16" s="59"/>
      <c r="P16" s="60"/>
      <c r="Q16" s="60"/>
      <c r="R16" s="59"/>
      <c r="S16" s="59"/>
      <c r="T16" s="60"/>
      <c r="U16" s="60"/>
      <c r="V16" s="59"/>
      <c r="W16" s="59">
        <v>458994</v>
      </c>
      <c r="X16" s="60">
        <v>4898871</v>
      </c>
      <c r="Y16" s="59">
        <v>-4439877</v>
      </c>
      <c r="Z16" s="61">
        <v>-90.63</v>
      </c>
      <c r="AA16" s="62">
        <v>9797741</v>
      </c>
    </row>
    <row r="17" spans="1:27" ht="13.5">
      <c r="A17" s="291" t="s">
        <v>234</v>
      </c>
      <c r="B17" s="136"/>
      <c r="C17" s="60">
        <v>75107817</v>
      </c>
      <c r="D17" s="327"/>
      <c r="E17" s="60">
        <v>48700000</v>
      </c>
      <c r="F17" s="59">
        <v>70769820</v>
      </c>
      <c r="G17" s="59">
        <v>120614</v>
      </c>
      <c r="H17" s="60">
        <v>1584789</v>
      </c>
      <c r="I17" s="60">
        <v>1734081</v>
      </c>
      <c r="J17" s="59">
        <v>3439484</v>
      </c>
      <c r="K17" s="59">
        <v>2065102</v>
      </c>
      <c r="L17" s="60">
        <v>3211793</v>
      </c>
      <c r="M17" s="60">
        <v>1639711</v>
      </c>
      <c r="N17" s="59">
        <v>6916606</v>
      </c>
      <c r="O17" s="59"/>
      <c r="P17" s="60"/>
      <c r="Q17" s="60"/>
      <c r="R17" s="59"/>
      <c r="S17" s="59"/>
      <c r="T17" s="60"/>
      <c r="U17" s="60"/>
      <c r="V17" s="59"/>
      <c r="W17" s="59">
        <v>10356090</v>
      </c>
      <c r="X17" s="60">
        <v>35384910</v>
      </c>
      <c r="Y17" s="59">
        <v>-25028820</v>
      </c>
      <c r="Z17" s="61">
        <v>-70.73</v>
      </c>
      <c r="AA17" s="62">
        <v>70769820</v>
      </c>
    </row>
    <row r="18" spans="1:27" ht="13.5">
      <c r="A18" s="291" t="s">
        <v>82</v>
      </c>
      <c r="B18" s="136"/>
      <c r="C18" s="60">
        <v>297276048</v>
      </c>
      <c r="D18" s="327"/>
      <c r="E18" s="60">
        <v>342147364</v>
      </c>
      <c r="F18" s="59">
        <v>378844852</v>
      </c>
      <c r="G18" s="59">
        <v>7889738</v>
      </c>
      <c r="H18" s="60">
        <v>11004548</v>
      </c>
      <c r="I18" s="60">
        <v>28615137</v>
      </c>
      <c r="J18" s="59">
        <v>47509423</v>
      </c>
      <c r="K18" s="59">
        <v>83560041</v>
      </c>
      <c r="L18" s="60">
        <v>17543111</v>
      </c>
      <c r="M18" s="60">
        <v>46466670</v>
      </c>
      <c r="N18" s="59">
        <v>147569822</v>
      </c>
      <c r="O18" s="59"/>
      <c r="P18" s="60"/>
      <c r="Q18" s="60"/>
      <c r="R18" s="59"/>
      <c r="S18" s="59"/>
      <c r="T18" s="60"/>
      <c r="U18" s="60"/>
      <c r="V18" s="59"/>
      <c r="W18" s="59">
        <v>195079245</v>
      </c>
      <c r="X18" s="60">
        <v>189422426</v>
      </c>
      <c r="Y18" s="59">
        <v>5656819</v>
      </c>
      <c r="Z18" s="61">
        <v>2.99</v>
      </c>
      <c r="AA18" s="62">
        <v>378844852</v>
      </c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146285103</v>
      </c>
      <c r="D22" s="331">
        <f t="shared" si="6"/>
        <v>0</v>
      </c>
      <c r="E22" s="330">
        <f t="shared" si="6"/>
        <v>139368965</v>
      </c>
      <c r="F22" s="332">
        <f t="shared" si="6"/>
        <v>190792379</v>
      </c>
      <c r="G22" s="332">
        <f t="shared" si="6"/>
        <v>84154</v>
      </c>
      <c r="H22" s="330">
        <f t="shared" si="6"/>
        <v>3997895</v>
      </c>
      <c r="I22" s="330">
        <f t="shared" si="6"/>
        <v>16782065</v>
      </c>
      <c r="J22" s="332">
        <f t="shared" si="6"/>
        <v>20864114</v>
      </c>
      <c r="K22" s="332">
        <f t="shared" si="6"/>
        <v>15561110</v>
      </c>
      <c r="L22" s="330">
        <f t="shared" si="6"/>
        <v>12265534</v>
      </c>
      <c r="M22" s="330">
        <f t="shared" si="6"/>
        <v>16012207</v>
      </c>
      <c r="N22" s="332">
        <f t="shared" si="6"/>
        <v>43838851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64702965</v>
      </c>
      <c r="X22" s="330">
        <f t="shared" si="6"/>
        <v>95396191</v>
      </c>
      <c r="Y22" s="332">
        <f t="shared" si="6"/>
        <v>-30693226</v>
      </c>
      <c r="Z22" s="323">
        <f>+IF(X22&lt;&gt;0,+(Y22/X22)*100,0)</f>
        <v>-32.174477490406304</v>
      </c>
      <c r="AA22" s="337">
        <f>SUM(AA23:AA32)</f>
        <v>190792379</v>
      </c>
    </row>
    <row r="23" spans="1:27" ht="13.5">
      <c r="A23" s="348" t="s">
        <v>236</v>
      </c>
      <c r="B23" s="142"/>
      <c r="C23" s="60">
        <v>60705854</v>
      </c>
      <c r="D23" s="327"/>
      <c r="E23" s="60">
        <v>26171004</v>
      </c>
      <c r="F23" s="59">
        <v>58331942</v>
      </c>
      <c r="G23" s="59">
        <v>-5455</v>
      </c>
      <c r="H23" s="60">
        <v>1914761</v>
      </c>
      <c r="I23" s="60">
        <v>4738408</v>
      </c>
      <c r="J23" s="59">
        <v>6647714</v>
      </c>
      <c r="K23" s="59">
        <v>3782151</v>
      </c>
      <c r="L23" s="60">
        <v>7068204</v>
      </c>
      <c r="M23" s="60">
        <v>5414121</v>
      </c>
      <c r="N23" s="59">
        <v>16264476</v>
      </c>
      <c r="O23" s="59"/>
      <c r="P23" s="60"/>
      <c r="Q23" s="60"/>
      <c r="R23" s="59"/>
      <c r="S23" s="59"/>
      <c r="T23" s="60"/>
      <c r="U23" s="60"/>
      <c r="V23" s="59"/>
      <c r="W23" s="59">
        <v>22912190</v>
      </c>
      <c r="X23" s="60">
        <v>29165971</v>
      </c>
      <c r="Y23" s="59">
        <v>-6253781</v>
      </c>
      <c r="Z23" s="61">
        <v>-21.44</v>
      </c>
      <c r="AA23" s="62">
        <v>58331942</v>
      </c>
    </row>
    <row r="24" spans="1:27" ht="13.5">
      <c r="A24" s="348" t="s">
        <v>237</v>
      </c>
      <c r="B24" s="142"/>
      <c r="C24" s="60">
        <v>24892316</v>
      </c>
      <c r="D24" s="327"/>
      <c r="E24" s="60">
        <v>61848137</v>
      </c>
      <c r="F24" s="59">
        <v>77853253</v>
      </c>
      <c r="G24" s="59">
        <v>66524</v>
      </c>
      <c r="H24" s="60">
        <v>1428428</v>
      </c>
      <c r="I24" s="60">
        <v>9311741</v>
      </c>
      <c r="J24" s="59">
        <v>10806693</v>
      </c>
      <c r="K24" s="59">
        <v>9914582</v>
      </c>
      <c r="L24" s="60">
        <v>2211817</v>
      </c>
      <c r="M24" s="60">
        <v>7628140</v>
      </c>
      <c r="N24" s="59">
        <v>19754539</v>
      </c>
      <c r="O24" s="59"/>
      <c r="P24" s="60"/>
      <c r="Q24" s="60"/>
      <c r="R24" s="59"/>
      <c r="S24" s="59"/>
      <c r="T24" s="60"/>
      <c r="U24" s="60"/>
      <c r="V24" s="59"/>
      <c r="W24" s="59">
        <v>30561232</v>
      </c>
      <c r="X24" s="60">
        <v>38926627</v>
      </c>
      <c r="Y24" s="59">
        <v>-8365395</v>
      </c>
      <c r="Z24" s="61">
        <v>-21.49</v>
      </c>
      <c r="AA24" s="62">
        <v>77853253</v>
      </c>
    </row>
    <row r="25" spans="1:27" ht="13.5">
      <c r="A25" s="348" t="s">
        <v>238</v>
      </c>
      <c r="B25" s="142"/>
      <c r="C25" s="60">
        <v>25918403</v>
      </c>
      <c r="D25" s="327"/>
      <c r="E25" s="60">
        <v>1340000</v>
      </c>
      <c r="F25" s="59">
        <v>5423018</v>
      </c>
      <c r="G25" s="59"/>
      <c r="H25" s="60">
        <v>121927</v>
      </c>
      <c r="I25" s="60">
        <v>305790</v>
      </c>
      <c r="J25" s="59">
        <v>427717</v>
      </c>
      <c r="K25" s="59">
        <v>164666</v>
      </c>
      <c r="L25" s="60"/>
      <c r="M25" s="60">
        <v>85366</v>
      </c>
      <c r="N25" s="59">
        <v>250032</v>
      </c>
      <c r="O25" s="59"/>
      <c r="P25" s="60"/>
      <c r="Q25" s="60"/>
      <c r="R25" s="59"/>
      <c r="S25" s="59"/>
      <c r="T25" s="60"/>
      <c r="U25" s="60"/>
      <c r="V25" s="59"/>
      <c r="W25" s="59">
        <v>677749</v>
      </c>
      <c r="X25" s="60">
        <v>2711509</v>
      </c>
      <c r="Y25" s="59">
        <v>-2033760</v>
      </c>
      <c r="Z25" s="61">
        <v>-75</v>
      </c>
      <c r="AA25" s="62">
        <v>5423018</v>
      </c>
    </row>
    <row r="26" spans="1:27" ht="13.5">
      <c r="A26" s="348" t="s">
        <v>239</v>
      </c>
      <c r="B26" s="302"/>
      <c r="C26" s="349"/>
      <c r="D26" s="350"/>
      <c r="E26" s="349">
        <v>6788000</v>
      </c>
      <c r="F26" s="351">
        <v>7040000</v>
      </c>
      <c r="G26" s="351"/>
      <c r="H26" s="349"/>
      <c r="I26" s="349">
        <v>1403014</v>
      </c>
      <c r="J26" s="351">
        <v>1403014</v>
      </c>
      <c r="K26" s="351">
        <v>682944</v>
      </c>
      <c r="L26" s="349">
        <v>592727</v>
      </c>
      <c r="M26" s="349">
        <v>258541</v>
      </c>
      <c r="N26" s="351">
        <v>1534212</v>
      </c>
      <c r="O26" s="351"/>
      <c r="P26" s="349"/>
      <c r="Q26" s="349"/>
      <c r="R26" s="351"/>
      <c r="S26" s="351"/>
      <c r="T26" s="349"/>
      <c r="U26" s="349"/>
      <c r="V26" s="351"/>
      <c r="W26" s="351">
        <v>2937226</v>
      </c>
      <c r="X26" s="349">
        <v>3520000</v>
      </c>
      <c r="Y26" s="351">
        <v>-582774</v>
      </c>
      <c r="Z26" s="352">
        <v>-16.56</v>
      </c>
      <c r="AA26" s="353">
        <v>7040000</v>
      </c>
    </row>
    <row r="27" spans="1:27" ht="13.5">
      <c r="A27" s="348" t="s">
        <v>240</v>
      </c>
      <c r="B27" s="147"/>
      <c r="C27" s="60">
        <v>6963187</v>
      </c>
      <c r="D27" s="327"/>
      <c r="E27" s="60">
        <v>924000</v>
      </c>
      <c r="F27" s="59">
        <v>1479192</v>
      </c>
      <c r="G27" s="59"/>
      <c r="H27" s="60"/>
      <c r="I27" s="60">
        <v>56343</v>
      </c>
      <c r="J27" s="59">
        <v>56343</v>
      </c>
      <c r="K27" s="59">
        <v>45932</v>
      </c>
      <c r="L27" s="60"/>
      <c r="M27" s="60">
        <v>163636</v>
      </c>
      <c r="N27" s="59">
        <v>209568</v>
      </c>
      <c r="O27" s="59"/>
      <c r="P27" s="60"/>
      <c r="Q27" s="60"/>
      <c r="R27" s="59"/>
      <c r="S27" s="59"/>
      <c r="T27" s="60"/>
      <c r="U27" s="60"/>
      <c r="V27" s="59"/>
      <c r="W27" s="59">
        <v>265911</v>
      </c>
      <c r="X27" s="60">
        <v>739596</v>
      </c>
      <c r="Y27" s="59">
        <v>-473685</v>
      </c>
      <c r="Z27" s="61">
        <v>-64.05</v>
      </c>
      <c r="AA27" s="62">
        <v>1479192</v>
      </c>
    </row>
    <row r="28" spans="1:27" ht="13.5">
      <c r="A28" s="348" t="s">
        <v>241</v>
      </c>
      <c r="B28" s="147"/>
      <c r="C28" s="275">
        <v>2225274</v>
      </c>
      <c r="D28" s="328"/>
      <c r="E28" s="275">
        <v>2610000</v>
      </c>
      <c r="F28" s="329">
        <v>2610000</v>
      </c>
      <c r="G28" s="329"/>
      <c r="H28" s="275"/>
      <c r="I28" s="275"/>
      <c r="J28" s="329"/>
      <c r="K28" s="329">
        <v>96061</v>
      </c>
      <c r="L28" s="275">
        <v>346888</v>
      </c>
      <c r="M28" s="275">
        <v>277186</v>
      </c>
      <c r="N28" s="329">
        <v>720135</v>
      </c>
      <c r="O28" s="329"/>
      <c r="P28" s="275"/>
      <c r="Q28" s="275"/>
      <c r="R28" s="329"/>
      <c r="S28" s="329"/>
      <c r="T28" s="275"/>
      <c r="U28" s="275"/>
      <c r="V28" s="329"/>
      <c r="W28" s="329">
        <v>720135</v>
      </c>
      <c r="X28" s="275">
        <v>1305000</v>
      </c>
      <c r="Y28" s="329">
        <v>-584865</v>
      </c>
      <c r="Z28" s="322">
        <v>-44.82</v>
      </c>
      <c r="AA28" s="273">
        <v>2610000</v>
      </c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>
        <v>11210520</v>
      </c>
      <c r="D30" s="327"/>
      <c r="E30" s="60">
        <v>11624845</v>
      </c>
      <c r="F30" s="59">
        <v>18157429</v>
      </c>
      <c r="G30" s="59">
        <v>23085</v>
      </c>
      <c r="H30" s="60">
        <v>323379</v>
      </c>
      <c r="I30" s="60">
        <v>327764</v>
      </c>
      <c r="J30" s="59">
        <v>674228</v>
      </c>
      <c r="K30" s="59">
        <v>440866</v>
      </c>
      <c r="L30" s="60">
        <v>1090353</v>
      </c>
      <c r="M30" s="60">
        <v>1318203</v>
      </c>
      <c r="N30" s="59">
        <v>2849422</v>
      </c>
      <c r="O30" s="59"/>
      <c r="P30" s="60"/>
      <c r="Q30" s="60"/>
      <c r="R30" s="59"/>
      <c r="S30" s="59"/>
      <c r="T30" s="60"/>
      <c r="U30" s="60"/>
      <c r="V30" s="59"/>
      <c r="W30" s="59">
        <v>3523650</v>
      </c>
      <c r="X30" s="60">
        <v>9078715</v>
      </c>
      <c r="Y30" s="59">
        <v>-5555065</v>
      </c>
      <c r="Z30" s="61">
        <v>-61.19</v>
      </c>
      <c r="AA30" s="62">
        <v>18157429</v>
      </c>
    </row>
    <row r="31" spans="1:27" ht="13.5">
      <c r="A31" s="348" t="s">
        <v>244</v>
      </c>
      <c r="B31" s="300"/>
      <c r="C31" s="60"/>
      <c r="D31" s="327"/>
      <c r="E31" s="60"/>
      <c r="F31" s="59">
        <v>189858</v>
      </c>
      <c r="G31" s="59"/>
      <c r="H31" s="60"/>
      <c r="I31" s="60"/>
      <c r="J31" s="59"/>
      <c r="K31" s="59">
        <v>25080</v>
      </c>
      <c r="L31" s="60">
        <v>43390</v>
      </c>
      <c r="M31" s="60"/>
      <c r="N31" s="59">
        <v>68470</v>
      </c>
      <c r="O31" s="59"/>
      <c r="P31" s="60"/>
      <c r="Q31" s="60"/>
      <c r="R31" s="59"/>
      <c r="S31" s="59"/>
      <c r="T31" s="60"/>
      <c r="U31" s="60"/>
      <c r="V31" s="59"/>
      <c r="W31" s="59">
        <v>68470</v>
      </c>
      <c r="X31" s="60">
        <v>94929</v>
      </c>
      <c r="Y31" s="59">
        <v>-26459</v>
      </c>
      <c r="Z31" s="61">
        <v>-27.87</v>
      </c>
      <c r="AA31" s="62">
        <v>189858</v>
      </c>
    </row>
    <row r="32" spans="1:27" ht="13.5">
      <c r="A32" s="348" t="s">
        <v>93</v>
      </c>
      <c r="B32" s="136"/>
      <c r="C32" s="60">
        <v>14369549</v>
      </c>
      <c r="D32" s="327"/>
      <c r="E32" s="60">
        <v>28062979</v>
      </c>
      <c r="F32" s="59">
        <v>19707687</v>
      </c>
      <c r="G32" s="59"/>
      <c r="H32" s="60">
        <v>209400</v>
      </c>
      <c r="I32" s="60">
        <v>639005</v>
      </c>
      <c r="J32" s="59">
        <v>848405</v>
      </c>
      <c r="K32" s="59">
        <v>408828</v>
      </c>
      <c r="L32" s="60">
        <v>912155</v>
      </c>
      <c r="M32" s="60">
        <v>867014</v>
      </c>
      <c r="N32" s="59">
        <v>2187997</v>
      </c>
      <c r="O32" s="59"/>
      <c r="P32" s="60"/>
      <c r="Q32" s="60"/>
      <c r="R32" s="59"/>
      <c r="S32" s="59"/>
      <c r="T32" s="60"/>
      <c r="U32" s="60"/>
      <c r="V32" s="59"/>
      <c r="W32" s="59">
        <v>3036402</v>
      </c>
      <c r="X32" s="60">
        <v>9853844</v>
      </c>
      <c r="Y32" s="59">
        <v>-6817442</v>
      </c>
      <c r="Z32" s="61">
        <v>-69.19</v>
      </c>
      <c r="AA32" s="62">
        <v>19707687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500194</v>
      </c>
      <c r="D34" s="331">
        <f aca="true" t="shared" si="7" ref="D34:AA34">+D35</f>
        <v>0</v>
      </c>
      <c r="E34" s="330">
        <f t="shared" si="7"/>
        <v>2222652</v>
      </c>
      <c r="F34" s="332">
        <f t="shared" si="7"/>
        <v>2711832</v>
      </c>
      <c r="G34" s="332">
        <f t="shared" si="7"/>
        <v>95750</v>
      </c>
      <c r="H34" s="330">
        <f t="shared" si="7"/>
        <v>87240</v>
      </c>
      <c r="I34" s="330">
        <f t="shared" si="7"/>
        <v>169640</v>
      </c>
      <c r="J34" s="332">
        <f t="shared" si="7"/>
        <v>352630</v>
      </c>
      <c r="K34" s="332">
        <f t="shared" si="7"/>
        <v>-53100</v>
      </c>
      <c r="L34" s="330">
        <f t="shared" si="7"/>
        <v>69400</v>
      </c>
      <c r="M34" s="330">
        <f t="shared" si="7"/>
        <v>0</v>
      </c>
      <c r="N34" s="332">
        <f t="shared" si="7"/>
        <v>16300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368930</v>
      </c>
      <c r="X34" s="330">
        <f t="shared" si="7"/>
        <v>1355916</v>
      </c>
      <c r="Y34" s="332">
        <f t="shared" si="7"/>
        <v>-986986</v>
      </c>
      <c r="Z34" s="323">
        <f>+IF(X34&lt;&gt;0,+(Y34/X34)*100,0)</f>
        <v>-72.79108735349388</v>
      </c>
      <c r="AA34" s="337">
        <f t="shared" si="7"/>
        <v>2711832</v>
      </c>
    </row>
    <row r="35" spans="1:27" ht="13.5">
      <c r="A35" s="348" t="s">
        <v>245</v>
      </c>
      <c r="B35" s="136"/>
      <c r="C35" s="54">
        <v>500194</v>
      </c>
      <c r="D35" s="355"/>
      <c r="E35" s="54">
        <v>2222652</v>
      </c>
      <c r="F35" s="53">
        <v>2711832</v>
      </c>
      <c r="G35" s="53">
        <v>95750</v>
      </c>
      <c r="H35" s="54">
        <v>87240</v>
      </c>
      <c r="I35" s="54">
        <v>169640</v>
      </c>
      <c r="J35" s="53">
        <v>352630</v>
      </c>
      <c r="K35" s="53">
        <v>-53100</v>
      </c>
      <c r="L35" s="54">
        <v>69400</v>
      </c>
      <c r="M35" s="54"/>
      <c r="N35" s="53">
        <v>16300</v>
      </c>
      <c r="O35" s="53"/>
      <c r="P35" s="54"/>
      <c r="Q35" s="54"/>
      <c r="R35" s="53"/>
      <c r="S35" s="53"/>
      <c r="T35" s="54"/>
      <c r="U35" s="54"/>
      <c r="V35" s="53"/>
      <c r="W35" s="53">
        <v>368930</v>
      </c>
      <c r="X35" s="54">
        <v>1355916</v>
      </c>
      <c r="Y35" s="53">
        <v>-986986</v>
      </c>
      <c r="Z35" s="94">
        <v>-72.79</v>
      </c>
      <c r="AA35" s="95">
        <v>2711832</v>
      </c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1715862</v>
      </c>
      <c r="D37" s="331">
        <f aca="true" t="shared" si="8" ref="D37:AA37">+D38</f>
        <v>0</v>
      </c>
      <c r="E37" s="330">
        <f t="shared" si="8"/>
        <v>1886438</v>
      </c>
      <c r="F37" s="332">
        <f t="shared" si="8"/>
        <v>1886438</v>
      </c>
      <c r="G37" s="332">
        <f t="shared" si="8"/>
        <v>0</v>
      </c>
      <c r="H37" s="330">
        <f t="shared" si="8"/>
        <v>107988</v>
      </c>
      <c r="I37" s="330">
        <f t="shared" si="8"/>
        <v>-54559</v>
      </c>
      <c r="J37" s="332">
        <f t="shared" si="8"/>
        <v>53429</v>
      </c>
      <c r="K37" s="332">
        <f t="shared" si="8"/>
        <v>2527</v>
      </c>
      <c r="L37" s="330">
        <f t="shared" si="8"/>
        <v>0</v>
      </c>
      <c r="M37" s="330">
        <f t="shared" si="8"/>
        <v>10436</v>
      </c>
      <c r="N37" s="332">
        <f t="shared" si="8"/>
        <v>12963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66392</v>
      </c>
      <c r="X37" s="330">
        <f t="shared" si="8"/>
        <v>943219</v>
      </c>
      <c r="Y37" s="332">
        <f t="shared" si="8"/>
        <v>-876827</v>
      </c>
      <c r="Z37" s="323">
        <f>+IF(X37&lt;&gt;0,+(Y37/X37)*100,0)</f>
        <v>-92.96112567706969</v>
      </c>
      <c r="AA37" s="337">
        <f t="shared" si="8"/>
        <v>1886438</v>
      </c>
    </row>
    <row r="38" spans="1:27" ht="13.5">
      <c r="A38" s="348" t="s">
        <v>212</v>
      </c>
      <c r="B38" s="142"/>
      <c r="C38" s="60">
        <v>1715862</v>
      </c>
      <c r="D38" s="327"/>
      <c r="E38" s="60">
        <v>1886438</v>
      </c>
      <c r="F38" s="59">
        <v>1886438</v>
      </c>
      <c r="G38" s="59"/>
      <c r="H38" s="60">
        <v>107988</v>
      </c>
      <c r="I38" s="60">
        <v>-54559</v>
      </c>
      <c r="J38" s="59">
        <v>53429</v>
      </c>
      <c r="K38" s="59">
        <v>2527</v>
      </c>
      <c r="L38" s="60"/>
      <c r="M38" s="60">
        <v>10436</v>
      </c>
      <c r="N38" s="59">
        <v>12963</v>
      </c>
      <c r="O38" s="59"/>
      <c r="P38" s="60"/>
      <c r="Q38" s="60"/>
      <c r="R38" s="59"/>
      <c r="S38" s="59"/>
      <c r="T38" s="60"/>
      <c r="U38" s="60"/>
      <c r="V38" s="59"/>
      <c r="W38" s="59">
        <v>66392</v>
      </c>
      <c r="X38" s="60">
        <v>943219</v>
      </c>
      <c r="Y38" s="59">
        <v>-876827</v>
      </c>
      <c r="Z38" s="61">
        <v>-92.96</v>
      </c>
      <c r="AA38" s="62">
        <v>1886438</v>
      </c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525194222</v>
      </c>
      <c r="D40" s="331">
        <f t="shared" si="9"/>
        <v>0</v>
      </c>
      <c r="E40" s="330">
        <f t="shared" si="9"/>
        <v>581655771</v>
      </c>
      <c r="F40" s="332">
        <f t="shared" si="9"/>
        <v>526857760</v>
      </c>
      <c r="G40" s="332">
        <f t="shared" si="9"/>
        <v>2647756</v>
      </c>
      <c r="H40" s="330">
        <f t="shared" si="9"/>
        <v>12302442</v>
      </c>
      <c r="I40" s="330">
        <f t="shared" si="9"/>
        <v>17378735</v>
      </c>
      <c r="J40" s="332">
        <f t="shared" si="9"/>
        <v>32328933</v>
      </c>
      <c r="K40" s="332">
        <f t="shared" si="9"/>
        <v>30203810</v>
      </c>
      <c r="L40" s="330">
        <f t="shared" si="9"/>
        <v>20823073</v>
      </c>
      <c r="M40" s="330">
        <f t="shared" si="9"/>
        <v>23725386</v>
      </c>
      <c r="N40" s="332">
        <f t="shared" si="9"/>
        <v>74752269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107081202</v>
      </c>
      <c r="X40" s="330">
        <f t="shared" si="9"/>
        <v>263428881</v>
      </c>
      <c r="Y40" s="332">
        <f t="shared" si="9"/>
        <v>-156347679</v>
      </c>
      <c r="Z40" s="323">
        <f>+IF(X40&lt;&gt;0,+(Y40/X40)*100,0)</f>
        <v>-59.35100145682204</v>
      </c>
      <c r="AA40" s="337">
        <f>SUM(AA41:AA49)</f>
        <v>526857760</v>
      </c>
    </row>
    <row r="41" spans="1:27" ht="13.5">
      <c r="A41" s="348" t="s">
        <v>247</v>
      </c>
      <c r="B41" s="142"/>
      <c r="C41" s="349">
        <v>98389849</v>
      </c>
      <c r="D41" s="350"/>
      <c r="E41" s="349">
        <v>41590719</v>
      </c>
      <c r="F41" s="351">
        <v>41405440</v>
      </c>
      <c r="G41" s="351"/>
      <c r="H41" s="349">
        <v>4049125</v>
      </c>
      <c r="I41" s="349">
        <v>4301020</v>
      </c>
      <c r="J41" s="351">
        <v>8350145</v>
      </c>
      <c r="K41" s="351">
        <v>3662359</v>
      </c>
      <c r="L41" s="349">
        <v>4469710</v>
      </c>
      <c r="M41" s="349">
        <v>1070573</v>
      </c>
      <c r="N41" s="351">
        <v>9202642</v>
      </c>
      <c r="O41" s="351"/>
      <c r="P41" s="349"/>
      <c r="Q41" s="349"/>
      <c r="R41" s="351"/>
      <c r="S41" s="351"/>
      <c r="T41" s="349"/>
      <c r="U41" s="349"/>
      <c r="V41" s="351"/>
      <c r="W41" s="351">
        <v>17552787</v>
      </c>
      <c r="X41" s="349">
        <v>20702720</v>
      </c>
      <c r="Y41" s="351">
        <v>-3149933</v>
      </c>
      <c r="Z41" s="352">
        <v>-15.22</v>
      </c>
      <c r="AA41" s="353">
        <v>41405440</v>
      </c>
    </row>
    <row r="42" spans="1:27" ht="13.5">
      <c r="A42" s="348" t="s">
        <v>248</v>
      </c>
      <c r="B42" s="136"/>
      <c r="C42" s="60">
        <f aca="true" t="shared" si="10" ref="C42:Y42">+C62</f>
        <v>64003572</v>
      </c>
      <c r="D42" s="355">
        <f t="shared" si="10"/>
        <v>0</v>
      </c>
      <c r="E42" s="54">
        <f t="shared" si="10"/>
        <v>84000000</v>
      </c>
      <c r="F42" s="53">
        <f t="shared" si="10"/>
        <v>111000000</v>
      </c>
      <c r="G42" s="53">
        <f t="shared" si="10"/>
        <v>96461</v>
      </c>
      <c r="H42" s="54">
        <f t="shared" si="10"/>
        <v>244050</v>
      </c>
      <c r="I42" s="54">
        <f t="shared" si="10"/>
        <v>52187</v>
      </c>
      <c r="J42" s="53">
        <f t="shared" si="10"/>
        <v>392698</v>
      </c>
      <c r="K42" s="53">
        <f t="shared" si="10"/>
        <v>2450667</v>
      </c>
      <c r="L42" s="54">
        <f t="shared" si="10"/>
        <v>0</v>
      </c>
      <c r="M42" s="54">
        <f t="shared" si="10"/>
        <v>855339</v>
      </c>
      <c r="N42" s="53">
        <f t="shared" si="10"/>
        <v>3306006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3698704</v>
      </c>
      <c r="X42" s="54">
        <f t="shared" si="10"/>
        <v>55500000</v>
      </c>
      <c r="Y42" s="53">
        <f t="shared" si="10"/>
        <v>-51801296</v>
      </c>
      <c r="Z42" s="94">
        <f>+IF(X42&lt;&gt;0,+(Y42/X42)*100,0)</f>
        <v>-93.33566846846847</v>
      </c>
      <c r="AA42" s="95">
        <f>+AA62</f>
        <v>111000000</v>
      </c>
    </row>
    <row r="43" spans="1:27" ht="13.5">
      <c r="A43" s="348" t="s">
        <v>249</v>
      </c>
      <c r="B43" s="136"/>
      <c r="C43" s="275">
        <v>23543722</v>
      </c>
      <c r="D43" s="356"/>
      <c r="E43" s="305">
        <v>30913135</v>
      </c>
      <c r="F43" s="357">
        <v>32911301</v>
      </c>
      <c r="G43" s="357">
        <v>1359</v>
      </c>
      <c r="H43" s="305">
        <v>2630</v>
      </c>
      <c r="I43" s="305">
        <v>366126</v>
      </c>
      <c r="J43" s="357">
        <v>370115</v>
      </c>
      <c r="K43" s="357">
        <v>843312</v>
      </c>
      <c r="L43" s="305">
        <v>510131</v>
      </c>
      <c r="M43" s="305">
        <v>2190481</v>
      </c>
      <c r="N43" s="357">
        <v>3543924</v>
      </c>
      <c r="O43" s="357"/>
      <c r="P43" s="305"/>
      <c r="Q43" s="305"/>
      <c r="R43" s="357"/>
      <c r="S43" s="357"/>
      <c r="T43" s="305"/>
      <c r="U43" s="305"/>
      <c r="V43" s="357"/>
      <c r="W43" s="357">
        <v>3914039</v>
      </c>
      <c r="X43" s="305">
        <v>16455651</v>
      </c>
      <c r="Y43" s="357">
        <v>-12541612</v>
      </c>
      <c r="Z43" s="358">
        <v>-76.21</v>
      </c>
      <c r="AA43" s="303">
        <v>32911301</v>
      </c>
    </row>
    <row r="44" spans="1:27" ht="13.5">
      <c r="A44" s="348" t="s">
        <v>250</v>
      </c>
      <c r="B44" s="136"/>
      <c r="C44" s="60">
        <v>136536791</v>
      </c>
      <c r="D44" s="355"/>
      <c r="E44" s="54">
        <v>116364996</v>
      </c>
      <c r="F44" s="53">
        <v>125466414</v>
      </c>
      <c r="G44" s="53">
        <v>2254596</v>
      </c>
      <c r="H44" s="54">
        <v>6484879</v>
      </c>
      <c r="I44" s="54">
        <v>7915603</v>
      </c>
      <c r="J44" s="53">
        <v>16655078</v>
      </c>
      <c r="K44" s="53">
        <v>11800624</v>
      </c>
      <c r="L44" s="54">
        <v>7155979</v>
      </c>
      <c r="M44" s="54">
        <v>8992511</v>
      </c>
      <c r="N44" s="53">
        <v>27949114</v>
      </c>
      <c r="O44" s="53"/>
      <c r="P44" s="54"/>
      <c r="Q44" s="54"/>
      <c r="R44" s="53"/>
      <c r="S44" s="53"/>
      <c r="T44" s="54"/>
      <c r="U44" s="54"/>
      <c r="V44" s="53"/>
      <c r="W44" s="53">
        <v>44604192</v>
      </c>
      <c r="X44" s="54">
        <v>62733207</v>
      </c>
      <c r="Y44" s="53">
        <v>-18129015</v>
      </c>
      <c r="Z44" s="94">
        <v>-28.9</v>
      </c>
      <c r="AA44" s="95">
        <v>125466414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>
        <v>783487</v>
      </c>
      <c r="D46" s="355"/>
      <c r="E46" s="54">
        <v>350000</v>
      </c>
      <c r="F46" s="53">
        <v>350000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>
        <v>175000</v>
      </c>
      <c r="Y46" s="53">
        <v>-175000</v>
      </c>
      <c r="Z46" s="94">
        <v>-100</v>
      </c>
      <c r="AA46" s="95">
        <v>350000</v>
      </c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>
        <v>201936801</v>
      </c>
      <c r="D48" s="355"/>
      <c r="E48" s="54">
        <v>308436921</v>
      </c>
      <c r="F48" s="53">
        <v>215724605</v>
      </c>
      <c r="G48" s="53">
        <v>295340</v>
      </c>
      <c r="H48" s="54">
        <v>1521758</v>
      </c>
      <c r="I48" s="54">
        <v>4743799</v>
      </c>
      <c r="J48" s="53">
        <v>6560897</v>
      </c>
      <c r="K48" s="53">
        <v>11446848</v>
      </c>
      <c r="L48" s="54">
        <v>8687253</v>
      </c>
      <c r="M48" s="54">
        <v>10616482</v>
      </c>
      <c r="N48" s="53">
        <v>30750583</v>
      </c>
      <c r="O48" s="53"/>
      <c r="P48" s="54"/>
      <c r="Q48" s="54"/>
      <c r="R48" s="53"/>
      <c r="S48" s="53"/>
      <c r="T48" s="54"/>
      <c r="U48" s="54"/>
      <c r="V48" s="53"/>
      <c r="W48" s="53">
        <v>37311480</v>
      </c>
      <c r="X48" s="54">
        <v>107862303</v>
      </c>
      <c r="Y48" s="53">
        <v>-70550823</v>
      </c>
      <c r="Z48" s="94">
        <v>-65.41</v>
      </c>
      <c r="AA48" s="95">
        <v>215724605</v>
      </c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2023948287</v>
      </c>
      <c r="D60" s="333">
        <f t="shared" si="14"/>
        <v>0</v>
      </c>
      <c r="E60" s="219">
        <f t="shared" si="14"/>
        <v>2570604635</v>
      </c>
      <c r="F60" s="264">
        <f t="shared" si="14"/>
        <v>2792786042</v>
      </c>
      <c r="G60" s="264">
        <f t="shared" si="14"/>
        <v>22287187</v>
      </c>
      <c r="H60" s="219">
        <f t="shared" si="14"/>
        <v>92866997</v>
      </c>
      <c r="I60" s="219">
        <f t="shared" si="14"/>
        <v>144116341</v>
      </c>
      <c r="J60" s="264">
        <f t="shared" si="14"/>
        <v>259270525</v>
      </c>
      <c r="K60" s="264">
        <f t="shared" si="14"/>
        <v>230186201</v>
      </c>
      <c r="L60" s="219">
        <f t="shared" si="14"/>
        <v>146792763</v>
      </c>
      <c r="M60" s="219">
        <f t="shared" si="14"/>
        <v>201273951</v>
      </c>
      <c r="N60" s="264">
        <f t="shared" si="14"/>
        <v>578252915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837523440</v>
      </c>
      <c r="X60" s="219">
        <f t="shared" si="14"/>
        <v>1396393024</v>
      </c>
      <c r="Y60" s="264">
        <f t="shared" si="14"/>
        <v>-558869584</v>
      </c>
      <c r="Z60" s="324">
        <f>+IF(X60&lt;&gt;0,+(Y60/X60)*100,0)</f>
        <v>-40.02237009170278</v>
      </c>
      <c r="AA60" s="232">
        <f>+AA57+AA54+AA51+AA40+AA37+AA34+AA22+AA5</f>
        <v>2792786042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64003572</v>
      </c>
      <c r="D62" s="335">
        <f t="shared" si="15"/>
        <v>0</v>
      </c>
      <c r="E62" s="334">
        <f t="shared" si="15"/>
        <v>84000000</v>
      </c>
      <c r="F62" s="336">
        <f t="shared" si="15"/>
        <v>111000000</v>
      </c>
      <c r="G62" s="336">
        <f t="shared" si="15"/>
        <v>96461</v>
      </c>
      <c r="H62" s="334">
        <f t="shared" si="15"/>
        <v>244050</v>
      </c>
      <c r="I62" s="334">
        <f t="shared" si="15"/>
        <v>52187</v>
      </c>
      <c r="J62" s="336">
        <f t="shared" si="15"/>
        <v>392698</v>
      </c>
      <c r="K62" s="336">
        <f t="shared" si="15"/>
        <v>2450667</v>
      </c>
      <c r="L62" s="334">
        <f t="shared" si="15"/>
        <v>0</v>
      </c>
      <c r="M62" s="334">
        <f t="shared" si="15"/>
        <v>855339</v>
      </c>
      <c r="N62" s="336">
        <f t="shared" si="15"/>
        <v>3306006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3698704</v>
      </c>
      <c r="X62" s="334">
        <f t="shared" si="15"/>
        <v>55500000</v>
      </c>
      <c r="Y62" s="336">
        <f t="shared" si="15"/>
        <v>-51801296</v>
      </c>
      <c r="Z62" s="325">
        <f>+IF(X62&lt;&gt;0,+(Y62/X62)*100,0)</f>
        <v>-93.33566846846847</v>
      </c>
      <c r="AA62" s="338">
        <f>SUM(AA63:AA66)</f>
        <v>111000000</v>
      </c>
    </row>
    <row r="63" spans="1:27" ht="13.5">
      <c r="A63" s="348" t="s">
        <v>258</v>
      </c>
      <c r="B63" s="136"/>
      <c r="C63" s="60">
        <v>64003572</v>
      </c>
      <c r="D63" s="327"/>
      <c r="E63" s="60">
        <v>84000000</v>
      </c>
      <c r="F63" s="59">
        <v>111000000</v>
      </c>
      <c r="G63" s="59">
        <v>96461</v>
      </c>
      <c r="H63" s="60">
        <v>244050</v>
      </c>
      <c r="I63" s="60">
        <v>52187</v>
      </c>
      <c r="J63" s="59">
        <v>392698</v>
      </c>
      <c r="K63" s="59">
        <v>2450667</v>
      </c>
      <c r="L63" s="60"/>
      <c r="M63" s="60">
        <v>855339</v>
      </c>
      <c r="N63" s="59">
        <v>3306006</v>
      </c>
      <c r="O63" s="59"/>
      <c r="P63" s="60"/>
      <c r="Q63" s="60"/>
      <c r="R63" s="59"/>
      <c r="S63" s="59"/>
      <c r="T63" s="60"/>
      <c r="U63" s="60"/>
      <c r="V63" s="59"/>
      <c r="W63" s="59">
        <v>3698704</v>
      </c>
      <c r="X63" s="60">
        <v>55500000</v>
      </c>
      <c r="Y63" s="59">
        <v>-51801296</v>
      </c>
      <c r="Z63" s="61">
        <v>-93.34</v>
      </c>
      <c r="AA63" s="62">
        <v>111000000</v>
      </c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2015-02-02T12:07:05Z</dcterms:created>
  <dcterms:modified xsi:type="dcterms:W3CDTF">2015-02-02T12:11:33Z</dcterms:modified>
  <cp:category/>
  <cp:version/>
  <cp:contentType/>
  <cp:contentStatus/>
</cp:coreProperties>
</file>