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<sst xmlns="http://schemas.openxmlformats.org/spreadsheetml/2006/main" count="855" uniqueCount="302">
  <si>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Gauteng: City Of Johannesburg(JHB) - Table C1 Schedule Quarterly Budget Statement Summary for 2nd Quarter ended 31 December 2014 (Figures Finalised as at 2015/01/31)</t>
  </si>
  <si>
    <t>Description</t>
  </si>
  <si>
    <t>2013/14</t>
  </si>
  <si>
    <t>2014/15</t>
  </si>
  <si>
    <t>Budget year 2014/15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</si>
  <si>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</si>
  <si>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</si>
  <si>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</si>
  <si>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</si>
  <si>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</si>
  <si>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</si>
  <si>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</si>
  <si>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</si>
  <si>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</si>
  <si>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</si>
  <si>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</si>
  <si>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</si>
  <si>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</si>
  <si>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</si>
  <si>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</si>
  <si>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</si>
  <si>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</si>
  <si>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</si>
  <si>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</si>
  <si>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</si>
  <si>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</si>
  <si>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</si>
  <si>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</si>
  <si>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</si>
  <si>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</si>
  <si>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</si>
  <si>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</si>
  <si>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</si>
  <si>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</si>
  <si>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</si>
  <si>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</si>
  <si>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</si>
  <si>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</si>
  <si>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</si>
  <si>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</si>
  <si>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</si>
  <si>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</si>
  <si>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</si>
  <si>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</si>
  <si>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</si>
  <si>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</si>
  <si>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</si>
  <si>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</si>
  <si>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</si>
  <si>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</si>
  <si>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</si>
  <si>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</si>
  <si>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</si>
  <si>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</si>
  <si>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</si>
  <si>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</si>
  <si>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</si>
  <si>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</si>
  <si>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</si>
  <si>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</si>
  <si>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</si>
  <si>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</si>
  <si>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</si>
  <si>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</si>
  <si>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</si>
  <si>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</si>
  <si>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</si>
  <si>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</si>
  <si>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</si>
  <si>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</si>
  <si>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Gauteng: City Of Johannesburg(JHB) - Table C2 Quarterly Budget Statement - Financial Performance (standard classification) for 2nd Quarter ended 31 December 2014 (Figures Finalised as at 2015/01/31)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</si>
  <si>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</si>
  <si>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</si>
  <si>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</si>
  <si>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</si>
  <si>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</si>
  <si>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</si>
  <si>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</si>
  <si>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</si>
  <si>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</si>
  <si>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</si>
  <si>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</si>
  <si>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</si>
  <si>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</si>
  <si>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</si>
  <si>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</si>
  <si>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</si>
  <si>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</si>
  <si>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</si>
  <si>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</si>
  <si>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</si>
  <si>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</si>
  <si>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</si>
  <si>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</si>
  <si>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</si>
  <si>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</si>
  <si>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</si>
  <si>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</si>
  <si>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</si>
  <si>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</si>
  <si>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Gauteng: City Of Johannesburg(JHB) - Table C4 Quarterly Budget Statement - Financial Performance (revenue and expenditure) for 2nd Quarter ended 31 December 2014 (Figures Finalised as at 2015/01/31)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</si>
  <si>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</si>
  <si>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</si>
  <si>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</si>
  <si>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</si>
  <si>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</si>
  <si>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</si>
  <si>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</si>
  <si>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</si>
  <si>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</si>
  <si>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</si>
  <si>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</si>
  <si>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</si>
  <si>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</si>
  <si>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</si>
  <si>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</si>
  <si>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</si>
  <si>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</si>
  <si>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</si>
  <si>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</si>
  <si>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</si>
  <si>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</si>
  <si>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</si>
  <si>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</si>
  <si>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</si>
  <si>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</si>
  <si>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</si>
  <si>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</si>
  <si>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</si>
  <si>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Gauteng: City Of Johannesburg(JHB) - Table C5 Quarterly Budget Statement - Capital Expenditure by Standard Classification and Funding for 2nd Quarter ended 31 December 2014 (Figures Finalised as at 2015/01/31)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</si>
  <si>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</si>
  <si>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</si>
  <si>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</si>
  <si>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</si>
  <si>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</si>
  <si>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</si>
  <si>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</si>
  <si>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</si>
  <si>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</si>
  <si>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</si>
  <si>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Gauteng: City Of Johannesburg(JHB) - Table C6 Quarterly Budget Statement - Financial Position for 2nd Quarter ended 31 December 2014 (Figures Finalised as at 2015/01/31)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</si>
  <si>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</si>
  <si>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</si>
  <si>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</si>
  <si>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</si>
  <si>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</si>
  <si>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</si>
  <si>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</si>
  <si>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</si>
  <si>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</si>
  <si>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</si>
  <si>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</si>
  <si>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</si>
  <si>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</si>
  <si>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</si>
  <si>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</si>
  <si>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</si>
  <si>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</si>
  <si>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</si>
  <si>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</si>
  <si>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</si>
  <si>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</si>
  <si>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</si>
  <si>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</si>
  <si>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</si>
  <si>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</si>
  <si>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</si>
  <si>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</si>
  <si>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</si>
  <si>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</si>
  <si>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</si>
  <si>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</si>
  <si>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</si>
  <si>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</si>
  <si>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Gauteng: City Of Johannesburg(JHB) - Table C7 Quarterly Budget Statement - Cash Flows for 2nd Quarter ended 31 December 2014 (Figures Finalised as at 2015/01/31)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</si>
  <si>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</si>
  <si>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</si>
  <si>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</si>
  <si>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</si>
  <si>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</si>
  <si>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</si>
  <si>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</si>
  <si>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</si>
  <si>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</si>
  <si>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</si>
  <si>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</si>
  <si>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</si>
  <si>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</si>
  <si>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</si>
  <si>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</si>
  <si>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</si>
  <si>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</si>
  <si>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</si>
  <si>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</si>
  <si>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</si>
  <si>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</si>
  <si>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</si>
  <si>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</si>
  <si>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</si>
  <si>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</si>
  <si>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</si>
  <si>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Gauteng: City Of Johannesburg(JHB) - Table C9 Quarterly Budget Statement - Capital Expenditure by Asset Clas for 2nd Quarter ended 31 December 2014 (Figures Finalised as at 2015/01/31)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</si>
  <si>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</si>
  <si>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</si>
  <si>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</si>
  <si>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</si>
  <si>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</si>
  <si>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</si>
  <si>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</si>
  <si>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</si>
  <si>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</si>
  <si>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</si>
  <si>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</si>
  <si>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</si>
  <si>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</si>
  <si>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</si>
  <si>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</si>
  <si>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</si>
  <si>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</si>
  <si>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</si>
  <si>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</si>
  <si>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</si>
  <si>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</si>
  <si>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</si>
  <si>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</si>
  <si>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</si>
  <si>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Gauteng: City Of Johannesburg(JHB) - Table SC13a Quarterly Budget Statement - Capital Expenditure on New Assets by Asset Class for 2nd Quarter ended 31 December 2014 (Figures Finalised as at 2015/01/31)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</si>
  <si>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</si>
  <si>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</si>
  <si>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</si>
  <si>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</si>
  <si>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</si>
  <si>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</si>
  <si>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</si>
  <si>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</si>
  <si>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</si>
  <si>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</si>
  <si>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</si>
  <si>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</si>
  <si>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</si>
  <si>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</si>
  <si>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</si>
  <si>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</si>
  <si>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</si>
  <si>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</si>
  <si>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</si>
  <si>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</si>
  <si>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</si>
  <si>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</si>
  <si>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</si>
  <si>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</si>
  <si>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</si>
  <si>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</si>
  <si>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</si>
  <si>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</si>
  <si>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</si>
  <si>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</si>
  <si>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</si>
  <si>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</si>
  <si>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</si>
  <si>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</si>
  <si>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</si>
  <si>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Gauteng: City Of Johannesburg(JHB) - Table SC13B Quarterly Budget Statement - Capital Expenditure on Renewal of existing assets by Asset Class for 2nd Quarter ended 31 December 2014 (Figures Finalised as at 2015/01/31)</t>
  </si>
  <si>
    <t>Capital Expenditure on Renewal of Existing Assets by Asset Class/Sub-class</t>
  </si>
  <si>
    <t>Total Capital Expenditure on Renewal of Existing Assets</t>
  </si>
  <si>
    <t>Gauteng: City Of Johannesburg(JHB) - Table SC13C Quarterly Budget Statement - Repairs and Maintenance Expenditure by Asset Class for 2nd Quarter ended 31 December 2014 (Figures Finalised as at 2015/01/31)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</si>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</sst>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3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3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4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5" xfId="0" applyFont="1" applyBorder="1" applyAlignment="1" applyProtection="1">
      <alignment wrapText="1"/>
      <protection/>
    </xf>
    <xf numFmtId="0" fontId="6" fillId="0" borderId="75" xfId="0" applyNumberFormat="1" applyFont="1" applyBorder="1" applyAlignment="1" applyProtection="1">
      <alignment horizontal="center"/>
      <protection/>
    </xf>
    <xf numFmtId="175" fontId="6" fillId="0" borderId="75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5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  <xf numFmtId="0" fontId="3" fillId="0" borderId="76" xfId="0" applyFont="1" applyFill="1" applyBorder="1" applyAlignment="1" applyProtection="1">
      <alignment horizontal="left"/>
      <protection/>
    </xf>
    <xf numFmtId="0" fontId="0" fillId="0" borderId="76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6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6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68" t="s">
        <v>0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  <c r="X1" s="369"/>
      <c r="Y1" s="369"/>
      <c r="Z1" s="369"/>
    </row>
    <row r="2" spans="1:26" ht="24.75" customHeight="1">
      <c r="A2" s="43" t="s">
        <v>1</v>
      </c>
      <c r="B2" s="44" t="s">
        <v>2</v>
      </c>
      <c r="C2" s="44" t="s">
        <v>3</v>
      </c>
      <c r="D2" s="370" t="s">
        <v>4</v>
      </c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2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7673131000</v>
      </c>
      <c r="C5" s="19">
        <v>0</v>
      </c>
      <c r="D5" s="59">
        <v>7714194000</v>
      </c>
      <c r="E5" s="60">
        <v>7714194000</v>
      </c>
      <c r="F5" s="60">
        <v>544880886</v>
      </c>
      <c r="G5" s="60">
        <v>552228662</v>
      </c>
      <c r="H5" s="60">
        <v>556539580</v>
      </c>
      <c r="I5" s="60">
        <v>1653649128</v>
      </c>
      <c r="J5" s="60">
        <v>572397102</v>
      </c>
      <c r="K5" s="60">
        <v>593237373</v>
      </c>
      <c r="L5" s="60">
        <v>630214921</v>
      </c>
      <c r="M5" s="60">
        <v>1795849396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3449498524</v>
      </c>
      <c r="W5" s="60">
        <v>3857097000</v>
      </c>
      <c r="X5" s="60">
        <v>-407598476</v>
      </c>
      <c r="Y5" s="61">
        <v>-10.57</v>
      </c>
      <c r="Z5" s="62">
        <v>7714194000</v>
      </c>
    </row>
    <row r="6" spans="1:26" ht="13.5">
      <c r="A6" s="58" t="s">
        <v>32</v>
      </c>
      <c r="B6" s="19">
        <v>19418621000</v>
      </c>
      <c r="C6" s="19">
        <v>0</v>
      </c>
      <c r="D6" s="59">
        <v>22433382000</v>
      </c>
      <c r="E6" s="60">
        <v>22433382000</v>
      </c>
      <c r="F6" s="60">
        <v>1861343241</v>
      </c>
      <c r="G6" s="60">
        <v>1868098653</v>
      </c>
      <c r="H6" s="60">
        <v>1649689106</v>
      </c>
      <c r="I6" s="60">
        <v>5379131000</v>
      </c>
      <c r="J6" s="60">
        <v>2012483107</v>
      </c>
      <c r="K6" s="60">
        <v>1760684783</v>
      </c>
      <c r="L6" s="60">
        <v>1635149244</v>
      </c>
      <c r="M6" s="60">
        <v>5408317134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10787448134</v>
      </c>
      <c r="W6" s="60">
        <v>10808110300</v>
      </c>
      <c r="X6" s="60">
        <v>-20662166</v>
      </c>
      <c r="Y6" s="61">
        <v>-0.19</v>
      </c>
      <c r="Z6" s="62">
        <v>22433382000</v>
      </c>
    </row>
    <row r="7" spans="1:26" ht="13.5">
      <c r="A7" s="58" t="s">
        <v>33</v>
      </c>
      <c r="B7" s="19">
        <v>336019000</v>
      </c>
      <c r="C7" s="19">
        <v>0</v>
      </c>
      <c r="D7" s="59">
        <v>420118000</v>
      </c>
      <c r="E7" s="60">
        <v>420118000</v>
      </c>
      <c r="F7" s="60">
        <v>83144348</v>
      </c>
      <c r="G7" s="60">
        <v>27579219</v>
      </c>
      <c r="H7" s="60">
        <v>22869433</v>
      </c>
      <c r="I7" s="60">
        <v>133593000</v>
      </c>
      <c r="J7" s="60">
        <v>-46447953</v>
      </c>
      <c r="K7" s="60">
        <v>17047532</v>
      </c>
      <c r="L7" s="60">
        <v>257789810</v>
      </c>
      <c r="M7" s="60">
        <v>228389389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361982389</v>
      </c>
      <c r="W7" s="60">
        <v>210058998</v>
      </c>
      <c r="X7" s="60">
        <v>151923391</v>
      </c>
      <c r="Y7" s="61">
        <v>72.32</v>
      </c>
      <c r="Z7" s="62">
        <v>420118000</v>
      </c>
    </row>
    <row r="8" spans="1:26" ht="13.5">
      <c r="A8" s="58" t="s">
        <v>34</v>
      </c>
      <c r="B8" s="19">
        <v>5261134000</v>
      </c>
      <c r="C8" s="19">
        <v>0</v>
      </c>
      <c r="D8" s="59">
        <v>5690916000</v>
      </c>
      <c r="E8" s="60">
        <v>5690916000</v>
      </c>
      <c r="F8" s="60">
        <v>226282770</v>
      </c>
      <c r="G8" s="60">
        <v>239456569</v>
      </c>
      <c r="H8" s="60">
        <v>862004661</v>
      </c>
      <c r="I8" s="60">
        <v>1327744000</v>
      </c>
      <c r="J8" s="60">
        <v>438684233</v>
      </c>
      <c r="K8" s="60">
        <v>478235542</v>
      </c>
      <c r="L8" s="60">
        <v>398702118</v>
      </c>
      <c r="M8" s="60">
        <v>1315621893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2643365893</v>
      </c>
      <c r="W8" s="60">
        <v>2841010002</v>
      </c>
      <c r="X8" s="60">
        <v>-197644109</v>
      </c>
      <c r="Y8" s="61">
        <v>-6.96</v>
      </c>
      <c r="Z8" s="62">
        <v>5690916000</v>
      </c>
    </row>
    <row r="9" spans="1:26" ht="13.5">
      <c r="A9" s="58" t="s">
        <v>35</v>
      </c>
      <c r="B9" s="19">
        <v>3123588000</v>
      </c>
      <c r="C9" s="19">
        <v>0</v>
      </c>
      <c r="D9" s="59">
        <v>3048673000</v>
      </c>
      <c r="E9" s="60">
        <v>3048673000</v>
      </c>
      <c r="F9" s="60">
        <v>317374924</v>
      </c>
      <c r="G9" s="60">
        <v>272355433</v>
      </c>
      <c r="H9" s="60">
        <v>300666643</v>
      </c>
      <c r="I9" s="60">
        <v>890397000</v>
      </c>
      <c r="J9" s="60">
        <v>256996136</v>
      </c>
      <c r="K9" s="60">
        <v>208813467</v>
      </c>
      <c r="L9" s="60">
        <v>903394808</v>
      </c>
      <c r="M9" s="60">
        <v>1369204411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2259601411</v>
      </c>
      <c r="W9" s="60">
        <v>1162196152</v>
      </c>
      <c r="X9" s="60">
        <v>1097405259</v>
      </c>
      <c r="Y9" s="61">
        <v>94.43</v>
      </c>
      <c r="Z9" s="62">
        <v>3048673000</v>
      </c>
    </row>
    <row r="10" spans="1:26" ht="25.5">
      <c r="A10" s="63" t="s">
        <v>277</v>
      </c>
      <c r="B10" s="64">
        <f>SUM(B5:B9)</f>
        <v>35812493000</v>
      </c>
      <c r="C10" s="64">
        <f>SUM(C5:C9)</f>
        <v>0</v>
      </c>
      <c r="D10" s="65">
        <f aca="true" t="shared" si="0" ref="D10:Z10">SUM(D5:D9)</f>
        <v>39307283000</v>
      </c>
      <c r="E10" s="66">
        <f t="shared" si="0"/>
        <v>39307283000</v>
      </c>
      <c r="F10" s="66">
        <f t="shared" si="0"/>
        <v>3033026169</v>
      </c>
      <c r="G10" s="66">
        <f t="shared" si="0"/>
        <v>2959718536</v>
      </c>
      <c r="H10" s="66">
        <f t="shared" si="0"/>
        <v>3391769423</v>
      </c>
      <c r="I10" s="66">
        <f t="shared" si="0"/>
        <v>9384514128</v>
      </c>
      <c r="J10" s="66">
        <f t="shared" si="0"/>
        <v>3234112625</v>
      </c>
      <c r="K10" s="66">
        <f t="shared" si="0"/>
        <v>3058018697</v>
      </c>
      <c r="L10" s="66">
        <f t="shared" si="0"/>
        <v>3825250901</v>
      </c>
      <c r="M10" s="66">
        <f t="shared" si="0"/>
        <v>10117382223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19501896351</v>
      </c>
      <c r="W10" s="66">
        <f t="shared" si="0"/>
        <v>18878472452</v>
      </c>
      <c r="X10" s="66">
        <f t="shared" si="0"/>
        <v>623423899</v>
      </c>
      <c r="Y10" s="67">
        <f>+IF(W10&lt;&gt;0,(X10/W10)*100,0)</f>
        <v>3.3023005467476474</v>
      </c>
      <c r="Z10" s="68">
        <f t="shared" si="0"/>
        <v>39307283000</v>
      </c>
    </row>
    <row r="11" spans="1:26" ht="13.5">
      <c r="A11" s="58" t="s">
        <v>37</v>
      </c>
      <c r="B11" s="19">
        <v>8062522000</v>
      </c>
      <c r="C11" s="19">
        <v>0</v>
      </c>
      <c r="D11" s="59">
        <v>8740591768</v>
      </c>
      <c r="E11" s="60">
        <v>8740591768</v>
      </c>
      <c r="F11" s="60">
        <v>690527049</v>
      </c>
      <c r="G11" s="60">
        <v>688095098</v>
      </c>
      <c r="H11" s="60">
        <v>672067853</v>
      </c>
      <c r="I11" s="60">
        <v>2050690000</v>
      </c>
      <c r="J11" s="60">
        <v>750378533</v>
      </c>
      <c r="K11" s="60">
        <v>912743540</v>
      </c>
      <c r="L11" s="60">
        <v>806718143</v>
      </c>
      <c r="M11" s="60">
        <v>2469840216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4520530216</v>
      </c>
      <c r="W11" s="60">
        <v>4618336612</v>
      </c>
      <c r="X11" s="60">
        <v>-97806396</v>
      </c>
      <c r="Y11" s="61">
        <v>-2.12</v>
      </c>
      <c r="Z11" s="62">
        <v>8740591768</v>
      </c>
    </row>
    <row r="12" spans="1:26" ht="13.5">
      <c r="A12" s="58" t="s">
        <v>38</v>
      </c>
      <c r="B12" s="19">
        <v>120639000</v>
      </c>
      <c r="C12" s="19">
        <v>0</v>
      </c>
      <c r="D12" s="59">
        <v>134301000</v>
      </c>
      <c r="E12" s="60">
        <v>134301000</v>
      </c>
      <c r="F12" s="60">
        <v>9926811</v>
      </c>
      <c r="G12" s="60">
        <v>10033429</v>
      </c>
      <c r="H12" s="60">
        <v>10016760</v>
      </c>
      <c r="I12" s="60">
        <v>29977000</v>
      </c>
      <c r="J12" s="60">
        <v>10034658</v>
      </c>
      <c r="K12" s="60">
        <v>93761</v>
      </c>
      <c r="L12" s="60">
        <v>19815643</v>
      </c>
      <c r="M12" s="60">
        <v>29944062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59921062</v>
      </c>
      <c r="W12" s="60">
        <v>67150500</v>
      </c>
      <c r="X12" s="60">
        <v>-7229438</v>
      </c>
      <c r="Y12" s="61">
        <v>-10.77</v>
      </c>
      <c r="Z12" s="62">
        <v>134301000</v>
      </c>
    </row>
    <row r="13" spans="1:26" ht="13.5">
      <c r="A13" s="58" t="s">
        <v>278</v>
      </c>
      <c r="B13" s="19">
        <v>2044042000</v>
      </c>
      <c r="C13" s="19">
        <v>0</v>
      </c>
      <c r="D13" s="59">
        <v>2795813000</v>
      </c>
      <c r="E13" s="60">
        <v>2795813000</v>
      </c>
      <c r="F13" s="60">
        <v>161023959</v>
      </c>
      <c r="G13" s="60">
        <v>164770776</v>
      </c>
      <c r="H13" s="60">
        <v>162002265</v>
      </c>
      <c r="I13" s="60">
        <v>487797000</v>
      </c>
      <c r="J13" s="60">
        <v>159972232</v>
      </c>
      <c r="K13" s="60">
        <v>159001971</v>
      </c>
      <c r="L13" s="60">
        <v>205378162</v>
      </c>
      <c r="M13" s="60">
        <v>524352365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1012149365</v>
      </c>
      <c r="W13" s="60">
        <v>1381212000</v>
      </c>
      <c r="X13" s="60">
        <v>-369062635</v>
      </c>
      <c r="Y13" s="61">
        <v>-26.72</v>
      </c>
      <c r="Z13" s="62">
        <v>2795813000</v>
      </c>
    </row>
    <row r="14" spans="1:26" ht="13.5">
      <c r="A14" s="58" t="s">
        <v>40</v>
      </c>
      <c r="B14" s="19">
        <v>1418663000</v>
      </c>
      <c r="C14" s="19">
        <v>0</v>
      </c>
      <c r="D14" s="59">
        <v>1809644000</v>
      </c>
      <c r="E14" s="60">
        <v>1809644000</v>
      </c>
      <c r="F14" s="60">
        <v>121238250</v>
      </c>
      <c r="G14" s="60">
        <v>122226525</v>
      </c>
      <c r="H14" s="60">
        <v>119298225</v>
      </c>
      <c r="I14" s="60">
        <v>362763000</v>
      </c>
      <c r="J14" s="60">
        <v>130147513</v>
      </c>
      <c r="K14" s="60">
        <v>121996792</v>
      </c>
      <c r="L14" s="60">
        <v>121056977</v>
      </c>
      <c r="M14" s="60">
        <v>373201282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735964282</v>
      </c>
      <c r="W14" s="60">
        <v>906103500</v>
      </c>
      <c r="X14" s="60">
        <v>-170139218</v>
      </c>
      <c r="Y14" s="61">
        <v>-18.78</v>
      </c>
      <c r="Z14" s="62">
        <v>1809644000</v>
      </c>
    </row>
    <row r="15" spans="1:26" ht="13.5">
      <c r="A15" s="58" t="s">
        <v>41</v>
      </c>
      <c r="B15" s="19">
        <v>11628740000</v>
      </c>
      <c r="C15" s="19">
        <v>0</v>
      </c>
      <c r="D15" s="59">
        <v>12522815000</v>
      </c>
      <c r="E15" s="60">
        <v>12522815000</v>
      </c>
      <c r="F15" s="60">
        <v>1634265037</v>
      </c>
      <c r="G15" s="60">
        <v>1461455285</v>
      </c>
      <c r="H15" s="60">
        <v>1108313225</v>
      </c>
      <c r="I15" s="60">
        <v>4204033547</v>
      </c>
      <c r="J15" s="60">
        <v>891147417</v>
      </c>
      <c r="K15" s="60">
        <v>859241491</v>
      </c>
      <c r="L15" s="60">
        <v>808250839</v>
      </c>
      <c r="M15" s="60">
        <v>2558639747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6762673294</v>
      </c>
      <c r="W15" s="60">
        <v>5985842843</v>
      </c>
      <c r="X15" s="60">
        <v>776830451</v>
      </c>
      <c r="Y15" s="61">
        <v>12.98</v>
      </c>
      <c r="Z15" s="62">
        <v>12522815000</v>
      </c>
    </row>
    <row r="16" spans="1:26" ht="13.5">
      <c r="A16" s="69" t="s">
        <v>42</v>
      </c>
      <c r="B16" s="19">
        <v>324530000</v>
      </c>
      <c r="C16" s="19">
        <v>0</v>
      </c>
      <c r="D16" s="59">
        <v>299689000</v>
      </c>
      <c r="E16" s="60">
        <v>299689000</v>
      </c>
      <c r="F16" s="60">
        <v>-14156802</v>
      </c>
      <c r="G16" s="60">
        <v>23353414</v>
      </c>
      <c r="H16" s="60">
        <v>47969950</v>
      </c>
      <c r="I16" s="60">
        <v>57166562</v>
      </c>
      <c r="J16" s="60">
        <v>47499758</v>
      </c>
      <c r="K16" s="60">
        <v>47151566</v>
      </c>
      <c r="L16" s="60">
        <v>79148785</v>
      </c>
      <c r="M16" s="60">
        <v>173800109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230966671</v>
      </c>
      <c r="W16" s="60">
        <v>150071498</v>
      </c>
      <c r="X16" s="60">
        <v>80895173</v>
      </c>
      <c r="Y16" s="61">
        <v>53.9</v>
      </c>
      <c r="Z16" s="62">
        <v>299689000</v>
      </c>
    </row>
    <row r="17" spans="1:26" ht="13.5">
      <c r="A17" s="58" t="s">
        <v>43</v>
      </c>
      <c r="B17" s="19">
        <v>10504344000</v>
      </c>
      <c r="C17" s="19">
        <v>0</v>
      </c>
      <c r="D17" s="59">
        <v>10480267561</v>
      </c>
      <c r="E17" s="60">
        <v>10480267561</v>
      </c>
      <c r="F17" s="60">
        <v>367142647</v>
      </c>
      <c r="G17" s="60">
        <v>924325735</v>
      </c>
      <c r="H17" s="60">
        <v>1072785618</v>
      </c>
      <c r="I17" s="60">
        <v>2364254000</v>
      </c>
      <c r="J17" s="60">
        <v>761842710</v>
      </c>
      <c r="K17" s="60">
        <v>1057715197</v>
      </c>
      <c r="L17" s="60">
        <v>1047040872</v>
      </c>
      <c r="M17" s="60">
        <v>2866598779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5230852779</v>
      </c>
      <c r="W17" s="60">
        <v>4824706042</v>
      </c>
      <c r="X17" s="60">
        <v>406146737</v>
      </c>
      <c r="Y17" s="61">
        <v>8.42</v>
      </c>
      <c r="Z17" s="62">
        <v>10480267561</v>
      </c>
    </row>
    <row r="18" spans="1:26" ht="13.5">
      <c r="A18" s="70" t="s">
        <v>44</v>
      </c>
      <c r="B18" s="71">
        <f>SUM(B11:B17)</f>
        <v>34103480000</v>
      </c>
      <c r="C18" s="71">
        <f>SUM(C11:C17)</f>
        <v>0</v>
      </c>
      <c r="D18" s="72">
        <f aca="true" t="shared" si="1" ref="D18:Z18">SUM(D11:D17)</f>
        <v>36783121329</v>
      </c>
      <c r="E18" s="73">
        <f t="shared" si="1"/>
        <v>36783121329</v>
      </c>
      <c r="F18" s="73">
        <f t="shared" si="1"/>
        <v>2969966951</v>
      </c>
      <c r="G18" s="73">
        <f t="shared" si="1"/>
        <v>3394260262</v>
      </c>
      <c r="H18" s="73">
        <f t="shared" si="1"/>
        <v>3192453896</v>
      </c>
      <c r="I18" s="73">
        <f t="shared" si="1"/>
        <v>9556681109</v>
      </c>
      <c r="J18" s="73">
        <f t="shared" si="1"/>
        <v>2751022821</v>
      </c>
      <c r="K18" s="73">
        <f t="shared" si="1"/>
        <v>3157944318</v>
      </c>
      <c r="L18" s="73">
        <f t="shared" si="1"/>
        <v>3087409421</v>
      </c>
      <c r="M18" s="73">
        <f t="shared" si="1"/>
        <v>8996376560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18553057669</v>
      </c>
      <c r="W18" s="73">
        <f t="shared" si="1"/>
        <v>17933422995</v>
      </c>
      <c r="X18" s="73">
        <f t="shared" si="1"/>
        <v>619634674</v>
      </c>
      <c r="Y18" s="67">
        <f>+IF(W18&lt;&gt;0,(X18/W18)*100,0)</f>
        <v>3.455194661793009</v>
      </c>
      <c r="Z18" s="74">
        <f t="shared" si="1"/>
        <v>36783121329</v>
      </c>
    </row>
    <row r="19" spans="1:26" ht="13.5">
      <c r="A19" s="70" t="s">
        <v>45</v>
      </c>
      <c r="B19" s="75">
        <f>+B10-B18</f>
        <v>1709013000</v>
      </c>
      <c r="C19" s="75">
        <f>+C10-C18</f>
        <v>0</v>
      </c>
      <c r="D19" s="76">
        <f aca="true" t="shared" si="2" ref="D19:Z19">+D10-D18</f>
        <v>2524161671</v>
      </c>
      <c r="E19" s="77">
        <f t="shared" si="2"/>
        <v>2524161671</v>
      </c>
      <c r="F19" s="77">
        <f t="shared" si="2"/>
        <v>63059218</v>
      </c>
      <c r="G19" s="77">
        <f t="shared" si="2"/>
        <v>-434541726</v>
      </c>
      <c r="H19" s="77">
        <f t="shared" si="2"/>
        <v>199315527</v>
      </c>
      <c r="I19" s="77">
        <f t="shared" si="2"/>
        <v>-172166981</v>
      </c>
      <c r="J19" s="77">
        <f t="shared" si="2"/>
        <v>483089804</v>
      </c>
      <c r="K19" s="77">
        <f t="shared" si="2"/>
        <v>-99925621</v>
      </c>
      <c r="L19" s="77">
        <f t="shared" si="2"/>
        <v>737841480</v>
      </c>
      <c r="M19" s="77">
        <f t="shared" si="2"/>
        <v>1121005663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948838682</v>
      </c>
      <c r="W19" s="77">
        <f>IF(E10=E18,0,W10-W18)</f>
        <v>945049457</v>
      </c>
      <c r="X19" s="77">
        <f t="shared" si="2"/>
        <v>3789225</v>
      </c>
      <c r="Y19" s="78">
        <f>+IF(W19&lt;&gt;0,(X19/W19)*100,0)</f>
        <v>0.40095520630514475</v>
      </c>
      <c r="Z19" s="79">
        <f t="shared" si="2"/>
        <v>2524161671</v>
      </c>
    </row>
    <row r="20" spans="1:26" ht="13.5">
      <c r="A20" s="58" t="s">
        <v>46</v>
      </c>
      <c r="B20" s="19">
        <v>2679588000</v>
      </c>
      <c r="C20" s="19">
        <v>0</v>
      </c>
      <c r="D20" s="59">
        <v>2654718000</v>
      </c>
      <c r="E20" s="60">
        <v>2654718000</v>
      </c>
      <c r="F20" s="60">
        <v>-297520561</v>
      </c>
      <c r="G20" s="60">
        <v>232702323</v>
      </c>
      <c r="H20" s="60">
        <v>108048238</v>
      </c>
      <c r="I20" s="60">
        <v>43230000</v>
      </c>
      <c r="J20" s="60">
        <v>152424090</v>
      </c>
      <c r="K20" s="60">
        <v>251947999</v>
      </c>
      <c r="L20" s="60">
        <v>91756050</v>
      </c>
      <c r="M20" s="60">
        <v>496128139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539358139</v>
      </c>
      <c r="W20" s="60">
        <v>761501002</v>
      </c>
      <c r="X20" s="60">
        <v>-222142863</v>
      </c>
      <c r="Y20" s="61">
        <v>-29.17</v>
      </c>
      <c r="Z20" s="62">
        <v>2654718000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-68815</v>
      </c>
      <c r="L21" s="82">
        <v>68815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143659000</v>
      </c>
      <c r="X21" s="82">
        <v>-143659000</v>
      </c>
      <c r="Y21" s="83">
        <v>-100</v>
      </c>
      <c r="Z21" s="84">
        <v>0</v>
      </c>
    </row>
    <row r="22" spans="1:26" ht="25.5">
      <c r="A22" s="85" t="s">
        <v>280</v>
      </c>
      <c r="B22" s="86">
        <f>SUM(B19:B21)</f>
        <v>4388601000</v>
      </c>
      <c r="C22" s="86">
        <f>SUM(C19:C21)</f>
        <v>0</v>
      </c>
      <c r="D22" s="87">
        <f aca="true" t="shared" si="3" ref="D22:Z22">SUM(D19:D21)</f>
        <v>5178879671</v>
      </c>
      <c r="E22" s="88">
        <f t="shared" si="3"/>
        <v>5178879671</v>
      </c>
      <c r="F22" s="88">
        <f t="shared" si="3"/>
        <v>-234461343</v>
      </c>
      <c r="G22" s="88">
        <f t="shared" si="3"/>
        <v>-201839403</v>
      </c>
      <c r="H22" s="88">
        <f t="shared" si="3"/>
        <v>307363765</v>
      </c>
      <c r="I22" s="88">
        <f t="shared" si="3"/>
        <v>-128936981</v>
      </c>
      <c r="J22" s="88">
        <f t="shared" si="3"/>
        <v>635513894</v>
      </c>
      <c r="K22" s="88">
        <f t="shared" si="3"/>
        <v>151953563</v>
      </c>
      <c r="L22" s="88">
        <f t="shared" si="3"/>
        <v>829666345</v>
      </c>
      <c r="M22" s="88">
        <f t="shared" si="3"/>
        <v>1617133802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1488196821</v>
      </c>
      <c r="W22" s="88">
        <f t="shared" si="3"/>
        <v>1850209459</v>
      </c>
      <c r="X22" s="88">
        <f t="shared" si="3"/>
        <v>-362012638</v>
      </c>
      <c r="Y22" s="89">
        <f>+IF(W22&lt;&gt;0,(X22/W22)*100,0)</f>
        <v>-19.566035415020544</v>
      </c>
      <c r="Z22" s="90">
        <f t="shared" si="3"/>
        <v>5178879671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4388601000</v>
      </c>
      <c r="C24" s="75">
        <f>SUM(C22:C23)</f>
        <v>0</v>
      </c>
      <c r="D24" s="76">
        <f aca="true" t="shared" si="4" ref="D24:Z24">SUM(D22:D23)</f>
        <v>5178879671</v>
      </c>
      <c r="E24" s="77">
        <f t="shared" si="4"/>
        <v>5178879671</v>
      </c>
      <c r="F24" s="77">
        <f t="shared" si="4"/>
        <v>-234461343</v>
      </c>
      <c r="G24" s="77">
        <f t="shared" si="4"/>
        <v>-201839403</v>
      </c>
      <c r="H24" s="77">
        <f t="shared" si="4"/>
        <v>307363765</v>
      </c>
      <c r="I24" s="77">
        <f t="shared" si="4"/>
        <v>-128936981</v>
      </c>
      <c r="J24" s="77">
        <f t="shared" si="4"/>
        <v>635513894</v>
      </c>
      <c r="K24" s="77">
        <f t="shared" si="4"/>
        <v>151953563</v>
      </c>
      <c r="L24" s="77">
        <f t="shared" si="4"/>
        <v>829666345</v>
      </c>
      <c r="M24" s="77">
        <f t="shared" si="4"/>
        <v>1617133802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1488196821</v>
      </c>
      <c r="W24" s="77">
        <f t="shared" si="4"/>
        <v>1850209459</v>
      </c>
      <c r="X24" s="77">
        <f t="shared" si="4"/>
        <v>-362012638</v>
      </c>
      <c r="Y24" s="78">
        <f>+IF(W24&lt;&gt;0,(X24/W24)*100,0)</f>
        <v>-19.566035415020544</v>
      </c>
      <c r="Z24" s="79">
        <f t="shared" si="4"/>
        <v>5178879671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7121302000</v>
      </c>
      <c r="C27" s="22">
        <v>0</v>
      </c>
      <c r="D27" s="99">
        <v>10875150000</v>
      </c>
      <c r="E27" s="100">
        <v>10875150000</v>
      </c>
      <c r="F27" s="100">
        <v>448519658</v>
      </c>
      <c r="G27" s="100">
        <v>219118479</v>
      </c>
      <c r="H27" s="100">
        <v>225010277</v>
      </c>
      <c r="I27" s="100">
        <v>892648414</v>
      </c>
      <c r="J27" s="100">
        <v>142404455</v>
      </c>
      <c r="K27" s="100">
        <v>324603247</v>
      </c>
      <c r="L27" s="100">
        <v>299923412</v>
      </c>
      <c r="M27" s="100">
        <v>766931114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1659579528</v>
      </c>
      <c r="W27" s="100">
        <v>5437575000</v>
      </c>
      <c r="X27" s="100">
        <v>-3777995472</v>
      </c>
      <c r="Y27" s="101">
        <v>-69.48</v>
      </c>
      <c r="Z27" s="102">
        <v>10875150000</v>
      </c>
    </row>
    <row r="28" spans="1:26" ht="13.5">
      <c r="A28" s="103" t="s">
        <v>46</v>
      </c>
      <c r="B28" s="19">
        <v>2311649000</v>
      </c>
      <c r="C28" s="19">
        <v>0</v>
      </c>
      <c r="D28" s="59">
        <v>2654718000</v>
      </c>
      <c r="E28" s="60">
        <v>2654718000</v>
      </c>
      <c r="F28" s="60">
        <v>346292295</v>
      </c>
      <c r="G28" s="60">
        <v>137837068</v>
      </c>
      <c r="H28" s="60">
        <v>249748555</v>
      </c>
      <c r="I28" s="60">
        <v>733877918</v>
      </c>
      <c r="J28" s="60">
        <v>79956941</v>
      </c>
      <c r="K28" s="60">
        <v>215314476</v>
      </c>
      <c r="L28" s="60">
        <v>-396819465</v>
      </c>
      <c r="M28" s="60">
        <v>-101548048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632329870</v>
      </c>
      <c r="W28" s="60">
        <v>1327359000</v>
      </c>
      <c r="X28" s="60">
        <v>-695029130</v>
      </c>
      <c r="Y28" s="61">
        <v>-52.36</v>
      </c>
      <c r="Z28" s="62">
        <v>2654718000</v>
      </c>
    </row>
    <row r="29" spans="1:26" ht="13.5">
      <c r="A29" s="58" t="s">
        <v>282</v>
      </c>
      <c r="B29" s="19">
        <v>609393000</v>
      </c>
      <c r="C29" s="19">
        <v>0</v>
      </c>
      <c r="D29" s="59">
        <v>463065000</v>
      </c>
      <c r="E29" s="60">
        <v>463065000</v>
      </c>
      <c r="F29" s="60">
        <v>-28895</v>
      </c>
      <c r="G29" s="60">
        <v>-77013</v>
      </c>
      <c r="H29" s="60">
        <v>-496412</v>
      </c>
      <c r="I29" s="60">
        <v>-602320</v>
      </c>
      <c r="J29" s="60">
        <v>194337</v>
      </c>
      <c r="K29" s="60">
        <v>78598</v>
      </c>
      <c r="L29" s="60">
        <v>329385</v>
      </c>
      <c r="M29" s="60">
        <v>602320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231532500</v>
      </c>
      <c r="X29" s="60">
        <v>-231532500</v>
      </c>
      <c r="Y29" s="61">
        <v>-100</v>
      </c>
      <c r="Z29" s="62">
        <v>463065000</v>
      </c>
    </row>
    <row r="30" spans="1:26" ht="13.5">
      <c r="A30" s="58" t="s">
        <v>52</v>
      </c>
      <c r="B30" s="19">
        <v>1189665000</v>
      </c>
      <c r="C30" s="19">
        <v>0</v>
      </c>
      <c r="D30" s="59">
        <v>3276000000</v>
      </c>
      <c r="E30" s="60">
        <v>3276000000</v>
      </c>
      <c r="F30" s="60">
        <v>76168760</v>
      </c>
      <c r="G30" s="60">
        <v>68718470</v>
      </c>
      <c r="H30" s="60">
        <v>29604078</v>
      </c>
      <c r="I30" s="60">
        <v>174491308</v>
      </c>
      <c r="J30" s="60">
        <v>43169184</v>
      </c>
      <c r="K30" s="60">
        <v>50878591</v>
      </c>
      <c r="L30" s="60">
        <v>163929625</v>
      </c>
      <c r="M30" s="60">
        <v>257977400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432468708</v>
      </c>
      <c r="W30" s="60">
        <v>1638000000</v>
      </c>
      <c r="X30" s="60">
        <v>-1205531292</v>
      </c>
      <c r="Y30" s="61">
        <v>-73.6</v>
      </c>
      <c r="Z30" s="62">
        <v>3276000000</v>
      </c>
    </row>
    <row r="31" spans="1:26" ht="13.5">
      <c r="A31" s="58" t="s">
        <v>53</v>
      </c>
      <c r="B31" s="19">
        <v>3010595000</v>
      </c>
      <c r="C31" s="19">
        <v>0</v>
      </c>
      <c r="D31" s="59">
        <v>4481367000</v>
      </c>
      <c r="E31" s="60">
        <v>4481367000</v>
      </c>
      <c r="F31" s="60">
        <v>26087498</v>
      </c>
      <c r="G31" s="60">
        <v>12639954</v>
      </c>
      <c r="H31" s="60">
        <v>-53845944</v>
      </c>
      <c r="I31" s="60">
        <v>-15118492</v>
      </c>
      <c r="J31" s="60">
        <v>19083993</v>
      </c>
      <c r="K31" s="60">
        <v>58331582</v>
      </c>
      <c r="L31" s="60">
        <v>532483867</v>
      </c>
      <c r="M31" s="60">
        <v>609899442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594780950</v>
      </c>
      <c r="W31" s="60">
        <v>2240683500</v>
      </c>
      <c r="X31" s="60">
        <v>-1645902550</v>
      </c>
      <c r="Y31" s="61">
        <v>-73.46</v>
      </c>
      <c r="Z31" s="62">
        <v>4481367000</v>
      </c>
    </row>
    <row r="32" spans="1:26" ht="13.5">
      <c r="A32" s="70" t="s">
        <v>54</v>
      </c>
      <c r="B32" s="22">
        <f>SUM(B28:B31)</f>
        <v>7121302000</v>
      </c>
      <c r="C32" s="22">
        <f>SUM(C28:C31)</f>
        <v>0</v>
      </c>
      <c r="D32" s="99">
        <f aca="true" t="shared" si="5" ref="D32:Z32">SUM(D28:D31)</f>
        <v>10875150000</v>
      </c>
      <c r="E32" s="100">
        <f t="shared" si="5"/>
        <v>10875150000</v>
      </c>
      <c r="F32" s="100">
        <f t="shared" si="5"/>
        <v>448519658</v>
      </c>
      <c r="G32" s="100">
        <f t="shared" si="5"/>
        <v>219118479</v>
      </c>
      <c r="H32" s="100">
        <f t="shared" si="5"/>
        <v>225010277</v>
      </c>
      <c r="I32" s="100">
        <f t="shared" si="5"/>
        <v>892648414</v>
      </c>
      <c r="J32" s="100">
        <f t="shared" si="5"/>
        <v>142404455</v>
      </c>
      <c r="K32" s="100">
        <f t="shared" si="5"/>
        <v>324603247</v>
      </c>
      <c r="L32" s="100">
        <f t="shared" si="5"/>
        <v>299923412</v>
      </c>
      <c r="M32" s="100">
        <f t="shared" si="5"/>
        <v>766931114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1659579528</v>
      </c>
      <c r="W32" s="100">
        <f t="shared" si="5"/>
        <v>5437575000</v>
      </c>
      <c r="X32" s="100">
        <f t="shared" si="5"/>
        <v>-3777995472</v>
      </c>
      <c r="Y32" s="101">
        <f>+IF(W32&lt;&gt;0,(X32/W32)*100,0)</f>
        <v>-69.47941815974951</v>
      </c>
      <c r="Z32" s="102">
        <f t="shared" si="5"/>
        <v>10875150000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14681234000</v>
      </c>
      <c r="C35" s="19">
        <v>0</v>
      </c>
      <c r="D35" s="59">
        <v>15104909288</v>
      </c>
      <c r="E35" s="60">
        <v>15104909288</v>
      </c>
      <c r="F35" s="60">
        <v>11496494000</v>
      </c>
      <c r="G35" s="60">
        <v>11496494000</v>
      </c>
      <c r="H35" s="60">
        <v>14476159000</v>
      </c>
      <c r="I35" s="60">
        <v>14476159000</v>
      </c>
      <c r="J35" s="60">
        <v>14476159000</v>
      </c>
      <c r="K35" s="60">
        <v>13199309000</v>
      </c>
      <c r="L35" s="60">
        <v>13233188000</v>
      </c>
      <c r="M35" s="60">
        <v>13233188000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13233188000</v>
      </c>
      <c r="W35" s="60">
        <v>7552454644</v>
      </c>
      <c r="X35" s="60">
        <v>5680733356</v>
      </c>
      <c r="Y35" s="61">
        <v>75.22</v>
      </c>
      <c r="Z35" s="62">
        <v>15104909288</v>
      </c>
    </row>
    <row r="36" spans="1:26" ht="13.5">
      <c r="A36" s="58" t="s">
        <v>57</v>
      </c>
      <c r="B36" s="19">
        <v>51958770000</v>
      </c>
      <c r="C36" s="19">
        <v>0</v>
      </c>
      <c r="D36" s="59">
        <v>59141932432</v>
      </c>
      <c r="E36" s="60">
        <v>59141932432</v>
      </c>
      <c r="F36" s="60">
        <v>53091787000</v>
      </c>
      <c r="G36" s="60">
        <v>53091787000</v>
      </c>
      <c r="H36" s="60">
        <v>51488038000</v>
      </c>
      <c r="I36" s="60">
        <v>51488038000</v>
      </c>
      <c r="J36" s="60">
        <v>51488038000</v>
      </c>
      <c r="K36" s="60">
        <v>51697324000</v>
      </c>
      <c r="L36" s="60">
        <v>52084080000</v>
      </c>
      <c r="M36" s="60">
        <v>52084080000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52084080000</v>
      </c>
      <c r="W36" s="60">
        <v>29570966216</v>
      </c>
      <c r="X36" s="60">
        <v>22513113784</v>
      </c>
      <c r="Y36" s="61">
        <v>76.13</v>
      </c>
      <c r="Z36" s="62">
        <v>59141932432</v>
      </c>
    </row>
    <row r="37" spans="1:26" ht="13.5">
      <c r="A37" s="58" t="s">
        <v>58</v>
      </c>
      <c r="B37" s="19">
        <v>13797925000</v>
      </c>
      <c r="C37" s="19">
        <v>0</v>
      </c>
      <c r="D37" s="59">
        <v>14800869013</v>
      </c>
      <c r="E37" s="60">
        <v>14800869013</v>
      </c>
      <c r="F37" s="60">
        <v>12647653000</v>
      </c>
      <c r="G37" s="60">
        <v>12647653000</v>
      </c>
      <c r="H37" s="60">
        <v>12844409000</v>
      </c>
      <c r="I37" s="60">
        <v>12844409000</v>
      </c>
      <c r="J37" s="60">
        <v>12844409000</v>
      </c>
      <c r="K37" s="60">
        <v>12093734000</v>
      </c>
      <c r="L37" s="60">
        <v>12754237000</v>
      </c>
      <c r="M37" s="60">
        <v>12754237000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12754237000</v>
      </c>
      <c r="W37" s="60">
        <v>7400434507</v>
      </c>
      <c r="X37" s="60">
        <v>5353802493</v>
      </c>
      <c r="Y37" s="61">
        <v>72.34</v>
      </c>
      <c r="Z37" s="62">
        <v>14800869013</v>
      </c>
    </row>
    <row r="38" spans="1:26" ht="13.5">
      <c r="A38" s="58" t="s">
        <v>59</v>
      </c>
      <c r="B38" s="19">
        <v>17756788000</v>
      </c>
      <c r="C38" s="19">
        <v>0</v>
      </c>
      <c r="D38" s="59">
        <v>19753188036</v>
      </c>
      <c r="E38" s="60">
        <v>19753188036</v>
      </c>
      <c r="F38" s="60">
        <v>17211091000</v>
      </c>
      <c r="G38" s="60">
        <v>17211091000</v>
      </c>
      <c r="H38" s="60">
        <v>17274672000</v>
      </c>
      <c r="I38" s="60">
        <v>17274672000</v>
      </c>
      <c r="J38" s="60">
        <v>17274672000</v>
      </c>
      <c r="K38" s="60">
        <v>17511122000</v>
      </c>
      <c r="L38" s="60">
        <v>17376508000</v>
      </c>
      <c r="M38" s="60">
        <v>17376508000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17376508000</v>
      </c>
      <c r="W38" s="60">
        <v>9876594018</v>
      </c>
      <c r="X38" s="60">
        <v>7499913982</v>
      </c>
      <c r="Y38" s="61">
        <v>75.94</v>
      </c>
      <c r="Z38" s="62">
        <v>19753188036</v>
      </c>
    </row>
    <row r="39" spans="1:26" ht="13.5">
      <c r="A39" s="58" t="s">
        <v>60</v>
      </c>
      <c r="B39" s="19">
        <v>35085291000</v>
      </c>
      <c r="C39" s="19">
        <v>0</v>
      </c>
      <c r="D39" s="59">
        <v>39692784671</v>
      </c>
      <c r="E39" s="60">
        <v>39692784671</v>
      </c>
      <c r="F39" s="60">
        <v>34729537000</v>
      </c>
      <c r="G39" s="60">
        <v>34729537000</v>
      </c>
      <c r="H39" s="60">
        <v>35845116000</v>
      </c>
      <c r="I39" s="60">
        <v>35845116000</v>
      </c>
      <c r="J39" s="60">
        <v>35845116000</v>
      </c>
      <c r="K39" s="60">
        <v>35291777000</v>
      </c>
      <c r="L39" s="60">
        <v>35186523000</v>
      </c>
      <c r="M39" s="60">
        <v>35186523000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35186523000</v>
      </c>
      <c r="W39" s="60">
        <v>19846392336</v>
      </c>
      <c r="X39" s="60">
        <v>15340130664</v>
      </c>
      <c r="Y39" s="61">
        <v>77.29</v>
      </c>
      <c r="Z39" s="62">
        <v>39692784671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5664338000</v>
      </c>
      <c r="C42" s="19">
        <v>0</v>
      </c>
      <c r="D42" s="59">
        <v>7630590395</v>
      </c>
      <c r="E42" s="60">
        <v>7630590395</v>
      </c>
      <c r="F42" s="60">
        <v>3535173</v>
      </c>
      <c r="G42" s="60">
        <v>69121000</v>
      </c>
      <c r="H42" s="60">
        <v>205486000</v>
      </c>
      <c r="I42" s="60">
        <v>278142173</v>
      </c>
      <c r="J42" s="60">
        <v>461384000</v>
      </c>
      <c r="K42" s="60">
        <v>474731000</v>
      </c>
      <c r="L42" s="60">
        <v>749943000</v>
      </c>
      <c r="M42" s="60">
        <v>1686058000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1964200173</v>
      </c>
      <c r="W42" s="60">
        <v>2283307713</v>
      </c>
      <c r="X42" s="60">
        <v>-319107540</v>
      </c>
      <c r="Y42" s="61">
        <v>-13.98</v>
      </c>
      <c r="Z42" s="62">
        <v>7630590395</v>
      </c>
    </row>
    <row r="43" spans="1:26" ht="13.5">
      <c r="A43" s="58" t="s">
        <v>63</v>
      </c>
      <c r="B43" s="19">
        <v>-7158702000</v>
      </c>
      <c r="C43" s="19">
        <v>0</v>
      </c>
      <c r="D43" s="59">
        <v>-11176536876</v>
      </c>
      <c r="E43" s="60">
        <v>-11176536876</v>
      </c>
      <c r="F43" s="60">
        <v>-320602030</v>
      </c>
      <c r="G43" s="60">
        <v>-304636000</v>
      </c>
      <c r="H43" s="60">
        <v>-1131210000</v>
      </c>
      <c r="I43" s="60">
        <v>-1756448030</v>
      </c>
      <c r="J43" s="60">
        <v>-3239000</v>
      </c>
      <c r="K43" s="60">
        <v>-694255000</v>
      </c>
      <c r="L43" s="60">
        <v>-546731000</v>
      </c>
      <c r="M43" s="60">
        <v>-1244225000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-3000673030</v>
      </c>
      <c r="W43" s="60">
        <v>-5588268438</v>
      </c>
      <c r="X43" s="60">
        <v>2587595408</v>
      </c>
      <c r="Y43" s="61">
        <v>-46.3</v>
      </c>
      <c r="Z43" s="62">
        <v>-11176536876</v>
      </c>
    </row>
    <row r="44" spans="1:26" ht="13.5">
      <c r="A44" s="58" t="s">
        <v>64</v>
      </c>
      <c r="B44" s="19">
        <v>1420760000</v>
      </c>
      <c r="C44" s="19">
        <v>0</v>
      </c>
      <c r="D44" s="59">
        <v>2294107092</v>
      </c>
      <c r="E44" s="60">
        <v>2294107092</v>
      </c>
      <c r="F44" s="60">
        <v>-303156390</v>
      </c>
      <c r="G44" s="60">
        <v>-7357000</v>
      </c>
      <c r="H44" s="60">
        <v>-240068000</v>
      </c>
      <c r="I44" s="60">
        <v>-550581390</v>
      </c>
      <c r="J44" s="60">
        <v>-876795000</v>
      </c>
      <c r="K44" s="60">
        <v>-45938000</v>
      </c>
      <c r="L44" s="60">
        <v>-164771000</v>
      </c>
      <c r="M44" s="60">
        <v>-1087504000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-1638085390</v>
      </c>
      <c r="W44" s="60">
        <v>2785053546</v>
      </c>
      <c r="X44" s="60">
        <v>-4423138936</v>
      </c>
      <c r="Y44" s="61">
        <v>-158.82</v>
      </c>
      <c r="Z44" s="62">
        <v>2294107092</v>
      </c>
    </row>
    <row r="45" spans="1:26" ht="13.5">
      <c r="A45" s="70" t="s">
        <v>65</v>
      </c>
      <c r="B45" s="22">
        <v>5327242000</v>
      </c>
      <c r="C45" s="22">
        <v>0</v>
      </c>
      <c r="D45" s="99">
        <v>5072412560</v>
      </c>
      <c r="E45" s="100">
        <v>5072412560</v>
      </c>
      <c r="F45" s="100">
        <v>4346170543</v>
      </c>
      <c r="G45" s="100">
        <v>4103298543</v>
      </c>
      <c r="H45" s="100">
        <v>2937506543</v>
      </c>
      <c r="I45" s="100">
        <v>2937506543</v>
      </c>
      <c r="J45" s="100">
        <v>2518856543</v>
      </c>
      <c r="K45" s="100">
        <v>2253394543</v>
      </c>
      <c r="L45" s="100">
        <v>2291835543</v>
      </c>
      <c r="M45" s="100">
        <v>2291835543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2291835543</v>
      </c>
      <c r="W45" s="100">
        <v>5804344770</v>
      </c>
      <c r="X45" s="100">
        <v>-3512509227</v>
      </c>
      <c r="Y45" s="101">
        <v>-60.52</v>
      </c>
      <c r="Z45" s="102">
        <v>5072412560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20"/>
      <c r="R47" s="120"/>
      <c r="S47" s="120"/>
      <c r="T47" s="120"/>
      <c r="U47" s="120"/>
      <c r="V47" s="119" t="s">
        <v>273</v>
      </c>
      <c r="W47" s="119" t="s">
        <v>274</v>
      </c>
      <c r="X47" s="119" t="s">
        <v>275</v>
      </c>
      <c r="Y47" s="119" t="s">
        <v>276</v>
      </c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2646842193</v>
      </c>
      <c r="C49" s="52">
        <v>0</v>
      </c>
      <c r="D49" s="129">
        <v>780199416</v>
      </c>
      <c r="E49" s="54">
        <v>648858505</v>
      </c>
      <c r="F49" s="54">
        <v>0</v>
      </c>
      <c r="G49" s="54">
        <v>0</v>
      </c>
      <c r="H49" s="54">
        <v>0</v>
      </c>
      <c r="I49" s="54">
        <v>542371474</v>
      </c>
      <c r="J49" s="54">
        <v>0</v>
      </c>
      <c r="K49" s="54">
        <v>0</v>
      </c>
      <c r="L49" s="54">
        <v>0</v>
      </c>
      <c r="M49" s="54">
        <v>559289408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645799726</v>
      </c>
      <c r="W49" s="54">
        <v>2782369660</v>
      </c>
      <c r="X49" s="54">
        <v>9613142647</v>
      </c>
      <c r="Y49" s="54">
        <v>18218873029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2508508556</v>
      </c>
      <c r="C51" s="52">
        <v>0</v>
      </c>
      <c r="D51" s="129">
        <v>70403756</v>
      </c>
      <c r="E51" s="54">
        <v>3502519</v>
      </c>
      <c r="F51" s="54">
        <v>0</v>
      </c>
      <c r="G51" s="54">
        <v>0</v>
      </c>
      <c r="H51" s="54">
        <v>0</v>
      </c>
      <c r="I51" s="54">
        <v>81505000</v>
      </c>
      <c r="J51" s="54">
        <v>0</v>
      </c>
      <c r="K51" s="54">
        <v>0</v>
      </c>
      <c r="L51" s="54">
        <v>0</v>
      </c>
      <c r="M51" s="54">
        <v>5740116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5103000</v>
      </c>
      <c r="W51" s="54">
        <v>20155340</v>
      </c>
      <c r="X51" s="54">
        <v>10086796</v>
      </c>
      <c r="Y51" s="54">
        <v>2705005083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97.84489973831282</v>
      </c>
      <c r="C58" s="5">
        <f>IF(C67=0,0,+(C76/C67)*100)</f>
        <v>0</v>
      </c>
      <c r="D58" s="6">
        <f aca="true" t="shared" si="6" ref="D58:Z58">IF(D67=0,0,+(D76/D67)*100)</f>
        <v>89.69354567182326</v>
      </c>
      <c r="E58" s="7">
        <f t="shared" si="6"/>
        <v>89.69354567182326</v>
      </c>
      <c r="F58" s="7">
        <f t="shared" si="6"/>
        <v>94.79755217402567</v>
      </c>
      <c r="G58" s="7">
        <f t="shared" si="6"/>
        <v>101.48823915078098</v>
      </c>
      <c r="H58" s="7">
        <f t="shared" si="6"/>
        <v>72.79246158791724</v>
      </c>
      <c r="I58" s="7">
        <f t="shared" si="6"/>
        <v>90.19846057078752</v>
      </c>
      <c r="J58" s="7">
        <f t="shared" si="6"/>
        <v>82.95182840174283</v>
      </c>
      <c r="K58" s="7">
        <f t="shared" si="6"/>
        <v>92.71872430574966</v>
      </c>
      <c r="L58" s="7">
        <f t="shared" si="6"/>
        <v>96.32114528571122</v>
      </c>
      <c r="M58" s="7">
        <f t="shared" si="6"/>
        <v>90.35980498623462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90.28013618657388</v>
      </c>
      <c r="W58" s="7">
        <f t="shared" si="6"/>
        <v>89.46439867504812</v>
      </c>
      <c r="X58" s="7">
        <f t="shared" si="6"/>
        <v>0</v>
      </c>
      <c r="Y58" s="7">
        <f t="shared" si="6"/>
        <v>0</v>
      </c>
      <c r="Z58" s="8">
        <f t="shared" si="6"/>
        <v>89.69354567182326</v>
      </c>
    </row>
    <row r="59" spans="1:26" ht="13.5">
      <c r="A59" s="37" t="s">
        <v>31</v>
      </c>
      <c r="B59" s="9">
        <f aca="true" t="shared" si="7" ref="B59:Z66">IF(B68=0,0,+(B77/B68)*100)</f>
        <v>350.738649052687</v>
      </c>
      <c r="C59" s="9">
        <f t="shared" si="7"/>
        <v>0</v>
      </c>
      <c r="D59" s="2">
        <f t="shared" si="7"/>
        <v>80.10000000000001</v>
      </c>
      <c r="E59" s="10">
        <f t="shared" si="7"/>
        <v>80.10000000000001</v>
      </c>
      <c r="F59" s="10">
        <f t="shared" si="7"/>
        <v>100.00001573181257</v>
      </c>
      <c r="G59" s="10">
        <f t="shared" si="7"/>
        <v>94.55464214558845</v>
      </c>
      <c r="H59" s="10">
        <f t="shared" si="7"/>
        <v>75.73917652652436</v>
      </c>
      <c r="I59" s="10">
        <f t="shared" si="7"/>
        <v>89.99998774147757</v>
      </c>
      <c r="J59" s="10">
        <f t="shared" si="7"/>
        <v>82.64852885522855</v>
      </c>
      <c r="K59" s="10">
        <f t="shared" si="7"/>
        <v>88.1479582620189</v>
      </c>
      <c r="L59" s="10">
        <f t="shared" si="7"/>
        <v>98.72579602368091</v>
      </c>
      <c r="M59" s="10">
        <f t="shared" si="7"/>
        <v>90.14351489598415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90.07482556318034</v>
      </c>
      <c r="W59" s="10">
        <f t="shared" si="7"/>
        <v>80.09999995790274</v>
      </c>
      <c r="X59" s="10">
        <f t="shared" si="7"/>
        <v>0</v>
      </c>
      <c r="Y59" s="10">
        <f t="shared" si="7"/>
        <v>0</v>
      </c>
      <c r="Z59" s="11">
        <f t="shared" si="7"/>
        <v>80.10000000000001</v>
      </c>
    </row>
    <row r="60" spans="1:26" ht="13.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92.89886383158812</v>
      </c>
      <c r="E60" s="13">
        <f t="shared" si="7"/>
        <v>92.89886383158812</v>
      </c>
      <c r="F60" s="13">
        <f t="shared" si="7"/>
        <v>93.2579297984514</v>
      </c>
      <c r="G60" s="13">
        <f t="shared" si="7"/>
        <v>103.33918912150727</v>
      </c>
      <c r="H60" s="13">
        <f t="shared" si="7"/>
        <v>71.90748824645509</v>
      </c>
      <c r="I60" s="13">
        <f t="shared" si="7"/>
        <v>90.2111916032534</v>
      </c>
      <c r="J60" s="13">
        <f t="shared" si="7"/>
        <v>82.94638569604649</v>
      </c>
      <c r="K60" s="13">
        <f t="shared" si="7"/>
        <v>94.1466647525402</v>
      </c>
      <c r="L60" s="13">
        <f t="shared" si="7"/>
        <v>95.4759943612829</v>
      </c>
      <c r="M60" s="13">
        <f t="shared" si="7"/>
        <v>90.38085006647466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90.29625034580027</v>
      </c>
      <c r="W60" s="13">
        <f t="shared" si="7"/>
        <v>92.70861329940351</v>
      </c>
      <c r="X60" s="13">
        <f t="shared" si="7"/>
        <v>0</v>
      </c>
      <c r="Y60" s="13">
        <f t="shared" si="7"/>
        <v>0</v>
      </c>
      <c r="Z60" s="14">
        <f t="shared" si="7"/>
        <v>92.89886383158812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96.6660183576673</v>
      </c>
      <c r="E61" s="13">
        <f t="shared" si="7"/>
        <v>96.6660183576673</v>
      </c>
      <c r="F61" s="13">
        <f t="shared" si="7"/>
        <v>95.29605364386533</v>
      </c>
      <c r="G61" s="13">
        <f t="shared" si="7"/>
        <v>103.29585216696861</v>
      </c>
      <c r="H61" s="13">
        <f t="shared" si="7"/>
        <v>66.93860035470902</v>
      </c>
      <c r="I61" s="13">
        <f t="shared" si="7"/>
        <v>90.0000177734049</v>
      </c>
      <c r="J61" s="13">
        <f t="shared" si="7"/>
        <v>81.87095447938398</v>
      </c>
      <c r="K61" s="13">
        <f t="shared" si="7"/>
        <v>99.32651461150309</v>
      </c>
      <c r="L61" s="13">
        <f t="shared" si="7"/>
        <v>90.63401356837547</v>
      </c>
      <c r="M61" s="13">
        <f t="shared" si="7"/>
        <v>90.20992478864812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90.10001352958842</v>
      </c>
      <c r="W61" s="13">
        <f t="shared" si="7"/>
        <v>96.66601835959372</v>
      </c>
      <c r="X61" s="13">
        <f t="shared" si="7"/>
        <v>0</v>
      </c>
      <c r="Y61" s="13">
        <f t="shared" si="7"/>
        <v>0</v>
      </c>
      <c r="Z61" s="14">
        <f t="shared" si="7"/>
        <v>96.6660183576673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88.77415695645838</v>
      </c>
      <c r="E62" s="13">
        <f t="shared" si="7"/>
        <v>88.77415695645838</v>
      </c>
      <c r="F62" s="13">
        <f t="shared" si="7"/>
        <v>90.01220837191613</v>
      </c>
      <c r="G62" s="13">
        <f t="shared" si="7"/>
        <v>116.79457491688285</v>
      </c>
      <c r="H62" s="13">
        <f t="shared" si="7"/>
        <v>64.80127390693653</v>
      </c>
      <c r="I62" s="13">
        <f t="shared" si="7"/>
        <v>89.99996424028028</v>
      </c>
      <c r="J62" s="13">
        <f t="shared" si="7"/>
        <v>83.57940647843283</v>
      </c>
      <c r="K62" s="13">
        <f t="shared" si="7"/>
        <v>88.00563423711857</v>
      </c>
      <c r="L62" s="13">
        <f t="shared" si="7"/>
        <v>103.44543548330442</v>
      </c>
      <c r="M62" s="13">
        <f t="shared" si="7"/>
        <v>90.18812910365261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90.09998946358108</v>
      </c>
      <c r="W62" s="13">
        <f t="shared" si="7"/>
        <v>88.77415696970371</v>
      </c>
      <c r="X62" s="13">
        <f t="shared" si="7"/>
        <v>0</v>
      </c>
      <c r="Y62" s="13">
        <f t="shared" si="7"/>
        <v>0</v>
      </c>
      <c r="Z62" s="14">
        <f t="shared" si="7"/>
        <v>88.77415695645838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80.88572670964535</v>
      </c>
      <c r="E63" s="13">
        <f t="shared" si="7"/>
        <v>80.88572670964535</v>
      </c>
      <c r="F63" s="13">
        <f t="shared" si="7"/>
        <v>90.00002695536021</v>
      </c>
      <c r="G63" s="13">
        <f t="shared" si="7"/>
        <v>88.17789267757355</v>
      </c>
      <c r="H63" s="13">
        <f t="shared" si="7"/>
        <v>91.84492541940456</v>
      </c>
      <c r="I63" s="13">
        <f t="shared" si="7"/>
        <v>89.99998406592881</v>
      </c>
      <c r="J63" s="13">
        <f t="shared" si="7"/>
        <v>84.1672560587448</v>
      </c>
      <c r="K63" s="13">
        <f t="shared" si="7"/>
        <v>87.99974278309851</v>
      </c>
      <c r="L63" s="13">
        <f t="shared" si="7"/>
        <v>102.11294612361701</v>
      </c>
      <c r="M63" s="13">
        <f t="shared" si="7"/>
        <v>90.17779245522193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90.10002074863624</v>
      </c>
      <c r="W63" s="13">
        <f t="shared" si="7"/>
        <v>80.88572665090972</v>
      </c>
      <c r="X63" s="13">
        <f t="shared" si="7"/>
        <v>0</v>
      </c>
      <c r="Y63" s="13">
        <f t="shared" si="7"/>
        <v>0</v>
      </c>
      <c r="Z63" s="14">
        <f t="shared" si="7"/>
        <v>80.88572670964535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90.24141246953123</v>
      </c>
      <c r="E64" s="13">
        <f t="shared" si="7"/>
        <v>90.24141246953123</v>
      </c>
      <c r="F64" s="13">
        <f t="shared" si="7"/>
        <v>82.3480068738515</v>
      </c>
      <c r="G64" s="13">
        <f t="shared" si="7"/>
        <v>84.04679319451935</v>
      </c>
      <c r="H64" s="13">
        <f t="shared" si="7"/>
        <v>107.73519352689405</v>
      </c>
      <c r="I64" s="13">
        <f t="shared" si="7"/>
        <v>89.99986461055225</v>
      </c>
      <c r="J64" s="13">
        <f t="shared" si="7"/>
        <v>82.55483611905838</v>
      </c>
      <c r="K64" s="13">
        <f t="shared" si="7"/>
        <v>83.4342574221809</v>
      </c>
      <c r="L64" s="13">
        <f t="shared" si="7"/>
        <v>105.94085612874353</v>
      </c>
      <c r="M64" s="13">
        <f t="shared" si="7"/>
        <v>90.19871603317381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90.10005857519275</v>
      </c>
      <c r="W64" s="13">
        <f t="shared" si="7"/>
        <v>90.24141252460352</v>
      </c>
      <c r="X64" s="13">
        <f t="shared" si="7"/>
        <v>0</v>
      </c>
      <c r="Y64" s="13">
        <f t="shared" si="7"/>
        <v>0</v>
      </c>
      <c r="Z64" s="14">
        <f t="shared" si="7"/>
        <v>90.24141246953123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100</v>
      </c>
      <c r="E65" s="13">
        <f t="shared" si="7"/>
        <v>100</v>
      </c>
      <c r="F65" s="13">
        <f t="shared" si="7"/>
        <v>116.43332100660216</v>
      </c>
      <c r="G65" s="13">
        <f t="shared" si="7"/>
        <v>135.37226105840992</v>
      </c>
      <c r="H65" s="13">
        <f t="shared" si="7"/>
        <v>70.15329122975497</v>
      </c>
      <c r="I65" s="13">
        <f t="shared" si="7"/>
        <v>100</v>
      </c>
      <c r="J65" s="13">
        <f t="shared" si="7"/>
        <v>98.727682729257</v>
      </c>
      <c r="K65" s="13">
        <f t="shared" si="7"/>
        <v>117.6107209318183</v>
      </c>
      <c r="L65" s="13">
        <f t="shared" si="7"/>
        <v>87.35698894134863</v>
      </c>
      <c r="M65" s="13">
        <f t="shared" si="7"/>
        <v>100.17086251160381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100.07935712526009</v>
      </c>
      <c r="W65" s="13">
        <f t="shared" si="7"/>
        <v>100</v>
      </c>
      <c r="X65" s="13">
        <f t="shared" si="7"/>
        <v>0</v>
      </c>
      <c r="Y65" s="13">
        <f t="shared" si="7"/>
        <v>0</v>
      </c>
      <c r="Z65" s="14">
        <f t="shared" si="7"/>
        <v>100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100</v>
      </c>
      <c r="E66" s="16">
        <f t="shared" si="7"/>
        <v>100</v>
      </c>
      <c r="F66" s="16">
        <f t="shared" si="7"/>
        <v>103.21894630459407</v>
      </c>
      <c r="G66" s="16">
        <f t="shared" si="7"/>
        <v>148.78552349306156</v>
      </c>
      <c r="H66" s="16">
        <f t="shared" si="7"/>
        <v>53.769498761927416</v>
      </c>
      <c r="I66" s="16">
        <f t="shared" si="7"/>
        <v>100</v>
      </c>
      <c r="J66" s="16">
        <f t="shared" si="7"/>
        <v>111.69192174078282</v>
      </c>
      <c r="K66" s="16">
        <f t="shared" si="7"/>
        <v>115.07918785189861</v>
      </c>
      <c r="L66" s="16">
        <f t="shared" si="7"/>
        <v>87.42729815041072</v>
      </c>
      <c r="M66" s="16">
        <f t="shared" si="7"/>
        <v>100.00004630456286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100.00002401848151</v>
      </c>
      <c r="W66" s="16">
        <f t="shared" si="7"/>
        <v>100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3.5" hidden="1">
      <c r="A67" s="41" t="s">
        <v>285</v>
      </c>
      <c r="B67" s="24">
        <v>27062082000</v>
      </c>
      <c r="C67" s="24"/>
      <c r="D67" s="25">
        <v>30152015000</v>
      </c>
      <c r="E67" s="26">
        <v>30152015000</v>
      </c>
      <c r="F67" s="26">
        <v>2405732132</v>
      </c>
      <c r="G67" s="26">
        <v>2423437455</v>
      </c>
      <c r="H67" s="26">
        <v>2207529413</v>
      </c>
      <c r="I67" s="26">
        <v>7036699000</v>
      </c>
      <c r="J67" s="26">
        <v>2582595274</v>
      </c>
      <c r="K67" s="26">
        <v>2353216156</v>
      </c>
      <c r="L67" s="26">
        <v>2278138402</v>
      </c>
      <c r="M67" s="26">
        <v>7213949832</v>
      </c>
      <c r="N67" s="26"/>
      <c r="O67" s="26"/>
      <c r="P67" s="26"/>
      <c r="Q67" s="26"/>
      <c r="R67" s="26"/>
      <c r="S67" s="26"/>
      <c r="T67" s="26"/>
      <c r="U67" s="26"/>
      <c r="V67" s="26">
        <v>14250648832</v>
      </c>
      <c r="W67" s="26">
        <v>14667890302</v>
      </c>
      <c r="X67" s="26"/>
      <c r="Y67" s="25"/>
      <c r="Z67" s="27">
        <v>30152015000</v>
      </c>
    </row>
    <row r="68" spans="1:26" ht="13.5" hidden="1">
      <c r="A68" s="37" t="s">
        <v>31</v>
      </c>
      <c r="B68" s="19">
        <v>7549458000</v>
      </c>
      <c r="C68" s="19"/>
      <c r="D68" s="20">
        <v>7610948000</v>
      </c>
      <c r="E68" s="21">
        <v>7610948000</v>
      </c>
      <c r="F68" s="21">
        <v>533949916</v>
      </c>
      <c r="G68" s="21">
        <v>548096834</v>
      </c>
      <c r="H68" s="21">
        <v>549471250</v>
      </c>
      <c r="I68" s="21">
        <v>1631518000</v>
      </c>
      <c r="J68" s="21">
        <v>563781360</v>
      </c>
      <c r="K68" s="21">
        <v>585321555</v>
      </c>
      <c r="L68" s="21">
        <v>628454796</v>
      </c>
      <c r="M68" s="21">
        <v>1777557711</v>
      </c>
      <c r="N68" s="21"/>
      <c r="O68" s="21"/>
      <c r="P68" s="21"/>
      <c r="Q68" s="21"/>
      <c r="R68" s="21"/>
      <c r="S68" s="21"/>
      <c r="T68" s="21"/>
      <c r="U68" s="21"/>
      <c r="V68" s="21">
        <v>3409075711</v>
      </c>
      <c r="W68" s="21">
        <v>3805474002</v>
      </c>
      <c r="X68" s="21"/>
      <c r="Y68" s="20"/>
      <c r="Z68" s="23">
        <v>7610948000</v>
      </c>
    </row>
    <row r="69" spans="1:26" ht="13.5" hidden="1">
      <c r="A69" s="38" t="s">
        <v>32</v>
      </c>
      <c r="B69" s="19">
        <v>19418621000</v>
      </c>
      <c r="C69" s="19"/>
      <c r="D69" s="20">
        <v>22433382000</v>
      </c>
      <c r="E69" s="21">
        <v>22433382000</v>
      </c>
      <c r="F69" s="21">
        <v>1861343241</v>
      </c>
      <c r="G69" s="21">
        <v>1868098653</v>
      </c>
      <c r="H69" s="21">
        <v>1649689106</v>
      </c>
      <c r="I69" s="21">
        <v>5379131000</v>
      </c>
      <c r="J69" s="21">
        <v>2012483107</v>
      </c>
      <c r="K69" s="21">
        <v>1760684783</v>
      </c>
      <c r="L69" s="21">
        <v>1635149244</v>
      </c>
      <c r="M69" s="21">
        <v>5408317134</v>
      </c>
      <c r="N69" s="21"/>
      <c r="O69" s="21"/>
      <c r="P69" s="21"/>
      <c r="Q69" s="21"/>
      <c r="R69" s="21"/>
      <c r="S69" s="21"/>
      <c r="T69" s="21"/>
      <c r="U69" s="21"/>
      <c r="V69" s="21">
        <v>10787448134</v>
      </c>
      <c r="W69" s="21">
        <v>10808110300</v>
      </c>
      <c r="X69" s="21"/>
      <c r="Y69" s="20"/>
      <c r="Z69" s="23">
        <v>22433382000</v>
      </c>
    </row>
    <row r="70" spans="1:26" ht="13.5" hidden="1">
      <c r="A70" s="39" t="s">
        <v>103</v>
      </c>
      <c r="B70" s="19">
        <v>11538407000</v>
      </c>
      <c r="C70" s="19"/>
      <c r="D70" s="20">
        <v>13573620000</v>
      </c>
      <c r="E70" s="21">
        <v>13573620000</v>
      </c>
      <c r="F70" s="21">
        <v>1145433343</v>
      </c>
      <c r="G70" s="21">
        <v>1151532201</v>
      </c>
      <c r="H70" s="21">
        <v>926952456</v>
      </c>
      <c r="I70" s="21">
        <v>3223918000</v>
      </c>
      <c r="J70" s="21">
        <v>1051658681</v>
      </c>
      <c r="K70" s="21">
        <v>917096511</v>
      </c>
      <c r="L70" s="21">
        <v>964321192</v>
      </c>
      <c r="M70" s="21">
        <v>2933076384</v>
      </c>
      <c r="N70" s="21"/>
      <c r="O70" s="21"/>
      <c r="P70" s="21"/>
      <c r="Q70" s="21"/>
      <c r="R70" s="21"/>
      <c r="S70" s="21"/>
      <c r="T70" s="21"/>
      <c r="U70" s="21"/>
      <c r="V70" s="21">
        <v>6156994384</v>
      </c>
      <c r="W70" s="21">
        <v>6346992300</v>
      </c>
      <c r="X70" s="21"/>
      <c r="Y70" s="20"/>
      <c r="Z70" s="23">
        <v>13573620000</v>
      </c>
    </row>
    <row r="71" spans="1:26" ht="13.5" hidden="1">
      <c r="A71" s="39" t="s">
        <v>104</v>
      </c>
      <c r="B71" s="19">
        <v>4126244000</v>
      </c>
      <c r="C71" s="19"/>
      <c r="D71" s="20">
        <v>4618593000</v>
      </c>
      <c r="E71" s="21">
        <v>4618593000</v>
      </c>
      <c r="F71" s="21">
        <v>405805953</v>
      </c>
      <c r="G71" s="21">
        <v>345350801</v>
      </c>
      <c r="H71" s="21">
        <v>367420246</v>
      </c>
      <c r="I71" s="21">
        <v>1118577000</v>
      </c>
      <c r="J71" s="21">
        <v>505190235</v>
      </c>
      <c r="K71" s="21">
        <v>439961604</v>
      </c>
      <c r="L71" s="21">
        <v>324264670</v>
      </c>
      <c r="M71" s="21">
        <v>1269416509</v>
      </c>
      <c r="N71" s="21"/>
      <c r="O71" s="21"/>
      <c r="P71" s="21"/>
      <c r="Q71" s="21"/>
      <c r="R71" s="21"/>
      <c r="S71" s="21"/>
      <c r="T71" s="21"/>
      <c r="U71" s="21"/>
      <c r="V71" s="21">
        <v>2387993509</v>
      </c>
      <c r="W71" s="21">
        <v>2336986000</v>
      </c>
      <c r="X71" s="21"/>
      <c r="Y71" s="20"/>
      <c r="Z71" s="23">
        <v>4618593000</v>
      </c>
    </row>
    <row r="72" spans="1:26" ht="13.5" hidden="1">
      <c r="A72" s="39" t="s">
        <v>105</v>
      </c>
      <c r="B72" s="19">
        <v>2292731000</v>
      </c>
      <c r="C72" s="19"/>
      <c r="D72" s="20">
        <v>2712507000</v>
      </c>
      <c r="E72" s="21">
        <v>2712507000</v>
      </c>
      <c r="F72" s="21">
        <v>183636945</v>
      </c>
      <c r="G72" s="21">
        <v>223359840</v>
      </c>
      <c r="H72" s="21">
        <v>220589215</v>
      </c>
      <c r="I72" s="21">
        <v>627586000</v>
      </c>
      <c r="J72" s="21">
        <v>327480083</v>
      </c>
      <c r="K72" s="21">
        <v>266265551</v>
      </c>
      <c r="L72" s="21">
        <v>213509656</v>
      </c>
      <c r="M72" s="21">
        <v>807255290</v>
      </c>
      <c r="N72" s="21"/>
      <c r="O72" s="21"/>
      <c r="P72" s="21"/>
      <c r="Q72" s="21"/>
      <c r="R72" s="21"/>
      <c r="S72" s="21"/>
      <c r="T72" s="21"/>
      <c r="U72" s="21"/>
      <c r="V72" s="21">
        <v>1434841290</v>
      </c>
      <c r="W72" s="21">
        <v>1372516000</v>
      </c>
      <c r="X72" s="21"/>
      <c r="Y72" s="20"/>
      <c r="Z72" s="23">
        <v>2712507000</v>
      </c>
    </row>
    <row r="73" spans="1:26" ht="13.5" hidden="1">
      <c r="A73" s="39" t="s">
        <v>106</v>
      </c>
      <c r="B73" s="19">
        <v>1137713000</v>
      </c>
      <c r="C73" s="19"/>
      <c r="D73" s="20">
        <v>1060922000</v>
      </c>
      <c r="E73" s="21">
        <v>1060922000</v>
      </c>
      <c r="F73" s="21">
        <v>98284346</v>
      </c>
      <c r="G73" s="21">
        <v>115864028</v>
      </c>
      <c r="H73" s="21">
        <v>81295626</v>
      </c>
      <c r="I73" s="21">
        <v>295444000</v>
      </c>
      <c r="J73" s="21">
        <v>99615000</v>
      </c>
      <c r="K73" s="21">
        <v>106357991</v>
      </c>
      <c r="L73" s="21">
        <v>94072300</v>
      </c>
      <c r="M73" s="21">
        <v>300045291</v>
      </c>
      <c r="N73" s="21"/>
      <c r="O73" s="21"/>
      <c r="P73" s="21"/>
      <c r="Q73" s="21"/>
      <c r="R73" s="21"/>
      <c r="S73" s="21"/>
      <c r="T73" s="21"/>
      <c r="U73" s="21"/>
      <c r="V73" s="21">
        <v>595489291</v>
      </c>
      <c r="W73" s="21">
        <v>530412000</v>
      </c>
      <c r="X73" s="21"/>
      <c r="Y73" s="20"/>
      <c r="Z73" s="23">
        <v>1060922000</v>
      </c>
    </row>
    <row r="74" spans="1:26" ht="13.5" hidden="1">
      <c r="A74" s="39" t="s">
        <v>107</v>
      </c>
      <c r="B74" s="19">
        <v>323526000</v>
      </c>
      <c r="C74" s="19"/>
      <c r="D74" s="20">
        <v>467740000</v>
      </c>
      <c r="E74" s="21">
        <v>467740000</v>
      </c>
      <c r="F74" s="21">
        <v>28182654</v>
      </c>
      <c r="G74" s="21">
        <v>31991783</v>
      </c>
      <c r="H74" s="21">
        <v>53431563</v>
      </c>
      <c r="I74" s="21">
        <v>113606000</v>
      </c>
      <c r="J74" s="21">
        <v>28539108</v>
      </c>
      <c r="K74" s="21">
        <v>31003126</v>
      </c>
      <c r="L74" s="21">
        <v>38981426</v>
      </c>
      <c r="M74" s="21">
        <v>98523660</v>
      </c>
      <c r="N74" s="21"/>
      <c r="O74" s="21"/>
      <c r="P74" s="21"/>
      <c r="Q74" s="21"/>
      <c r="R74" s="21"/>
      <c r="S74" s="21"/>
      <c r="T74" s="21"/>
      <c r="U74" s="21"/>
      <c r="V74" s="21">
        <v>212129660</v>
      </c>
      <c r="W74" s="21">
        <v>221204000</v>
      </c>
      <c r="X74" s="21"/>
      <c r="Y74" s="20"/>
      <c r="Z74" s="23">
        <v>467740000</v>
      </c>
    </row>
    <row r="75" spans="1:26" ht="13.5" hidden="1">
      <c r="A75" s="40" t="s">
        <v>110</v>
      </c>
      <c r="B75" s="28">
        <v>94003000</v>
      </c>
      <c r="C75" s="28"/>
      <c r="D75" s="29">
        <v>107685000</v>
      </c>
      <c r="E75" s="30">
        <v>107685000</v>
      </c>
      <c r="F75" s="30">
        <v>10438975</v>
      </c>
      <c r="G75" s="30">
        <v>7241968</v>
      </c>
      <c r="H75" s="30">
        <v>8369057</v>
      </c>
      <c r="I75" s="30">
        <v>26050000</v>
      </c>
      <c r="J75" s="30">
        <v>6330807</v>
      </c>
      <c r="K75" s="30">
        <v>7209818</v>
      </c>
      <c r="L75" s="30">
        <v>14534362</v>
      </c>
      <c r="M75" s="30">
        <v>28074987</v>
      </c>
      <c r="N75" s="30"/>
      <c r="O75" s="30"/>
      <c r="P75" s="30"/>
      <c r="Q75" s="30"/>
      <c r="R75" s="30"/>
      <c r="S75" s="30"/>
      <c r="T75" s="30"/>
      <c r="U75" s="30"/>
      <c r="V75" s="30">
        <v>54124987</v>
      </c>
      <c r="W75" s="30">
        <v>54306000</v>
      </c>
      <c r="X75" s="30"/>
      <c r="Y75" s="29"/>
      <c r="Z75" s="31">
        <v>107685000</v>
      </c>
    </row>
    <row r="76" spans="1:26" ht="13.5" hidden="1">
      <c r="A76" s="42" t="s">
        <v>286</v>
      </c>
      <c r="B76" s="32">
        <v>26478867000</v>
      </c>
      <c r="C76" s="32"/>
      <c r="D76" s="33">
        <v>27044411345</v>
      </c>
      <c r="E76" s="34">
        <v>27044411345</v>
      </c>
      <c r="F76" s="34">
        <v>2280575173</v>
      </c>
      <c r="G76" s="34">
        <v>2459504000</v>
      </c>
      <c r="H76" s="34">
        <v>1606915000</v>
      </c>
      <c r="I76" s="34">
        <v>6346994173</v>
      </c>
      <c r="J76" s="34">
        <v>2142310000</v>
      </c>
      <c r="K76" s="34">
        <v>2181872000</v>
      </c>
      <c r="L76" s="34">
        <v>2194329000</v>
      </c>
      <c r="M76" s="34">
        <v>6518511000</v>
      </c>
      <c r="N76" s="34"/>
      <c r="O76" s="34"/>
      <c r="P76" s="34"/>
      <c r="Q76" s="34"/>
      <c r="R76" s="34"/>
      <c r="S76" s="34"/>
      <c r="T76" s="34"/>
      <c r="U76" s="34"/>
      <c r="V76" s="34">
        <v>12865505173</v>
      </c>
      <c r="W76" s="34">
        <v>13122539857</v>
      </c>
      <c r="X76" s="34"/>
      <c r="Y76" s="33"/>
      <c r="Z76" s="35">
        <v>27044411345</v>
      </c>
    </row>
    <row r="77" spans="1:26" ht="13.5" hidden="1">
      <c r="A77" s="37" t="s">
        <v>31</v>
      </c>
      <c r="B77" s="19">
        <v>26478867000</v>
      </c>
      <c r="C77" s="19"/>
      <c r="D77" s="20">
        <v>6096369348</v>
      </c>
      <c r="E77" s="21">
        <v>6096369348</v>
      </c>
      <c r="F77" s="21">
        <v>533950000</v>
      </c>
      <c r="G77" s="21">
        <v>518251000</v>
      </c>
      <c r="H77" s="21">
        <v>416165000</v>
      </c>
      <c r="I77" s="21">
        <v>1468366000</v>
      </c>
      <c r="J77" s="21">
        <v>465957000</v>
      </c>
      <c r="K77" s="21">
        <v>515949000</v>
      </c>
      <c r="L77" s="21">
        <v>620447000</v>
      </c>
      <c r="M77" s="21">
        <v>1602353000</v>
      </c>
      <c r="N77" s="21"/>
      <c r="O77" s="21"/>
      <c r="P77" s="21"/>
      <c r="Q77" s="21"/>
      <c r="R77" s="21"/>
      <c r="S77" s="21"/>
      <c r="T77" s="21"/>
      <c r="U77" s="21"/>
      <c r="V77" s="21">
        <v>3070719000</v>
      </c>
      <c r="W77" s="21">
        <v>3048184674</v>
      </c>
      <c r="X77" s="21"/>
      <c r="Y77" s="20"/>
      <c r="Z77" s="23">
        <v>6096369348</v>
      </c>
    </row>
    <row r="78" spans="1:26" ht="13.5" hidden="1">
      <c r="A78" s="38" t="s">
        <v>32</v>
      </c>
      <c r="B78" s="19"/>
      <c r="C78" s="19"/>
      <c r="D78" s="20">
        <v>20840356997</v>
      </c>
      <c r="E78" s="21">
        <v>20840356997</v>
      </c>
      <c r="F78" s="21">
        <v>1735850173</v>
      </c>
      <c r="G78" s="21">
        <v>1930478000</v>
      </c>
      <c r="H78" s="21">
        <v>1186250000</v>
      </c>
      <c r="I78" s="21">
        <v>4852578173</v>
      </c>
      <c r="J78" s="21">
        <v>1669282000</v>
      </c>
      <c r="K78" s="21">
        <v>1657626000</v>
      </c>
      <c r="L78" s="21">
        <v>1561175000</v>
      </c>
      <c r="M78" s="21">
        <v>4888083000</v>
      </c>
      <c r="N78" s="21"/>
      <c r="O78" s="21"/>
      <c r="P78" s="21"/>
      <c r="Q78" s="21"/>
      <c r="R78" s="21"/>
      <c r="S78" s="21"/>
      <c r="T78" s="21"/>
      <c r="U78" s="21"/>
      <c r="V78" s="21">
        <v>9740661173</v>
      </c>
      <c r="W78" s="21">
        <v>10020049183</v>
      </c>
      <c r="X78" s="21"/>
      <c r="Y78" s="20"/>
      <c r="Z78" s="23">
        <v>20840356997</v>
      </c>
    </row>
    <row r="79" spans="1:26" ht="13.5" hidden="1">
      <c r="A79" s="39" t="s">
        <v>103</v>
      </c>
      <c r="B79" s="19"/>
      <c r="C79" s="19"/>
      <c r="D79" s="20">
        <v>13121078001</v>
      </c>
      <c r="E79" s="21">
        <v>13121078001</v>
      </c>
      <c r="F79" s="21">
        <v>1091552773</v>
      </c>
      <c r="G79" s="21">
        <v>1189485000</v>
      </c>
      <c r="H79" s="21">
        <v>620489000</v>
      </c>
      <c r="I79" s="21">
        <v>2901526773</v>
      </c>
      <c r="J79" s="21">
        <v>861003000</v>
      </c>
      <c r="K79" s="21">
        <v>910920000</v>
      </c>
      <c r="L79" s="21">
        <v>874003000</v>
      </c>
      <c r="M79" s="21">
        <v>2645926000</v>
      </c>
      <c r="N79" s="21"/>
      <c r="O79" s="21"/>
      <c r="P79" s="21"/>
      <c r="Q79" s="21"/>
      <c r="R79" s="21"/>
      <c r="S79" s="21"/>
      <c r="T79" s="21"/>
      <c r="U79" s="21"/>
      <c r="V79" s="21">
        <v>5547452773</v>
      </c>
      <c r="W79" s="21">
        <v>6135384742</v>
      </c>
      <c r="X79" s="21"/>
      <c r="Y79" s="20"/>
      <c r="Z79" s="23">
        <v>13121078001</v>
      </c>
    </row>
    <row r="80" spans="1:26" ht="13.5" hidden="1">
      <c r="A80" s="39" t="s">
        <v>104</v>
      </c>
      <c r="B80" s="19"/>
      <c r="C80" s="19"/>
      <c r="D80" s="20">
        <v>4100116999</v>
      </c>
      <c r="E80" s="21">
        <v>4100116999</v>
      </c>
      <c r="F80" s="21">
        <v>365274900</v>
      </c>
      <c r="G80" s="21">
        <v>403351000</v>
      </c>
      <c r="H80" s="21">
        <v>238093000</v>
      </c>
      <c r="I80" s="21">
        <v>1006718900</v>
      </c>
      <c r="J80" s="21">
        <v>422235000</v>
      </c>
      <c r="K80" s="21">
        <v>387191000</v>
      </c>
      <c r="L80" s="21">
        <v>335437000</v>
      </c>
      <c r="M80" s="21">
        <v>1144863000</v>
      </c>
      <c r="N80" s="21"/>
      <c r="O80" s="21"/>
      <c r="P80" s="21"/>
      <c r="Q80" s="21"/>
      <c r="R80" s="21"/>
      <c r="S80" s="21"/>
      <c r="T80" s="21"/>
      <c r="U80" s="21"/>
      <c r="V80" s="21">
        <v>2151581900</v>
      </c>
      <c r="W80" s="21">
        <v>2074639620</v>
      </c>
      <c r="X80" s="21"/>
      <c r="Y80" s="20"/>
      <c r="Z80" s="23">
        <v>4100116999</v>
      </c>
    </row>
    <row r="81" spans="1:26" ht="13.5" hidden="1">
      <c r="A81" s="39" t="s">
        <v>105</v>
      </c>
      <c r="B81" s="19"/>
      <c r="C81" s="19"/>
      <c r="D81" s="20">
        <v>2194030999</v>
      </c>
      <c r="E81" s="21">
        <v>2194030999</v>
      </c>
      <c r="F81" s="21">
        <v>165273300</v>
      </c>
      <c r="G81" s="21">
        <v>196954000</v>
      </c>
      <c r="H81" s="21">
        <v>202600000</v>
      </c>
      <c r="I81" s="21">
        <v>564827300</v>
      </c>
      <c r="J81" s="21">
        <v>275631000</v>
      </c>
      <c r="K81" s="21">
        <v>234313000</v>
      </c>
      <c r="L81" s="21">
        <v>218021000</v>
      </c>
      <c r="M81" s="21">
        <v>727965000</v>
      </c>
      <c r="N81" s="21"/>
      <c r="O81" s="21"/>
      <c r="P81" s="21"/>
      <c r="Q81" s="21"/>
      <c r="R81" s="21"/>
      <c r="S81" s="21"/>
      <c r="T81" s="21"/>
      <c r="U81" s="21"/>
      <c r="V81" s="21">
        <v>1292792300</v>
      </c>
      <c r="W81" s="21">
        <v>1110169540</v>
      </c>
      <c r="X81" s="21"/>
      <c r="Y81" s="20"/>
      <c r="Z81" s="23">
        <v>2194030999</v>
      </c>
    </row>
    <row r="82" spans="1:26" ht="13.5" hidden="1">
      <c r="A82" s="39" t="s">
        <v>106</v>
      </c>
      <c r="B82" s="19"/>
      <c r="C82" s="19"/>
      <c r="D82" s="20">
        <v>957390998</v>
      </c>
      <c r="E82" s="21">
        <v>957390998</v>
      </c>
      <c r="F82" s="21">
        <v>80935200</v>
      </c>
      <c r="G82" s="21">
        <v>97380000</v>
      </c>
      <c r="H82" s="21">
        <v>87584000</v>
      </c>
      <c r="I82" s="21">
        <v>265899200</v>
      </c>
      <c r="J82" s="21">
        <v>82237000</v>
      </c>
      <c r="K82" s="21">
        <v>88739000</v>
      </c>
      <c r="L82" s="21">
        <v>99661000</v>
      </c>
      <c r="M82" s="21">
        <v>270637000</v>
      </c>
      <c r="N82" s="21"/>
      <c r="O82" s="21"/>
      <c r="P82" s="21"/>
      <c r="Q82" s="21"/>
      <c r="R82" s="21"/>
      <c r="S82" s="21"/>
      <c r="T82" s="21"/>
      <c r="U82" s="21"/>
      <c r="V82" s="21">
        <v>536536200</v>
      </c>
      <c r="W82" s="21">
        <v>478651281</v>
      </c>
      <c r="X82" s="21"/>
      <c r="Y82" s="20"/>
      <c r="Z82" s="23">
        <v>957390998</v>
      </c>
    </row>
    <row r="83" spans="1:26" ht="13.5" hidden="1">
      <c r="A83" s="39" t="s">
        <v>107</v>
      </c>
      <c r="B83" s="19"/>
      <c r="C83" s="19"/>
      <c r="D83" s="20">
        <v>467740000</v>
      </c>
      <c r="E83" s="21">
        <v>467740000</v>
      </c>
      <c r="F83" s="21">
        <v>32814000</v>
      </c>
      <c r="G83" s="21">
        <v>43308000</v>
      </c>
      <c r="H83" s="21">
        <v>37484000</v>
      </c>
      <c r="I83" s="21">
        <v>113606000</v>
      </c>
      <c r="J83" s="21">
        <v>28176000</v>
      </c>
      <c r="K83" s="21">
        <v>36463000</v>
      </c>
      <c r="L83" s="21">
        <v>34053000</v>
      </c>
      <c r="M83" s="21">
        <v>98692000</v>
      </c>
      <c r="N83" s="21"/>
      <c r="O83" s="21"/>
      <c r="P83" s="21"/>
      <c r="Q83" s="21"/>
      <c r="R83" s="21"/>
      <c r="S83" s="21"/>
      <c r="T83" s="21"/>
      <c r="U83" s="21"/>
      <c r="V83" s="21">
        <v>212298000</v>
      </c>
      <c r="W83" s="21">
        <v>221204000</v>
      </c>
      <c r="X83" s="21"/>
      <c r="Y83" s="20"/>
      <c r="Z83" s="23">
        <v>467740000</v>
      </c>
    </row>
    <row r="84" spans="1:26" ht="13.5" hidden="1">
      <c r="A84" s="40" t="s">
        <v>110</v>
      </c>
      <c r="B84" s="28"/>
      <c r="C84" s="28"/>
      <c r="D84" s="29">
        <v>107685000</v>
      </c>
      <c r="E84" s="30">
        <v>107685000</v>
      </c>
      <c r="F84" s="30">
        <v>10775000</v>
      </c>
      <c r="G84" s="30">
        <v>10775000</v>
      </c>
      <c r="H84" s="30">
        <v>4500000</v>
      </c>
      <c r="I84" s="30">
        <v>26050000</v>
      </c>
      <c r="J84" s="30">
        <v>7071000</v>
      </c>
      <c r="K84" s="30">
        <v>8297000</v>
      </c>
      <c r="L84" s="30">
        <v>12707000</v>
      </c>
      <c r="M84" s="30">
        <v>28075000</v>
      </c>
      <c r="N84" s="30"/>
      <c r="O84" s="30"/>
      <c r="P84" s="30"/>
      <c r="Q84" s="30"/>
      <c r="R84" s="30"/>
      <c r="S84" s="30"/>
      <c r="T84" s="30"/>
      <c r="U84" s="30"/>
      <c r="V84" s="30">
        <v>54125000</v>
      </c>
      <c r="W84" s="30">
        <v>54306000</v>
      </c>
      <c r="X84" s="30"/>
      <c r="Y84" s="29"/>
      <c r="Z84" s="31">
        <v>107685000</v>
      </c>
    </row>
  </sheetData>
  <sheetProtection password="F954" sheet="1"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73" t="s">
        <v>265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209</v>
      </c>
      <c r="B5" s="136"/>
      <c r="C5" s="343">
        <f aca="true" t="shared" si="0" ref="C5:Y5">+C6+C8+C11+C13+C15</f>
        <v>0</v>
      </c>
      <c r="D5" s="344">
        <f t="shared" si="0"/>
        <v>0</v>
      </c>
      <c r="E5" s="343">
        <f t="shared" si="0"/>
        <v>2056580000</v>
      </c>
      <c r="F5" s="345">
        <f t="shared" si="0"/>
        <v>2056580000</v>
      </c>
      <c r="G5" s="345">
        <f t="shared" si="0"/>
        <v>0</v>
      </c>
      <c r="H5" s="343">
        <f t="shared" si="0"/>
        <v>-294125845</v>
      </c>
      <c r="I5" s="343">
        <f t="shared" si="0"/>
        <v>-200210743</v>
      </c>
      <c r="J5" s="345">
        <f t="shared" si="0"/>
        <v>-494336588</v>
      </c>
      <c r="K5" s="345">
        <f t="shared" si="0"/>
        <v>0</v>
      </c>
      <c r="L5" s="343">
        <f t="shared" si="0"/>
        <v>0</v>
      </c>
      <c r="M5" s="343">
        <f t="shared" si="0"/>
        <v>347781828</v>
      </c>
      <c r="N5" s="345">
        <f t="shared" si="0"/>
        <v>347781828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-146554760</v>
      </c>
      <c r="X5" s="343">
        <f t="shared" si="0"/>
        <v>1028290000</v>
      </c>
      <c r="Y5" s="345">
        <f t="shared" si="0"/>
        <v>-1174844760</v>
      </c>
      <c r="Z5" s="346">
        <f>+IF(X5&lt;&gt;0,+(Y5/X5)*100,0)</f>
        <v>-114.25227902634472</v>
      </c>
      <c r="AA5" s="347">
        <f>+AA6+AA8+AA11+AA13+AA15</f>
        <v>2056580000</v>
      </c>
    </row>
    <row r="6" spans="1:27" ht="13.5">
      <c r="A6" s="348" t="s">
        <v>204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738700000</v>
      </c>
      <c r="F6" s="59">
        <f t="shared" si="1"/>
        <v>738700000</v>
      </c>
      <c r="G6" s="59">
        <f t="shared" si="1"/>
        <v>0</v>
      </c>
      <c r="H6" s="60">
        <f t="shared" si="1"/>
        <v>-79351</v>
      </c>
      <c r="I6" s="60">
        <f t="shared" si="1"/>
        <v>0</v>
      </c>
      <c r="J6" s="59">
        <f t="shared" si="1"/>
        <v>-79351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-79351</v>
      </c>
      <c r="X6" s="60">
        <f t="shared" si="1"/>
        <v>369350000</v>
      </c>
      <c r="Y6" s="59">
        <f t="shared" si="1"/>
        <v>-369429351</v>
      </c>
      <c r="Z6" s="61">
        <f>+IF(X6&lt;&gt;0,+(Y6/X6)*100,0)</f>
        <v>-100.02148395830513</v>
      </c>
      <c r="AA6" s="62">
        <f t="shared" si="1"/>
        <v>738700000</v>
      </c>
    </row>
    <row r="7" spans="1:27" ht="13.5">
      <c r="A7" s="291" t="s">
        <v>228</v>
      </c>
      <c r="B7" s="142"/>
      <c r="C7" s="60"/>
      <c r="D7" s="327"/>
      <c r="E7" s="60">
        <v>738700000</v>
      </c>
      <c r="F7" s="59">
        <v>738700000</v>
      </c>
      <c r="G7" s="59"/>
      <c r="H7" s="60">
        <v>-79351</v>
      </c>
      <c r="I7" s="60"/>
      <c r="J7" s="59">
        <v>-79351</v>
      </c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>
        <v>-79351</v>
      </c>
      <c r="X7" s="60">
        <v>369350000</v>
      </c>
      <c r="Y7" s="59">
        <v>-369429351</v>
      </c>
      <c r="Z7" s="61">
        <v>-100.02</v>
      </c>
      <c r="AA7" s="62">
        <v>738700000</v>
      </c>
    </row>
    <row r="8" spans="1:27" ht="13.5">
      <c r="A8" s="348" t="s">
        <v>205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511877000</v>
      </c>
      <c r="F8" s="59">
        <f t="shared" si="2"/>
        <v>511877000</v>
      </c>
      <c r="G8" s="59">
        <f t="shared" si="2"/>
        <v>0</v>
      </c>
      <c r="H8" s="60">
        <f t="shared" si="2"/>
        <v>-103373341</v>
      </c>
      <c r="I8" s="60">
        <f t="shared" si="2"/>
        <v>-200210743</v>
      </c>
      <c r="J8" s="59">
        <f t="shared" si="2"/>
        <v>-303584084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-303584084</v>
      </c>
      <c r="X8" s="60">
        <f t="shared" si="2"/>
        <v>255938500</v>
      </c>
      <c r="Y8" s="59">
        <f t="shared" si="2"/>
        <v>-559522584</v>
      </c>
      <c r="Z8" s="61">
        <f>+IF(X8&lt;&gt;0,+(Y8/X8)*100,0)</f>
        <v>-218.61602845996205</v>
      </c>
      <c r="AA8" s="62">
        <f>SUM(AA9:AA10)</f>
        <v>511877000</v>
      </c>
    </row>
    <row r="9" spans="1:27" ht="13.5">
      <c r="A9" s="291" t="s">
        <v>229</v>
      </c>
      <c r="B9" s="142"/>
      <c r="C9" s="60"/>
      <c r="D9" s="327"/>
      <c r="E9" s="60">
        <v>496890000</v>
      </c>
      <c r="F9" s="59">
        <v>496890000</v>
      </c>
      <c r="G9" s="59"/>
      <c r="H9" s="60">
        <v>-103373341</v>
      </c>
      <c r="I9" s="60">
        <v>-200210743</v>
      </c>
      <c r="J9" s="59">
        <v>-303584084</v>
      </c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>
        <v>-303584084</v>
      </c>
      <c r="X9" s="60">
        <v>248445000</v>
      </c>
      <c r="Y9" s="59">
        <v>-552029084</v>
      </c>
      <c r="Z9" s="61">
        <v>-222.19</v>
      </c>
      <c r="AA9" s="62">
        <v>496890000</v>
      </c>
    </row>
    <row r="10" spans="1:27" ht="13.5">
      <c r="A10" s="291" t="s">
        <v>230</v>
      </c>
      <c r="B10" s="142"/>
      <c r="C10" s="60"/>
      <c r="D10" s="327"/>
      <c r="E10" s="60">
        <v>14987000</v>
      </c>
      <c r="F10" s="59">
        <v>14987000</v>
      </c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>
        <v>7493500</v>
      </c>
      <c r="Y10" s="59">
        <v>-7493500</v>
      </c>
      <c r="Z10" s="61">
        <v>-100</v>
      </c>
      <c r="AA10" s="62">
        <v>14987000</v>
      </c>
    </row>
    <row r="11" spans="1:27" ht="13.5">
      <c r="A11" s="348" t="s">
        <v>206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408399000</v>
      </c>
      <c r="F11" s="351">
        <f t="shared" si="3"/>
        <v>408399000</v>
      </c>
      <c r="G11" s="351">
        <f t="shared" si="3"/>
        <v>0</v>
      </c>
      <c r="H11" s="349">
        <f t="shared" si="3"/>
        <v>-129937000</v>
      </c>
      <c r="I11" s="349">
        <f t="shared" si="3"/>
        <v>0</v>
      </c>
      <c r="J11" s="351">
        <f t="shared" si="3"/>
        <v>-129937000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-129937000</v>
      </c>
      <c r="X11" s="349">
        <f t="shared" si="3"/>
        <v>204199500</v>
      </c>
      <c r="Y11" s="351">
        <f t="shared" si="3"/>
        <v>-334136500</v>
      </c>
      <c r="Z11" s="352">
        <f>+IF(X11&lt;&gt;0,+(Y11/X11)*100,0)</f>
        <v>-163.63237911943958</v>
      </c>
      <c r="AA11" s="353">
        <f t="shared" si="3"/>
        <v>408399000</v>
      </c>
    </row>
    <row r="12" spans="1:27" ht="13.5">
      <c r="A12" s="291" t="s">
        <v>231</v>
      </c>
      <c r="B12" s="136"/>
      <c r="C12" s="60"/>
      <c r="D12" s="327"/>
      <c r="E12" s="60">
        <v>408399000</v>
      </c>
      <c r="F12" s="59">
        <v>408399000</v>
      </c>
      <c r="G12" s="59"/>
      <c r="H12" s="60">
        <v>-129937000</v>
      </c>
      <c r="I12" s="60"/>
      <c r="J12" s="59">
        <v>-129937000</v>
      </c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>
        <v>-129937000</v>
      </c>
      <c r="X12" s="60">
        <v>204199500</v>
      </c>
      <c r="Y12" s="59">
        <v>-334136500</v>
      </c>
      <c r="Z12" s="61">
        <v>-163.63</v>
      </c>
      <c r="AA12" s="62">
        <v>408399000</v>
      </c>
    </row>
    <row r="13" spans="1:27" ht="13.5">
      <c r="A13" s="348" t="s">
        <v>207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361188000</v>
      </c>
      <c r="F13" s="329">
        <f t="shared" si="4"/>
        <v>361188000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180594000</v>
      </c>
      <c r="Y13" s="329">
        <f t="shared" si="4"/>
        <v>-180594000</v>
      </c>
      <c r="Z13" s="322">
        <f>+IF(X13&lt;&gt;0,+(Y13/X13)*100,0)</f>
        <v>-100</v>
      </c>
      <c r="AA13" s="273">
        <f t="shared" si="4"/>
        <v>361188000</v>
      </c>
    </row>
    <row r="14" spans="1:27" ht="13.5">
      <c r="A14" s="291" t="s">
        <v>232</v>
      </c>
      <c r="B14" s="136"/>
      <c r="C14" s="60"/>
      <c r="D14" s="327"/>
      <c r="E14" s="60">
        <v>361188000</v>
      </c>
      <c r="F14" s="59">
        <v>361188000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>
        <v>180594000</v>
      </c>
      <c r="Y14" s="59">
        <v>-180594000</v>
      </c>
      <c r="Z14" s="61">
        <v>-100</v>
      </c>
      <c r="AA14" s="62">
        <v>361188000</v>
      </c>
    </row>
    <row r="15" spans="1:27" ht="13.5">
      <c r="A15" s="348" t="s">
        <v>208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36416000</v>
      </c>
      <c r="F15" s="59">
        <f t="shared" si="5"/>
        <v>36416000</v>
      </c>
      <c r="G15" s="59">
        <f t="shared" si="5"/>
        <v>0</v>
      </c>
      <c r="H15" s="60">
        <f t="shared" si="5"/>
        <v>-60736153</v>
      </c>
      <c r="I15" s="60">
        <f t="shared" si="5"/>
        <v>0</v>
      </c>
      <c r="J15" s="59">
        <f t="shared" si="5"/>
        <v>-60736153</v>
      </c>
      <c r="K15" s="59">
        <f t="shared" si="5"/>
        <v>0</v>
      </c>
      <c r="L15" s="60">
        <f t="shared" si="5"/>
        <v>0</v>
      </c>
      <c r="M15" s="60">
        <f t="shared" si="5"/>
        <v>347781828</v>
      </c>
      <c r="N15" s="59">
        <f t="shared" si="5"/>
        <v>347781828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287045675</v>
      </c>
      <c r="X15" s="60">
        <f t="shared" si="5"/>
        <v>18208000</v>
      </c>
      <c r="Y15" s="59">
        <f t="shared" si="5"/>
        <v>268837675</v>
      </c>
      <c r="Z15" s="61">
        <f>+IF(X15&lt;&gt;0,+(Y15/X15)*100,0)</f>
        <v>1476.4810797451669</v>
      </c>
      <c r="AA15" s="62">
        <f>SUM(AA16:AA20)</f>
        <v>36416000</v>
      </c>
    </row>
    <row r="16" spans="1:27" ht="13.5">
      <c r="A16" s="291" t="s">
        <v>233</v>
      </c>
      <c r="B16" s="300"/>
      <c r="C16" s="60"/>
      <c r="D16" s="327"/>
      <c r="E16" s="60"/>
      <c r="F16" s="59"/>
      <c r="G16" s="59"/>
      <c r="H16" s="60">
        <v>-72561</v>
      </c>
      <c r="I16" s="60"/>
      <c r="J16" s="59">
        <v>-72561</v>
      </c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>
        <v>-72561</v>
      </c>
      <c r="X16" s="60"/>
      <c r="Y16" s="59">
        <v>-72561</v>
      </c>
      <c r="Z16" s="61"/>
      <c r="AA16" s="62"/>
    </row>
    <row r="17" spans="1:27" ht="13.5">
      <c r="A17" s="291" t="s">
        <v>234</v>
      </c>
      <c r="B17" s="136"/>
      <c r="C17" s="60"/>
      <c r="D17" s="327"/>
      <c r="E17" s="60"/>
      <c r="F17" s="59"/>
      <c r="G17" s="59"/>
      <c r="H17" s="60">
        <v>-48433740</v>
      </c>
      <c r="I17" s="60"/>
      <c r="J17" s="59">
        <v>-48433740</v>
      </c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>
        <v>-48433740</v>
      </c>
      <c r="X17" s="60"/>
      <c r="Y17" s="59">
        <v>-48433740</v>
      </c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>
        <v>36416000</v>
      </c>
      <c r="F20" s="59">
        <v>36416000</v>
      </c>
      <c r="G20" s="59"/>
      <c r="H20" s="60">
        <v>-12229852</v>
      </c>
      <c r="I20" s="60"/>
      <c r="J20" s="59">
        <v>-12229852</v>
      </c>
      <c r="K20" s="59"/>
      <c r="L20" s="60"/>
      <c r="M20" s="60">
        <v>347781828</v>
      </c>
      <c r="N20" s="59">
        <v>347781828</v>
      </c>
      <c r="O20" s="59"/>
      <c r="P20" s="60"/>
      <c r="Q20" s="60"/>
      <c r="R20" s="59"/>
      <c r="S20" s="59"/>
      <c r="T20" s="60"/>
      <c r="U20" s="60"/>
      <c r="V20" s="59"/>
      <c r="W20" s="59">
        <v>335551976</v>
      </c>
      <c r="X20" s="60">
        <v>18208000</v>
      </c>
      <c r="Y20" s="59">
        <v>317343976</v>
      </c>
      <c r="Z20" s="61">
        <v>1742.88</v>
      </c>
      <c r="AA20" s="62">
        <v>36416000</v>
      </c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210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156845000</v>
      </c>
      <c r="F22" s="332">
        <f t="shared" si="6"/>
        <v>156845000</v>
      </c>
      <c r="G22" s="332">
        <f t="shared" si="6"/>
        <v>0</v>
      </c>
      <c r="H22" s="330">
        <f t="shared" si="6"/>
        <v>-4654148</v>
      </c>
      <c r="I22" s="330">
        <f t="shared" si="6"/>
        <v>-4738894</v>
      </c>
      <c r="J22" s="332">
        <f t="shared" si="6"/>
        <v>-9393042</v>
      </c>
      <c r="K22" s="332">
        <f t="shared" si="6"/>
        <v>3616397</v>
      </c>
      <c r="L22" s="330">
        <f t="shared" si="6"/>
        <v>0</v>
      </c>
      <c r="M22" s="330">
        <f t="shared" si="6"/>
        <v>2613537</v>
      </c>
      <c r="N22" s="332">
        <f t="shared" si="6"/>
        <v>6229934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-3163108</v>
      </c>
      <c r="X22" s="330">
        <f t="shared" si="6"/>
        <v>78422500</v>
      </c>
      <c r="Y22" s="332">
        <f t="shared" si="6"/>
        <v>-81585608</v>
      </c>
      <c r="Z22" s="323">
        <f>+IF(X22&lt;&gt;0,+(Y22/X22)*100,0)</f>
        <v>-104.03341898052216</v>
      </c>
      <c r="AA22" s="337">
        <f>SUM(AA23:AA32)</f>
        <v>156845000</v>
      </c>
    </row>
    <row r="23" spans="1:27" ht="13.5">
      <c r="A23" s="348" t="s">
        <v>236</v>
      </c>
      <c r="B23" s="142"/>
      <c r="C23" s="60"/>
      <c r="D23" s="327"/>
      <c r="E23" s="60">
        <v>7055000</v>
      </c>
      <c r="F23" s="59">
        <v>7055000</v>
      </c>
      <c r="G23" s="59"/>
      <c r="H23" s="60"/>
      <c r="I23" s="60">
        <v>-19917</v>
      </c>
      <c r="J23" s="59">
        <v>-19917</v>
      </c>
      <c r="K23" s="59">
        <v>5000</v>
      </c>
      <c r="L23" s="60"/>
      <c r="M23" s="60"/>
      <c r="N23" s="59">
        <v>5000</v>
      </c>
      <c r="O23" s="59"/>
      <c r="P23" s="60"/>
      <c r="Q23" s="60"/>
      <c r="R23" s="59"/>
      <c r="S23" s="59"/>
      <c r="T23" s="60"/>
      <c r="U23" s="60"/>
      <c r="V23" s="59"/>
      <c r="W23" s="59">
        <v>-14917</v>
      </c>
      <c r="X23" s="60">
        <v>3527500</v>
      </c>
      <c r="Y23" s="59">
        <v>-3542417</v>
      </c>
      <c r="Z23" s="61">
        <v>-100.42</v>
      </c>
      <c r="AA23" s="62">
        <v>7055000</v>
      </c>
    </row>
    <row r="24" spans="1:27" ht="13.5">
      <c r="A24" s="348" t="s">
        <v>237</v>
      </c>
      <c r="B24" s="142"/>
      <c r="C24" s="60"/>
      <c r="D24" s="327"/>
      <c r="E24" s="60">
        <v>8519000</v>
      </c>
      <c r="F24" s="59">
        <v>8519000</v>
      </c>
      <c r="G24" s="59"/>
      <c r="H24" s="60"/>
      <c r="I24" s="60">
        <v>-676333</v>
      </c>
      <c r="J24" s="59">
        <v>-676333</v>
      </c>
      <c r="K24" s="59">
        <v>2282572</v>
      </c>
      <c r="L24" s="60"/>
      <c r="M24" s="60"/>
      <c r="N24" s="59">
        <v>2282572</v>
      </c>
      <c r="O24" s="59"/>
      <c r="P24" s="60"/>
      <c r="Q24" s="60"/>
      <c r="R24" s="59"/>
      <c r="S24" s="59"/>
      <c r="T24" s="60"/>
      <c r="U24" s="60"/>
      <c r="V24" s="59"/>
      <c r="W24" s="59">
        <v>1606239</v>
      </c>
      <c r="X24" s="60">
        <v>4259500</v>
      </c>
      <c r="Y24" s="59">
        <v>-2653261</v>
      </c>
      <c r="Z24" s="61">
        <v>-62.29</v>
      </c>
      <c r="AA24" s="62">
        <v>8519000</v>
      </c>
    </row>
    <row r="25" spans="1:27" ht="13.5">
      <c r="A25" s="348" t="s">
        <v>238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239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240</v>
      </c>
      <c r="B27" s="147"/>
      <c r="C27" s="60"/>
      <c r="D27" s="327"/>
      <c r="E27" s="60">
        <v>61638000</v>
      </c>
      <c r="F27" s="59">
        <v>61638000</v>
      </c>
      <c r="G27" s="59"/>
      <c r="H27" s="60">
        <v>-3121226</v>
      </c>
      <c r="I27" s="60">
        <v>-617500</v>
      </c>
      <c r="J27" s="59">
        <v>-3738726</v>
      </c>
      <c r="K27" s="59">
        <v>170713</v>
      </c>
      <c r="L27" s="60"/>
      <c r="M27" s="60"/>
      <c r="N27" s="59">
        <v>170713</v>
      </c>
      <c r="O27" s="59"/>
      <c r="P27" s="60"/>
      <c r="Q27" s="60"/>
      <c r="R27" s="59"/>
      <c r="S27" s="59"/>
      <c r="T27" s="60"/>
      <c r="U27" s="60"/>
      <c r="V27" s="59"/>
      <c r="W27" s="59">
        <v>-3568013</v>
      </c>
      <c r="X27" s="60">
        <v>30819000</v>
      </c>
      <c r="Y27" s="59">
        <v>-34387013</v>
      </c>
      <c r="Z27" s="61">
        <v>-111.58</v>
      </c>
      <c r="AA27" s="62">
        <v>61638000</v>
      </c>
    </row>
    <row r="28" spans="1:27" ht="13.5">
      <c r="A28" s="348" t="s">
        <v>241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242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243</v>
      </c>
      <c r="B30" s="136"/>
      <c r="C30" s="60"/>
      <c r="D30" s="327"/>
      <c r="E30" s="60">
        <v>7168000</v>
      </c>
      <c r="F30" s="59">
        <v>7168000</v>
      </c>
      <c r="G30" s="59"/>
      <c r="H30" s="60">
        <v>-1506742</v>
      </c>
      <c r="I30" s="60"/>
      <c r="J30" s="59">
        <v>-1506742</v>
      </c>
      <c r="K30" s="59">
        <v>899509</v>
      </c>
      <c r="L30" s="60"/>
      <c r="M30" s="60"/>
      <c r="N30" s="59">
        <v>899509</v>
      </c>
      <c r="O30" s="59"/>
      <c r="P30" s="60"/>
      <c r="Q30" s="60"/>
      <c r="R30" s="59"/>
      <c r="S30" s="59"/>
      <c r="T30" s="60"/>
      <c r="U30" s="60"/>
      <c r="V30" s="59"/>
      <c r="W30" s="59">
        <v>-607233</v>
      </c>
      <c r="X30" s="60">
        <v>3584000</v>
      </c>
      <c r="Y30" s="59">
        <v>-4191233</v>
      </c>
      <c r="Z30" s="61">
        <v>-116.94</v>
      </c>
      <c r="AA30" s="62">
        <v>7168000</v>
      </c>
    </row>
    <row r="31" spans="1:27" ht="13.5">
      <c r="A31" s="348" t="s">
        <v>244</v>
      </c>
      <c r="B31" s="300"/>
      <c r="C31" s="60"/>
      <c r="D31" s="327"/>
      <c r="E31" s="60"/>
      <c r="F31" s="59"/>
      <c r="G31" s="59"/>
      <c r="H31" s="60">
        <v>-26180</v>
      </c>
      <c r="I31" s="60">
        <v>-26167</v>
      </c>
      <c r="J31" s="59">
        <v>-52347</v>
      </c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>
        <v>-52347</v>
      </c>
      <c r="X31" s="60"/>
      <c r="Y31" s="59">
        <v>-52347</v>
      </c>
      <c r="Z31" s="61"/>
      <c r="AA31" s="62"/>
    </row>
    <row r="32" spans="1:27" ht="13.5">
      <c r="A32" s="348" t="s">
        <v>93</v>
      </c>
      <c r="B32" s="136"/>
      <c r="C32" s="60"/>
      <c r="D32" s="327"/>
      <c r="E32" s="60">
        <v>72465000</v>
      </c>
      <c r="F32" s="59">
        <v>72465000</v>
      </c>
      <c r="G32" s="59"/>
      <c r="H32" s="60"/>
      <c r="I32" s="60">
        <v>-3398977</v>
      </c>
      <c r="J32" s="59">
        <v>-3398977</v>
      </c>
      <c r="K32" s="59">
        <v>258603</v>
      </c>
      <c r="L32" s="60"/>
      <c r="M32" s="60">
        <v>2613537</v>
      </c>
      <c r="N32" s="59">
        <v>2872140</v>
      </c>
      <c r="O32" s="59"/>
      <c r="P32" s="60"/>
      <c r="Q32" s="60"/>
      <c r="R32" s="59"/>
      <c r="S32" s="59"/>
      <c r="T32" s="60"/>
      <c r="U32" s="60"/>
      <c r="V32" s="59"/>
      <c r="W32" s="59">
        <v>-526837</v>
      </c>
      <c r="X32" s="60">
        <v>36232500</v>
      </c>
      <c r="Y32" s="59">
        <v>-36759337</v>
      </c>
      <c r="Z32" s="61">
        <v>-101.45</v>
      </c>
      <c r="AA32" s="62">
        <v>72465000</v>
      </c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245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245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212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212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246</v>
      </c>
      <c r="B40" s="142"/>
      <c r="C40" s="330">
        <f aca="true" t="shared" si="9" ref="C40:Y40">SUM(C41:C49)</f>
        <v>0</v>
      </c>
      <c r="D40" s="331">
        <f t="shared" si="9"/>
        <v>0</v>
      </c>
      <c r="E40" s="330">
        <f t="shared" si="9"/>
        <v>1128586000</v>
      </c>
      <c r="F40" s="332">
        <f t="shared" si="9"/>
        <v>1128586000</v>
      </c>
      <c r="G40" s="332">
        <f t="shared" si="9"/>
        <v>0</v>
      </c>
      <c r="H40" s="330">
        <f t="shared" si="9"/>
        <v>-33559411</v>
      </c>
      <c r="I40" s="330">
        <f t="shared" si="9"/>
        <v>-378877443</v>
      </c>
      <c r="J40" s="332">
        <f t="shared" si="9"/>
        <v>-412436854</v>
      </c>
      <c r="K40" s="332">
        <f t="shared" si="9"/>
        <v>190861411</v>
      </c>
      <c r="L40" s="330">
        <f t="shared" si="9"/>
        <v>0</v>
      </c>
      <c r="M40" s="330">
        <f t="shared" si="9"/>
        <v>44823559</v>
      </c>
      <c r="N40" s="332">
        <f t="shared" si="9"/>
        <v>235684970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-176751884</v>
      </c>
      <c r="X40" s="330">
        <f t="shared" si="9"/>
        <v>564293000</v>
      </c>
      <c r="Y40" s="332">
        <f t="shared" si="9"/>
        <v>-741044884</v>
      </c>
      <c r="Z40" s="323">
        <f>+IF(X40&lt;&gt;0,+(Y40/X40)*100,0)</f>
        <v>-131.32271426368925</v>
      </c>
      <c r="AA40" s="337">
        <f>SUM(AA41:AA49)</f>
        <v>1128586000</v>
      </c>
    </row>
    <row r="41" spans="1:27" ht="13.5">
      <c r="A41" s="348" t="s">
        <v>247</v>
      </c>
      <c r="B41" s="142"/>
      <c r="C41" s="349"/>
      <c r="D41" s="350"/>
      <c r="E41" s="349"/>
      <c r="F41" s="351"/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/>
      <c r="Y41" s="351"/>
      <c r="Z41" s="352"/>
      <c r="AA41" s="353"/>
    </row>
    <row r="42" spans="1:27" ht="13.5">
      <c r="A42" s="348" t="s">
        <v>248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249</v>
      </c>
      <c r="B43" s="136"/>
      <c r="C43" s="275"/>
      <c r="D43" s="356"/>
      <c r="E43" s="305">
        <v>8352000</v>
      </c>
      <c r="F43" s="357">
        <v>8352000</v>
      </c>
      <c r="G43" s="357"/>
      <c r="H43" s="305">
        <v>-463000</v>
      </c>
      <c r="I43" s="305">
        <v>-130499</v>
      </c>
      <c r="J43" s="357">
        <v>-593499</v>
      </c>
      <c r="K43" s="357">
        <v>-8099</v>
      </c>
      <c r="L43" s="305"/>
      <c r="M43" s="305"/>
      <c r="N43" s="357">
        <v>-8099</v>
      </c>
      <c r="O43" s="357"/>
      <c r="P43" s="305"/>
      <c r="Q43" s="305"/>
      <c r="R43" s="357"/>
      <c r="S43" s="357"/>
      <c r="T43" s="305"/>
      <c r="U43" s="305"/>
      <c r="V43" s="357"/>
      <c r="W43" s="357">
        <v>-601598</v>
      </c>
      <c r="X43" s="305">
        <v>4176000</v>
      </c>
      <c r="Y43" s="357">
        <v>-4777598</v>
      </c>
      <c r="Z43" s="358">
        <v>-114.41</v>
      </c>
      <c r="AA43" s="303">
        <v>8352000</v>
      </c>
    </row>
    <row r="44" spans="1:27" ht="13.5">
      <c r="A44" s="348" t="s">
        <v>250</v>
      </c>
      <c r="B44" s="136"/>
      <c r="C44" s="60"/>
      <c r="D44" s="355"/>
      <c r="E44" s="54">
        <v>6927000</v>
      </c>
      <c r="F44" s="53">
        <v>6927000</v>
      </c>
      <c r="G44" s="53"/>
      <c r="H44" s="54">
        <v>-413412</v>
      </c>
      <c r="I44" s="54">
        <v>-1676125</v>
      </c>
      <c r="J44" s="53">
        <v>-2089537</v>
      </c>
      <c r="K44" s="53">
        <v>431613</v>
      </c>
      <c r="L44" s="54"/>
      <c r="M44" s="54"/>
      <c r="N44" s="53">
        <v>431613</v>
      </c>
      <c r="O44" s="53"/>
      <c r="P44" s="54"/>
      <c r="Q44" s="54"/>
      <c r="R44" s="53"/>
      <c r="S44" s="53"/>
      <c r="T44" s="54"/>
      <c r="U44" s="54"/>
      <c r="V44" s="53"/>
      <c r="W44" s="53">
        <v>-1657924</v>
      </c>
      <c r="X44" s="54">
        <v>3463500</v>
      </c>
      <c r="Y44" s="53">
        <v>-5121424</v>
      </c>
      <c r="Z44" s="94">
        <v>-147.87</v>
      </c>
      <c r="AA44" s="95">
        <v>6927000</v>
      </c>
    </row>
    <row r="45" spans="1:27" ht="13.5">
      <c r="A45" s="348" t="s">
        <v>251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252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253</v>
      </c>
      <c r="B47" s="136"/>
      <c r="C47" s="60"/>
      <c r="D47" s="355"/>
      <c r="E47" s="54">
        <v>29131000</v>
      </c>
      <c r="F47" s="53">
        <v>29131000</v>
      </c>
      <c r="G47" s="53"/>
      <c r="H47" s="54">
        <v>-9843184</v>
      </c>
      <c r="I47" s="54">
        <v>-14667752</v>
      </c>
      <c r="J47" s="53">
        <v>-24510936</v>
      </c>
      <c r="K47" s="53">
        <v>8216428</v>
      </c>
      <c r="L47" s="54"/>
      <c r="M47" s="54"/>
      <c r="N47" s="53">
        <v>8216428</v>
      </c>
      <c r="O47" s="53"/>
      <c r="P47" s="54"/>
      <c r="Q47" s="54"/>
      <c r="R47" s="53"/>
      <c r="S47" s="53"/>
      <c r="T47" s="54"/>
      <c r="U47" s="54"/>
      <c r="V47" s="53"/>
      <c r="W47" s="53">
        <v>-16294508</v>
      </c>
      <c r="X47" s="54">
        <v>14565500</v>
      </c>
      <c r="Y47" s="53">
        <v>-30860008</v>
      </c>
      <c r="Z47" s="94">
        <v>-211.87</v>
      </c>
      <c r="AA47" s="95">
        <v>29131000</v>
      </c>
    </row>
    <row r="48" spans="1:27" ht="13.5">
      <c r="A48" s="348" t="s">
        <v>254</v>
      </c>
      <c r="B48" s="136"/>
      <c r="C48" s="60"/>
      <c r="D48" s="355"/>
      <c r="E48" s="54">
        <v>54887000</v>
      </c>
      <c r="F48" s="53">
        <v>54887000</v>
      </c>
      <c r="G48" s="53"/>
      <c r="H48" s="54">
        <v>-8669658</v>
      </c>
      <c r="I48" s="54">
        <v>-6847667</v>
      </c>
      <c r="J48" s="53">
        <v>-15517325</v>
      </c>
      <c r="K48" s="53">
        <v>2028517</v>
      </c>
      <c r="L48" s="54"/>
      <c r="M48" s="54"/>
      <c r="N48" s="53">
        <v>2028517</v>
      </c>
      <c r="O48" s="53"/>
      <c r="P48" s="54"/>
      <c r="Q48" s="54"/>
      <c r="R48" s="53"/>
      <c r="S48" s="53"/>
      <c r="T48" s="54"/>
      <c r="U48" s="54"/>
      <c r="V48" s="53"/>
      <c r="W48" s="53">
        <v>-13488808</v>
      </c>
      <c r="X48" s="54">
        <v>27443500</v>
      </c>
      <c r="Y48" s="53">
        <v>-40932308</v>
      </c>
      <c r="Z48" s="94">
        <v>-149.15</v>
      </c>
      <c r="AA48" s="95">
        <v>54887000</v>
      </c>
    </row>
    <row r="49" spans="1:27" ht="13.5">
      <c r="A49" s="348" t="s">
        <v>93</v>
      </c>
      <c r="B49" s="136"/>
      <c r="C49" s="54"/>
      <c r="D49" s="355"/>
      <c r="E49" s="54">
        <v>1029289000</v>
      </c>
      <c r="F49" s="53">
        <v>1029289000</v>
      </c>
      <c r="G49" s="53"/>
      <c r="H49" s="54">
        <v>-14170157</v>
      </c>
      <c r="I49" s="54">
        <v>-355555400</v>
      </c>
      <c r="J49" s="53">
        <v>-369725557</v>
      </c>
      <c r="K49" s="53">
        <v>180192952</v>
      </c>
      <c r="L49" s="54"/>
      <c r="M49" s="54">
        <v>44823559</v>
      </c>
      <c r="N49" s="53">
        <v>225016511</v>
      </c>
      <c r="O49" s="53"/>
      <c r="P49" s="54"/>
      <c r="Q49" s="54"/>
      <c r="R49" s="53"/>
      <c r="S49" s="53"/>
      <c r="T49" s="54"/>
      <c r="U49" s="54"/>
      <c r="V49" s="53"/>
      <c r="W49" s="53">
        <v>-144709046</v>
      </c>
      <c r="X49" s="54">
        <v>514644500</v>
      </c>
      <c r="Y49" s="53">
        <v>-659353546</v>
      </c>
      <c r="Z49" s="94">
        <v>-128.12</v>
      </c>
      <c r="AA49" s="95">
        <v>1029289000</v>
      </c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255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255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256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256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216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216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33">
        <f t="shared" si="14"/>
        <v>0</v>
      </c>
      <c r="E60" s="219">
        <f t="shared" si="14"/>
        <v>3342011000</v>
      </c>
      <c r="F60" s="264">
        <f t="shared" si="14"/>
        <v>3342011000</v>
      </c>
      <c r="G60" s="264">
        <f t="shared" si="14"/>
        <v>0</v>
      </c>
      <c r="H60" s="219">
        <f t="shared" si="14"/>
        <v>-332339404</v>
      </c>
      <c r="I60" s="219">
        <f t="shared" si="14"/>
        <v>-583827080</v>
      </c>
      <c r="J60" s="264">
        <f t="shared" si="14"/>
        <v>-916166484</v>
      </c>
      <c r="K60" s="264">
        <f t="shared" si="14"/>
        <v>194477808</v>
      </c>
      <c r="L60" s="219">
        <f t="shared" si="14"/>
        <v>0</v>
      </c>
      <c r="M60" s="219">
        <f t="shared" si="14"/>
        <v>395218924</v>
      </c>
      <c r="N60" s="264">
        <f t="shared" si="14"/>
        <v>589696732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-326469752</v>
      </c>
      <c r="X60" s="219">
        <f t="shared" si="14"/>
        <v>1671005500</v>
      </c>
      <c r="Y60" s="264">
        <f t="shared" si="14"/>
        <v>-1997475252</v>
      </c>
      <c r="Z60" s="324">
        <f>+IF(X60&lt;&gt;0,+(Y60/X60)*100,0)</f>
        <v>-119.5373236054579</v>
      </c>
      <c r="AA60" s="232">
        <f>+AA57+AA54+AA51+AA40+AA37+AA34+AA22+AA5</f>
        <v>3342011000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248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258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259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260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261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70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13713912000</v>
      </c>
      <c r="D5" s="153">
        <f>SUM(D6:D8)</f>
        <v>0</v>
      </c>
      <c r="E5" s="154">
        <f t="shared" si="0"/>
        <v>13690738000</v>
      </c>
      <c r="F5" s="100">
        <f t="shared" si="0"/>
        <v>13690738000</v>
      </c>
      <c r="G5" s="100">
        <f t="shared" si="0"/>
        <v>1063815257</v>
      </c>
      <c r="H5" s="100">
        <f t="shared" si="0"/>
        <v>721653974</v>
      </c>
      <c r="I5" s="100">
        <f t="shared" si="0"/>
        <v>1424187088</v>
      </c>
      <c r="J5" s="100">
        <f t="shared" si="0"/>
        <v>3209656319</v>
      </c>
      <c r="K5" s="100">
        <f t="shared" si="0"/>
        <v>918161597</v>
      </c>
      <c r="L5" s="100">
        <f t="shared" si="0"/>
        <v>1101842796</v>
      </c>
      <c r="M5" s="100">
        <f t="shared" si="0"/>
        <v>1356911109</v>
      </c>
      <c r="N5" s="100">
        <f t="shared" si="0"/>
        <v>3376915502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6586571821</v>
      </c>
      <c r="X5" s="100">
        <f t="shared" si="0"/>
        <v>6737533500</v>
      </c>
      <c r="Y5" s="100">
        <f t="shared" si="0"/>
        <v>-150961679</v>
      </c>
      <c r="Z5" s="137">
        <f>+IF(X5&lt;&gt;0,+(Y5/X5)*100,0)</f>
        <v>-2.2406074715621083</v>
      </c>
      <c r="AA5" s="153">
        <f>SUM(AA6:AA8)</f>
        <v>13690738000</v>
      </c>
    </row>
    <row r="6" spans="1:27" ht="13.5">
      <c r="A6" s="138" t="s">
        <v>75</v>
      </c>
      <c r="B6" s="136"/>
      <c r="C6" s="155">
        <v>55511000</v>
      </c>
      <c r="D6" s="155"/>
      <c r="E6" s="156">
        <v>57335000</v>
      </c>
      <c r="F6" s="60">
        <v>57335000</v>
      </c>
      <c r="G6" s="60"/>
      <c r="H6" s="60">
        <v>11977</v>
      </c>
      <c r="I6" s="60">
        <v>60476</v>
      </c>
      <c r="J6" s="60">
        <v>72453</v>
      </c>
      <c r="K6" s="60">
        <v>22783</v>
      </c>
      <c r="L6" s="60">
        <v>986686</v>
      </c>
      <c r="M6" s="60"/>
      <c r="N6" s="60">
        <v>1009469</v>
      </c>
      <c r="O6" s="60"/>
      <c r="P6" s="60"/>
      <c r="Q6" s="60"/>
      <c r="R6" s="60"/>
      <c r="S6" s="60"/>
      <c r="T6" s="60"/>
      <c r="U6" s="60"/>
      <c r="V6" s="60"/>
      <c r="W6" s="60">
        <v>1081922</v>
      </c>
      <c r="X6" s="60">
        <v>7666500</v>
      </c>
      <c r="Y6" s="60">
        <v>-6584578</v>
      </c>
      <c r="Z6" s="140">
        <v>-85.89</v>
      </c>
      <c r="AA6" s="155">
        <v>57335000</v>
      </c>
    </row>
    <row r="7" spans="1:27" ht="13.5">
      <c r="A7" s="138" t="s">
        <v>76</v>
      </c>
      <c r="B7" s="136"/>
      <c r="C7" s="157">
        <v>13532945000</v>
      </c>
      <c r="D7" s="157"/>
      <c r="E7" s="158">
        <v>13341998000</v>
      </c>
      <c r="F7" s="159">
        <v>13341998000</v>
      </c>
      <c r="G7" s="159">
        <v>1060453488</v>
      </c>
      <c r="H7" s="159">
        <v>718296576</v>
      </c>
      <c r="I7" s="159">
        <v>1422242208</v>
      </c>
      <c r="J7" s="159">
        <v>3200992272</v>
      </c>
      <c r="K7" s="159">
        <v>888518543</v>
      </c>
      <c r="L7" s="159">
        <v>1096181099</v>
      </c>
      <c r="M7" s="159">
        <v>1332918649</v>
      </c>
      <c r="N7" s="159">
        <v>3317618291</v>
      </c>
      <c r="O7" s="159"/>
      <c r="P7" s="159"/>
      <c r="Q7" s="159"/>
      <c r="R7" s="159"/>
      <c r="S7" s="159"/>
      <c r="T7" s="159"/>
      <c r="U7" s="159"/>
      <c r="V7" s="159"/>
      <c r="W7" s="159">
        <v>6518610563</v>
      </c>
      <c r="X7" s="159">
        <v>6670723500</v>
      </c>
      <c r="Y7" s="159">
        <v>-152112937</v>
      </c>
      <c r="Z7" s="141">
        <v>-2.28</v>
      </c>
      <c r="AA7" s="157">
        <v>13341998000</v>
      </c>
    </row>
    <row r="8" spans="1:27" ht="13.5">
      <c r="A8" s="138" t="s">
        <v>77</v>
      </c>
      <c r="B8" s="136"/>
      <c r="C8" s="155">
        <v>125456000</v>
      </c>
      <c r="D8" s="155"/>
      <c r="E8" s="156">
        <v>291405000</v>
      </c>
      <c r="F8" s="60">
        <v>291405000</v>
      </c>
      <c r="G8" s="60">
        <v>3361769</v>
      </c>
      <c r="H8" s="60">
        <v>3345421</v>
      </c>
      <c r="I8" s="60">
        <v>1884404</v>
      </c>
      <c r="J8" s="60">
        <v>8591594</v>
      </c>
      <c r="K8" s="60">
        <v>29620271</v>
      </c>
      <c r="L8" s="60">
        <v>4675011</v>
      </c>
      <c r="M8" s="60">
        <v>23992460</v>
      </c>
      <c r="N8" s="60">
        <v>58287742</v>
      </c>
      <c r="O8" s="60"/>
      <c r="P8" s="60"/>
      <c r="Q8" s="60"/>
      <c r="R8" s="60"/>
      <c r="S8" s="60"/>
      <c r="T8" s="60"/>
      <c r="U8" s="60"/>
      <c r="V8" s="60"/>
      <c r="W8" s="60">
        <v>66879336</v>
      </c>
      <c r="X8" s="60">
        <v>59143500</v>
      </c>
      <c r="Y8" s="60">
        <v>7735836</v>
      </c>
      <c r="Z8" s="140">
        <v>13.08</v>
      </c>
      <c r="AA8" s="155">
        <v>291405000</v>
      </c>
    </row>
    <row r="9" spans="1:27" ht="13.5">
      <c r="A9" s="135" t="s">
        <v>78</v>
      </c>
      <c r="B9" s="136"/>
      <c r="C9" s="153">
        <f aca="true" t="shared" si="1" ref="C9:Y9">SUM(C10:C14)</f>
        <v>1962270000</v>
      </c>
      <c r="D9" s="153">
        <f>SUM(D10:D14)</f>
        <v>0</v>
      </c>
      <c r="E9" s="154">
        <f t="shared" si="1"/>
        <v>2652414000</v>
      </c>
      <c r="F9" s="100">
        <f t="shared" si="1"/>
        <v>2652414000</v>
      </c>
      <c r="G9" s="100">
        <f t="shared" si="1"/>
        <v>-12471351</v>
      </c>
      <c r="H9" s="100">
        <f t="shared" si="1"/>
        <v>194120315</v>
      </c>
      <c r="I9" s="100">
        <f t="shared" si="1"/>
        <v>204659032</v>
      </c>
      <c r="J9" s="100">
        <f t="shared" si="1"/>
        <v>386307996</v>
      </c>
      <c r="K9" s="100">
        <f t="shared" si="1"/>
        <v>127384216</v>
      </c>
      <c r="L9" s="100">
        <f t="shared" si="1"/>
        <v>128335436</v>
      </c>
      <c r="M9" s="100">
        <f t="shared" si="1"/>
        <v>628731264</v>
      </c>
      <c r="N9" s="100">
        <f t="shared" si="1"/>
        <v>884450916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1270758912</v>
      </c>
      <c r="X9" s="100">
        <f t="shared" si="1"/>
        <v>1132798152</v>
      </c>
      <c r="Y9" s="100">
        <f t="shared" si="1"/>
        <v>137960760</v>
      </c>
      <c r="Z9" s="137">
        <f>+IF(X9&lt;&gt;0,+(Y9/X9)*100,0)</f>
        <v>12.17875927467085</v>
      </c>
      <c r="AA9" s="153">
        <f>SUM(AA10:AA14)</f>
        <v>2652414000</v>
      </c>
    </row>
    <row r="10" spans="1:27" ht="13.5">
      <c r="A10" s="138" t="s">
        <v>79</v>
      </c>
      <c r="B10" s="136"/>
      <c r="C10" s="155">
        <v>137285000</v>
      </c>
      <c r="D10" s="155"/>
      <c r="E10" s="156">
        <v>109389000</v>
      </c>
      <c r="F10" s="60">
        <v>109389000</v>
      </c>
      <c r="G10" s="60">
        <v>1784919</v>
      </c>
      <c r="H10" s="60">
        <v>1879132</v>
      </c>
      <c r="I10" s="60">
        <v>3122891</v>
      </c>
      <c r="J10" s="60">
        <v>6786942</v>
      </c>
      <c r="K10" s="60">
        <v>4493040</v>
      </c>
      <c r="L10" s="60">
        <v>7402687</v>
      </c>
      <c r="M10" s="60">
        <v>7770615</v>
      </c>
      <c r="N10" s="60">
        <v>19666342</v>
      </c>
      <c r="O10" s="60"/>
      <c r="P10" s="60"/>
      <c r="Q10" s="60"/>
      <c r="R10" s="60"/>
      <c r="S10" s="60"/>
      <c r="T10" s="60"/>
      <c r="U10" s="60"/>
      <c r="V10" s="60"/>
      <c r="W10" s="60">
        <v>26453284</v>
      </c>
      <c r="X10" s="60">
        <v>46343500</v>
      </c>
      <c r="Y10" s="60">
        <v>-19890216</v>
      </c>
      <c r="Z10" s="140">
        <v>-42.92</v>
      </c>
      <c r="AA10" s="155">
        <v>109389000</v>
      </c>
    </row>
    <row r="11" spans="1:27" ht="13.5">
      <c r="A11" s="138" t="s">
        <v>80</v>
      </c>
      <c r="B11" s="136"/>
      <c r="C11" s="155">
        <v>120204000</v>
      </c>
      <c r="D11" s="155"/>
      <c r="E11" s="156">
        <v>156780000</v>
      </c>
      <c r="F11" s="60">
        <v>156780000</v>
      </c>
      <c r="G11" s="60">
        <v>-21454775</v>
      </c>
      <c r="H11" s="60">
        <v>31959739</v>
      </c>
      <c r="I11" s="60">
        <v>8852310</v>
      </c>
      <c r="J11" s="60">
        <v>19357274</v>
      </c>
      <c r="K11" s="60">
        <v>4392941</v>
      </c>
      <c r="L11" s="60">
        <v>20305661</v>
      </c>
      <c r="M11" s="60">
        <v>8101030</v>
      </c>
      <c r="N11" s="60">
        <v>32799632</v>
      </c>
      <c r="O11" s="60"/>
      <c r="P11" s="60"/>
      <c r="Q11" s="60"/>
      <c r="R11" s="60"/>
      <c r="S11" s="60"/>
      <c r="T11" s="60"/>
      <c r="U11" s="60"/>
      <c r="V11" s="60"/>
      <c r="W11" s="60">
        <v>52156906</v>
      </c>
      <c r="X11" s="60">
        <v>62542000</v>
      </c>
      <c r="Y11" s="60">
        <v>-10385094</v>
      </c>
      <c r="Z11" s="140">
        <v>-16.6</v>
      </c>
      <c r="AA11" s="155">
        <v>156780000</v>
      </c>
    </row>
    <row r="12" spans="1:27" ht="13.5">
      <c r="A12" s="138" t="s">
        <v>81</v>
      </c>
      <c r="B12" s="136"/>
      <c r="C12" s="155">
        <v>392025000</v>
      </c>
      <c r="D12" s="155"/>
      <c r="E12" s="156">
        <v>883508000</v>
      </c>
      <c r="F12" s="60">
        <v>883508000</v>
      </c>
      <c r="G12" s="60">
        <v>44129302</v>
      </c>
      <c r="H12" s="60">
        <v>48608281</v>
      </c>
      <c r="I12" s="60">
        <v>54176456</v>
      </c>
      <c r="J12" s="60">
        <v>146914039</v>
      </c>
      <c r="K12" s="60">
        <v>46521601</v>
      </c>
      <c r="L12" s="60">
        <v>43151305</v>
      </c>
      <c r="M12" s="60">
        <v>603867226</v>
      </c>
      <c r="N12" s="60">
        <v>693540132</v>
      </c>
      <c r="O12" s="60"/>
      <c r="P12" s="60"/>
      <c r="Q12" s="60"/>
      <c r="R12" s="60"/>
      <c r="S12" s="60"/>
      <c r="T12" s="60"/>
      <c r="U12" s="60"/>
      <c r="V12" s="60"/>
      <c r="W12" s="60">
        <v>840454171</v>
      </c>
      <c r="X12" s="60">
        <v>435897000</v>
      </c>
      <c r="Y12" s="60">
        <v>404557171</v>
      </c>
      <c r="Z12" s="140">
        <v>92.81</v>
      </c>
      <c r="AA12" s="155">
        <v>883508000</v>
      </c>
    </row>
    <row r="13" spans="1:27" ht="13.5">
      <c r="A13" s="138" t="s">
        <v>82</v>
      </c>
      <c r="B13" s="136"/>
      <c r="C13" s="155">
        <v>1037647000</v>
      </c>
      <c r="D13" s="155"/>
      <c r="E13" s="156">
        <v>1303237000</v>
      </c>
      <c r="F13" s="60">
        <v>1303237000</v>
      </c>
      <c r="G13" s="60">
        <v>-27132220</v>
      </c>
      <c r="H13" s="60">
        <v>92011618</v>
      </c>
      <c r="I13" s="60">
        <v>96482486</v>
      </c>
      <c r="J13" s="60">
        <v>161361884</v>
      </c>
      <c r="K13" s="60">
        <v>63024210</v>
      </c>
      <c r="L13" s="60">
        <v>57380516</v>
      </c>
      <c r="M13" s="60">
        <v>8864424</v>
      </c>
      <c r="N13" s="60">
        <v>129269150</v>
      </c>
      <c r="O13" s="60"/>
      <c r="P13" s="60"/>
      <c r="Q13" s="60"/>
      <c r="R13" s="60"/>
      <c r="S13" s="60"/>
      <c r="T13" s="60"/>
      <c r="U13" s="60"/>
      <c r="V13" s="60"/>
      <c r="W13" s="60">
        <v>290631034</v>
      </c>
      <c r="X13" s="60">
        <v>464721652</v>
      </c>
      <c r="Y13" s="60">
        <v>-174090618</v>
      </c>
      <c r="Z13" s="140">
        <v>-37.46</v>
      </c>
      <c r="AA13" s="155">
        <v>1303237000</v>
      </c>
    </row>
    <row r="14" spans="1:27" ht="13.5">
      <c r="A14" s="138" t="s">
        <v>83</v>
      </c>
      <c r="B14" s="136"/>
      <c r="C14" s="157">
        <v>275109000</v>
      </c>
      <c r="D14" s="157"/>
      <c r="E14" s="158">
        <v>199500000</v>
      </c>
      <c r="F14" s="159">
        <v>199500000</v>
      </c>
      <c r="G14" s="159">
        <v>-9798577</v>
      </c>
      <c r="H14" s="159">
        <v>19661545</v>
      </c>
      <c r="I14" s="159">
        <v>42024889</v>
      </c>
      <c r="J14" s="159">
        <v>51887857</v>
      </c>
      <c r="K14" s="159">
        <v>8952424</v>
      </c>
      <c r="L14" s="159">
        <v>95267</v>
      </c>
      <c r="M14" s="159">
        <v>127969</v>
      </c>
      <c r="N14" s="159">
        <v>9175660</v>
      </c>
      <c r="O14" s="159"/>
      <c r="P14" s="159"/>
      <c r="Q14" s="159"/>
      <c r="R14" s="159"/>
      <c r="S14" s="159"/>
      <c r="T14" s="159"/>
      <c r="U14" s="159"/>
      <c r="V14" s="159"/>
      <c r="W14" s="159">
        <v>61063517</v>
      </c>
      <c r="X14" s="159">
        <v>123294000</v>
      </c>
      <c r="Y14" s="159">
        <v>-62230483</v>
      </c>
      <c r="Z14" s="141">
        <v>-50.47</v>
      </c>
      <c r="AA14" s="157">
        <v>199500000</v>
      </c>
    </row>
    <row r="15" spans="1:27" ht="13.5">
      <c r="A15" s="135" t="s">
        <v>84</v>
      </c>
      <c r="B15" s="142"/>
      <c r="C15" s="153">
        <f aca="true" t="shared" si="2" ref="C15:Y15">SUM(C16:C18)</f>
        <v>1670561000</v>
      </c>
      <c r="D15" s="153">
        <f>SUM(D16:D18)</f>
        <v>0</v>
      </c>
      <c r="E15" s="154">
        <f t="shared" si="2"/>
        <v>2474871000</v>
      </c>
      <c r="F15" s="100">
        <f t="shared" si="2"/>
        <v>2474871000</v>
      </c>
      <c r="G15" s="100">
        <f t="shared" si="2"/>
        <v>-298486423</v>
      </c>
      <c r="H15" s="100">
        <f t="shared" si="2"/>
        <v>253262765</v>
      </c>
      <c r="I15" s="100">
        <f t="shared" si="2"/>
        <v>103681346</v>
      </c>
      <c r="J15" s="100">
        <f t="shared" si="2"/>
        <v>58457688</v>
      </c>
      <c r="K15" s="100">
        <f t="shared" si="2"/>
        <v>157799102</v>
      </c>
      <c r="L15" s="100">
        <f t="shared" si="2"/>
        <v>207656069</v>
      </c>
      <c r="M15" s="100">
        <f t="shared" si="2"/>
        <v>95709420</v>
      </c>
      <c r="N15" s="100">
        <f t="shared" si="2"/>
        <v>461164591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519622279</v>
      </c>
      <c r="X15" s="100">
        <f t="shared" si="2"/>
        <v>857657996</v>
      </c>
      <c r="Y15" s="100">
        <f t="shared" si="2"/>
        <v>-338035717</v>
      </c>
      <c r="Z15" s="137">
        <f>+IF(X15&lt;&gt;0,+(Y15/X15)*100,0)</f>
        <v>-39.41381279910553</v>
      </c>
      <c r="AA15" s="153">
        <f>SUM(AA16:AA18)</f>
        <v>2474871000</v>
      </c>
    </row>
    <row r="16" spans="1:27" ht="13.5">
      <c r="A16" s="138" t="s">
        <v>85</v>
      </c>
      <c r="B16" s="136"/>
      <c r="C16" s="155">
        <v>212085000</v>
      </c>
      <c r="D16" s="155"/>
      <c r="E16" s="156">
        <v>639407000</v>
      </c>
      <c r="F16" s="60">
        <v>639407000</v>
      </c>
      <c r="G16" s="60">
        <v>26545730</v>
      </c>
      <c r="H16" s="60">
        <v>54371365</v>
      </c>
      <c r="I16" s="60">
        <v>44200463</v>
      </c>
      <c r="J16" s="60">
        <v>125117558</v>
      </c>
      <c r="K16" s="60">
        <v>46458709</v>
      </c>
      <c r="L16" s="60">
        <v>28965559</v>
      </c>
      <c r="M16" s="60">
        <v>37981165</v>
      </c>
      <c r="N16" s="60">
        <v>113405433</v>
      </c>
      <c r="O16" s="60"/>
      <c r="P16" s="60"/>
      <c r="Q16" s="60"/>
      <c r="R16" s="60"/>
      <c r="S16" s="60"/>
      <c r="T16" s="60"/>
      <c r="U16" s="60"/>
      <c r="V16" s="60"/>
      <c r="W16" s="60">
        <v>238522991</v>
      </c>
      <c r="X16" s="60">
        <v>302067000</v>
      </c>
      <c r="Y16" s="60">
        <v>-63544009</v>
      </c>
      <c r="Z16" s="140">
        <v>-21.04</v>
      </c>
      <c r="AA16" s="155">
        <v>639407000</v>
      </c>
    </row>
    <row r="17" spans="1:27" ht="13.5">
      <c r="A17" s="138" t="s">
        <v>86</v>
      </c>
      <c r="B17" s="136"/>
      <c r="C17" s="155">
        <v>1389004000</v>
      </c>
      <c r="D17" s="155"/>
      <c r="E17" s="156">
        <v>1778604000</v>
      </c>
      <c r="F17" s="60">
        <v>1778604000</v>
      </c>
      <c r="G17" s="60">
        <v>-325032153</v>
      </c>
      <c r="H17" s="60">
        <v>198891400</v>
      </c>
      <c r="I17" s="60">
        <v>56068602</v>
      </c>
      <c r="J17" s="60">
        <v>-70072151</v>
      </c>
      <c r="K17" s="60">
        <v>111340393</v>
      </c>
      <c r="L17" s="60">
        <v>179636518</v>
      </c>
      <c r="M17" s="60">
        <v>57656990</v>
      </c>
      <c r="N17" s="60">
        <v>348633901</v>
      </c>
      <c r="O17" s="60"/>
      <c r="P17" s="60"/>
      <c r="Q17" s="60"/>
      <c r="R17" s="60"/>
      <c r="S17" s="60"/>
      <c r="T17" s="60"/>
      <c r="U17" s="60"/>
      <c r="V17" s="60"/>
      <c r="W17" s="60">
        <v>278561750</v>
      </c>
      <c r="X17" s="60">
        <v>527160998</v>
      </c>
      <c r="Y17" s="60">
        <v>-248599248</v>
      </c>
      <c r="Z17" s="140">
        <v>-47.16</v>
      </c>
      <c r="AA17" s="155">
        <v>1778604000</v>
      </c>
    </row>
    <row r="18" spans="1:27" ht="13.5">
      <c r="A18" s="138" t="s">
        <v>87</v>
      </c>
      <c r="B18" s="136"/>
      <c r="C18" s="155">
        <v>69472000</v>
      </c>
      <c r="D18" s="155"/>
      <c r="E18" s="156">
        <v>56860000</v>
      </c>
      <c r="F18" s="60">
        <v>56860000</v>
      </c>
      <c r="G18" s="60"/>
      <c r="H18" s="60"/>
      <c r="I18" s="60">
        <v>3412281</v>
      </c>
      <c r="J18" s="60">
        <v>3412281</v>
      </c>
      <c r="K18" s="60"/>
      <c r="L18" s="60">
        <v>-946008</v>
      </c>
      <c r="M18" s="60">
        <v>71265</v>
      </c>
      <c r="N18" s="60">
        <v>-874743</v>
      </c>
      <c r="O18" s="60"/>
      <c r="P18" s="60"/>
      <c r="Q18" s="60"/>
      <c r="R18" s="60"/>
      <c r="S18" s="60"/>
      <c r="T18" s="60"/>
      <c r="U18" s="60"/>
      <c r="V18" s="60"/>
      <c r="W18" s="60">
        <v>2537538</v>
      </c>
      <c r="X18" s="60">
        <v>28429998</v>
      </c>
      <c r="Y18" s="60">
        <v>-25892460</v>
      </c>
      <c r="Z18" s="140">
        <v>-91.07</v>
      </c>
      <c r="AA18" s="155">
        <v>56860000</v>
      </c>
    </row>
    <row r="19" spans="1:27" ht="13.5">
      <c r="A19" s="135" t="s">
        <v>88</v>
      </c>
      <c r="B19" s="142"/>
      <c r="C19" s="153">
        <f aca="true" t="shared" si="3" ref="C19:Y19">SUM(C20:C23)</f>
        <v>21145338000</v>
      </c>
      <c r="D19" s="153">
        <f>SUM(D20:D23)</f>
        <v>0</v>
      </c>
      <c r="E19" s="154">
        <f t="shared" si="3"/>
        <v>23143978000</v>
      </c>
      <c r="F19" s="100">
        <f t="shared" si="3"/>
        <v>23143978000</v>
      </c>
      <c r="G19" s="100">
        <f t="shared" si="3"/>
        <v>1982648125</v>
      </c>
      <c r="H19" s="100">
        <f t="shared" si="3"/>
        <v>2023383805</v>
      </c>
      <c r="I19" s="100">
        <f t="shared" si="3"/>
        <v>1767290195</v>
      </c>
      <c r="J19" s="100">
        <f t="shared" si="3"/>
        <v>5773322125</v>
      </c>
      <c r="K19" s="100">
        <f t="shared" si="3"/>
        <v>2183191800</v>
      </c>
      <c r="L19" s="100">
        <f t="shared" si="3"/>
        <v>1872063580</v>
      </c>
      <c r="M19" s="100">
        <f t="shared" si="3"/>
        <v>1835723973</v>
      </c>
      <c r="N19" s="100">
        <f t="shared" si="3"/>
        <v>5890979353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11664301478</v>
      </c>
      <c r="X19" s="100">
        <f t="shared" si="3"/>
        <v>11055642800</v>
      </c>
      <c r="Y19" s="100">
        <f t="shared" si="3"/>
        <v>608658678</v>
      </c>
      <c r="Z19" s="137">
        <f>+IF(X19&lt;&gt;0,+(Y19/X19)*100,0)</f>
        <v>5.505411933171358</v>
      </c>
      <c r="AA19" s="153">
        <f>SUM(AA20:AA23)</f>
        <v>23143978000</v>
      </c>
    </row>
    <row r="20" spans="1:27" ht="13.5">
      <c r="A20" s="138" t="s">
        <v>89</v>
      </c>
      <c r="B20" s="136"/>
      <c r="C20" s="155">
        <v>12901844000</v>
      </c>
      <c r="D20" s="155"/>
      <c r="E20" s="156">
        <v>14330990000</v>
      </c>
      <c r="F20" s="60">
        <v>14330990000</v>
      </c>
      <c r="G20" s="60">
        <v>1287955497</v>
      </c>
      <c r="H20" s="60">
        <v>1323067072</v>
      </c>
      <c r="I20" s="60">
        <v>1090606261</v>
      </c>
      <c r="J20" s="60">
        <v>3701628830</v>
      </c>
      <c r="K20" s="60">
        <v>1196320668</v>
      </c>
      <c r="L20" s="60">
        <v>1020850757</v>
      </c>
      <c r="M20" s="60">
        <v>1189448321</v>
      </c>
      <c r="N20" s="60">
        <v>3406619746</v>
      </c>
      <c r="O20" s="60"/>
      <c r="P20" s="60"/>
      <c r="Q20" s="60"/>
      <c r="R20" s="60"/>
      <c r="S20" s="60"/>
      <c r="T20" s="60"/>
      <c r="U20" s="60"/>
      <c r="V20" s="60"/>
      <c r="W20" s="60">
        <v>7108248576</v>
      </c>
      <c r="X20" s="60">
        <v>6663777800</v>
      </c>
      <c r="Y20" s="60">
        <v>444470776</v>
      </c>
      <c r="Z20" s="140">
        <v>6.67</v>
      </c>
      <c r="AA20" s="155">
        <v>14330990000</v>
      </c>
    </row>
    <row r="21" spans="1:27" ht="13.5">
      <c r="A21" s="138" t="s">
        <v>90</v>
      </c>
      <c r="B21" s="136"/>
      <c r="C21" s="155">
        <v>4719440000</v>
      </c>
      <c r="D21" s="155"/>
      <c r="E21" s="156">
        <v>4586874600</v>
      </c>
      <c r="F21" s="60">
        <v>4586874600</v>
      </c>
      <c r="G21" s="60">
        <v>409741276</v>
      </c>
      <c r="H21" s="60">
        <v>354276644</v>
      </c>
      <c r="I21" s="60">
        <v>371464708</v>
      </c>
      <c r="J21" s="60">
        <v>1135482628</v>
      </c>
      <c r="K21" s="60">
        <v>532258524</v>
      </c>
      <c r="L21" s="60">
        <v>462485768</v>
      </c>
      <c r="M21" s="60">
        <v>332235742</v>
      </c>
      <c r="N21" s="60">
        <v>1326980034</v>
      </c>
      <c r="O21" s="60"/>
      <c r="P21" s="60"/>
      <c r="Q21" s="60"/>
      <c r="R21" s="60"/>
      <c r="S21" s="60"/>
      <c r="T21" s="60"/>
      <c r="U21" s="60"/>
      <c r="V21" s="60"/>
      <c r="W21" s="60">
        <v>2462462662</v>
      </c>
      <c r="X21" s="60">
        <v>2283213600</v>
      </c>
      <c r="Y21" s="60">
        <v>179249062</v>
      </c>
      <c r="Z21" s="140">
        <v>7.85</v>
      </c>
      <c r="AA21" s="155">
        <v>4586874600</v>
      </c>
    </row>
    <row r="22" spans="1:27" ht="13.5">
      <c r="A22" s="138" t="s">
        <v>91</v>
      </c>
      <c r="B22" s="136"/>
      <c r="C22" s="157">
        <v>2292731000</v>
      </c>
      <c r="D22" s="157"/>
      <c r="E22" s="158">
        <v>3057916400</v>
      </c>
      <c r="F22" s="159">
        <v>3057916400</v>
      </c>
      <c r="G22" s="159">
        <v>186260493</v>
      </c>
      <c r="H22" s="159">
        <v>229310401</v>
      </c>
      <c r="I22" s="159">
        <v>223285523</v>
      </c>
      <c r="J22" s="159">
        <v>638856417</v>
      </c>
      <c r="K22" s="159">
        <v>345525608</v>
      </c>
      <c r="L22" s="159">
        <v>281281660</v>
      </c>
      <c r="M22" s="159">
        <v>218823704</v>
      </c>
      <c r="N22" s="159">
        <v>845630972</v>
      </c>
      <c r="O22" s="159"/>
      <c r="P22" s="159"/>
      <c r="Q22" s="159"/>
      <c r="R22" s="159"/>
      <c r="S22" s="159"/>
      <c r="T22" s="159"/>
      <c r="U22" s="159"/>
      <c r="V22" s="159"/>
      <c r="W22" s="159">
        <v>1484487389</v>
      </c>
      <c r="X22" s="159">
        <v>1522142400</v>
      </c>
      <c r="Y22" s="159">
        <v>-37655011</v>
      </c>
      <c r="Z22" s="141">
        <v>-2.47</v>
      </c>
      <c r="AA22" s="157">
        <v>3057916400</v>
      </c>
    </row>
    <row r="23" spans="1:27" ht="13.5">
      <c r="A23" s="138" t="s">
        <v>92</v>
      </c>
      <c r="B23" s="136"/>
      <c r="C23" s="155">
        <v>1231323000</v>
      </c>
      <c r="D23" s="155"/>
      <c r="E23" s="156">
        <v>1168197000</v>
      </c>
      <c r="F23" s="60">
        <v>1168197000</v>
      </c>
      <c r="G23" s="60">
        <v>98690859</v>
      </c>
      <c r="H23" s="60">
        <v>116729688</v>
      </c>
      <c r="I23" s="60">
        <v>81933703</v>
      </c>
      <c r="J23" s="60">
        <v>297354250</v>
      </c>
      <c r="K23" s="60">
        <v>109087000</v>
      </c>
      <c r="L23" s="60">
        <v>107445395</v>
      </c>
      <c r="M23" s="60">
        <v>95216206</v>
      </c>
      <c r="N23" s="60">
        <v>311748601</v>
      </c>
      <c r="O23" s="60"/>
      <c r="P23" s="60"/>
      <c r="Q23" s="60"/>
      <c r="R23" s="60"/>
      <c r="S23" s="60"/>
      <c r="T23" s="60"/>
      <c r="U23" s="60"/>
      <c r="V23" s="60"/>
      <c r="W23" s="60">
        <v>609102851</v>
      </c>
      <c r="X23" s="60">
        <v>586509000</v>
      </c>
      <c r="Y23" s="60">
        <v>22593851</v>
      </c>
      <c r="Z23" s="140">
        <v>3.85</v>
      </c>
      <c r="AA23" s="155">
        <v>1168197000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38492081000</v>
      </c>
      <c r="D25" s="168">
        <f>+D5+D9+D15+D19+D24</f>
        <v>0</v>
      </c>
      <c r="E25" s="169">
        <f t="shared" si="4"/>
        <v>41962001000</v>
      </c>
      <c r="F25" s="73">
        <f t="shared" si="4"/>
        <v>41962001000</v>
      </c>
      <c r="G25" s="73">
        <f t="shared" si="4"/>
        <v>2735505608</v>
      </c>
      <c r="H25" s="73">
        <f t="shared" si="4"/>
        <v>3192420859</v>
      </c>
      <c r="I25" s="73">
        <f t="shared" si="4"/>
        <v>3499817661</v>
      </c>
      <c r="J25" s="73">
        <f t="shared" si="4"/>
        <v>9427744128</v>
      </c>
      <c r="K25" s="73">
        <f t="shared" si="4"/>
        <v>3386536715</v>
      </c>
      <c r="L25" s="73">
        <f t="shared" si="4"/>
        <v>3309897881</v>
      </c>
      <c r="M25" s="73">
        <f t="shared" si="4"/>
        <v>3917075766</v>
      </c>
      <c r="N25" s="73">
        <f t="shared" si="4"/>
        <v>10613510362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20041254490</v>
      </c>
      <c r="X25" s="73">
        <f t="shared" si="4"/>
        <v>19783632448</v>
      </c>
      <c r="Y25" s="73">
        <f t="shared" si="4"/>
        <v>257622042</v>
      </c>
      <c r="Z25" s="170">
        <f>+IF(X25&lt;&gt;0,+(Y25/X25)*100,0)</f>
        <v>1.3021978783579957</v>
      </c>
      <c r="AA25" s="168">
        <f>+AA5+AA9+AA15+AA19+AA24</f>
        <v>41962001000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6143472000</v>
      </c>
      <c r="D28" s="153">
        <f>SUM(D29:D31)</f>
        <v>0</v>
      </c>
      <c r="E28" s="154">
        <f t="shared" si="5"/>
        <v>6562900238</v>
      </c>
      <c r="F28" s="100">
        <f t="shared" si="5"/>
        <v>6562900238</v>
      </c>
      <c r="G28" s="100">
        <f t="shared" si="5"/>
        <v>260094990</v>
      </c>
      <c r="H28" s="100">
        <f t="shared" si="5"/>
        <v>459964367</v>
      </c>
      <c r="I28" s="100">
        <f t="shared" si="5"/>
        <v>509016172</v>
      </c>
      <c r="J28" s="100">
        <f t="shared" si="5"/>
        <v>1229075529</v>
      </c>
      <c r="K28" s="100">
        <f t="shared" si="5"/>
        <v>450686904</v>
      </c>
      <c r="L28" s="100">
        <f t="shared" si="5"/>
        <v>414374166</v>
      </c>
      <c r="M28" s="100">
        <f t="shared" si="5"/>
        <v>839971404</v>
      </c>
      <c r="N28" s="100">
        <f t="shared" si="5"/>
        <v>1705032474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2934108003</v>
      </c>
      <c r="X28" s="100">
        <f t="shared" si="5"/>
        <v>2967440958</v>
      </c>
      <c r="Y28" s="100">
        <f t="shared" si="5"/>
        <v>-33332955</v>
      </c>
      <c r="Z28" s="137">
        <f>+IF(X28&lt;&gt;0,+(Y28/X28)*100,0)</f>
        <v>-1.1232895775107785</v>
      </c>
      <c r="AA28" s="153">
        <f>SUM(AA29:AA31)</f>
        <v>6562900238</v>
      </c>
    </row>
    <row r="29" spans="1:27" ht="13.5">
      <c r="A29" s="138" t="s">
        <v>75</v>
      </c>
      <c r="B29" s="136"/>
      <c r="C29" s="155">
        <v>1053473000</v>
      </c>
      <c r="D29" s="155"/>
      <c r="E29" s="156">
        <v>1506947000</v>
      </c>
      <c r="F29" s="60">
        <v>1506947000</v>
      </c>
      <c r="G29" s="60">
        <v>21649740</v>
      </c>
      <c r="H29" s="60">
        <v>190441336</v>
      </c>
      <c r="I29" s="60">
        <v>66819314</v>
      </c>
      <c r="J29" s="60">
        <v>278910390</v>
      </c>
      <c r="K29" s="60">
        <v>72301320</v>
      </c>
      <c r="L29" s="60">
        <v>70982966</v>
      </c>
      <c r="M29" s="60">
        <v>101047502</v>
      </c>
      <c r="N29" s="60">
        <v>244331788</v>
      </c>
      <c r="O29" s="60"/>
      <c r="P29" s="60"/>
      <c r="Q29" s="60"/>
      <c r="R29" s="60"/>
      <c r="S29" s="60"/>
      <c r="T29" s="60"/>
      <c r="U29" s="60"/>
      <c r="V29" s="60"/>
      <c r="W29" s="60">
        <v>523242178</v>
      </c>
      <c r="X29" s="60">
        <v>688076460</v>
      </c>
      <c r="Y29" s="60">
        <v>-164834282</v>
      </c>
      <c r="Z29" s="140">
        <v>-23.96</v>
      </c>
      <c r="AA29" s="155">
        <v>1506947000</v>
      </c>
    </row>
    <row r="30" spans="1:27" ht="13.5">
      <c r="A30" s="138" t="s">
        <v>76</v>
      </c>
      <c r="B30" s="136"/>
      <c r="C30" s="157">
        <v>3874673000</v>
      </c>
      <c r="D30" s="157"/>
      <c r="E30" s="158">
        <v>3262126000</v>
      </c>
      <c r="F30" s="159">
        <v>3262126000</v>
      </c>
      <c r="G30" s="159">
        <v>140478270</v>
      </c>
      <c r="H30" s="159">
        <v>196517896</v>
      </c>
      <c r="I30" s="159">
        <v>279012404</v>
      </c>
      <c r="J30" s="159">
        <v>616008570</v>
      </c>
      <c r="K30" s="159">
        <v>241068344</v>
      </c>
      <c r="L30" s="159">
        <v>262069823</v>
      </c>
      <c r="M30" s="159">
        <v>616128909</v>
      </c>
      <c r="N30" s="159">
        <v>1119267076</v>
      </c>
      <c r="O30" s="159"/>
      <c r="P30" s="159"/>
      <c r="Q30" s="159"/>
      <c r="R30" s="159"/>
      <c r="S30" s="159"/>
      <c r="T30" s="159"/>
      <c r="U30" s="159"/>
      <c r="V30" s="159"/>
      <c r="W30" s="159">
        <v>1735275646</v>
      </c>
      <c r="X30" s="159">
        <v>1381563500</v>
      </c>
      <c r="Y30" s="159">
        <v>353712146</v>
      </c>
      <c r="Z30" s="141">
        <v>25.6</v>
      </c>
      <c r="AA30" s="157">
        <v>3262126000</v>
      </c>
    </row>
    <row r="31" spans="1:27" ht="13.5">
      <c r="A31" s="138" t="s">
        <v>77</v>
      </c>
      <c r="B31" s="136"/>
      <c r="C31" s="155">
        <v>1215326000</v>
      </c>
      <c r="D31" s="155"/>
      <c r="E31" s="156">
        <v>1793827238</v>
      </c>
      <c r="F31" s="60">
        <v>1793827238</v>
      </c>
      <c r="G31" s="60">
        <v>97966980</v>
      </c>
      <c r="H31" s="60">
        <v>73005135</v>
      </c>
      <c r="I31" s="60">
        <v>163184454</v>
      </c>
      <c r="J31" s="60">
        <v>334156569</v>
      </c>
      <c r="K31" s="60">
        <v>137317240</v>
      </c>
      <c r="L31" s="60">
        <v>81321377</v>
      </c>
      <c r="M31" s="60">
        <v>122794993</v>
      </c>
      <c r="N31" s="60">
        <v>341433610</v>
      </c>
      <c r="O31" s="60"/>
      <c r="P31" s="60"/>
      <c r="Q31" s="60"/>
      <c r="R31" s="60"/>
      <c r="S31" s="60"/>
      <c r="T31" s="60"/>
      <c r="U31" s="60"/>
      <c r="V31" s="60"/>
      <c r="W31" s="60">
        <v>675590179</v>
      </c>
      <c r="X31" s="60">
        <v>897800998</v>
      </c>
      <c r="Y31" s="60">
        <v>-222210819</v>
      </c>
      <c r="Z31" s="140">
        <v>-24.75</v>
      </c>
      <c r="AA31" s="155">
        <v>1793827238</v>
      </c>
    </row>
    <row r="32" spans="1:27" ht="13.5">
      <c r="A32" s="135" t="s">
        <v>78</v>
      </c>
      <c r="B32" s="136"/>
      <c r="C32" s="153">
        <f aca="true" t="shared" si="6" ref="C32:Y32">SUM(C33:C37)</f>
        <v>6354810000</v>
      </c>
      <c r="D32" s="153">
        <f>SUM(D33:D37)</f>
        <v>0</v>
      </c>
      <c r="E32" s="154">
        <f t="shared" si="6"/>
        <v>6273847163</v>
      </c>
      <c r="F32" s="100">
        <f t="shared" si="6"/>
        <v>6273847163</v>
      </c>
      <c r="G32" s="100">
        <f t="shared" si="6"/>
        <v>275847675</v>
      </c>
      <c r="H32" s="100">
        <f t="shared" si="6"/>
        <v>509251715</v>
      </c>
      <c r="I32" s="100">
        <f t="shared" si="6"/>
        <v>512118082</v>
      </c>
      <c r="J32" s="100">
        <f t="shared" si="6"/>
        <v>1297217472</v>
      </c>
      <c r="K32" s="100">
        <f t="shared" si="6"/>
        <v>540278198</v>
      </c>
      <c r="L32" s="100">
        <f t="shared" si="6"/>
        <v>705443188</v>
      </c>
      <c r="M32" s="100">
        <f t="shared" si="6"/>
        <v>470583378</v>
      </c>
      <c r="N32" s="100">
        <f t="shared" si="6"/>
        <v>1716304764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3013522236</v>
      </c>
      <c r="X32" s="100">
        <f t="shared" si="6"/>
        <v>3170204032</v>
      </c>
      <c r="Y32" s="100">
        <f t="shared" si="6"/>
        <v>-156681796</v>
      </c>
      <c r="Z32" s="137">
        <f>+IF(X32&lt;&gt;0,+(Y32/X32)*100,0)</f>
        <v>-4.942325302045417</v>
      </c>
      <c r="AA32" s="153">
        <f>SUM(AA33:AA37)</f>
        <v>6273847163</v>
      </c>
    </row>
    <row r="33" spans="1:27" ht="13.5">
      <c r="A33" s="138" t="s">
        <v>79</v>
      </c>
      <c r="B33" s="136"/>
      <c r="C33" s="155">
        <v>1227549000</v>
      </c>
      <c r="D33" s="155"/>
      <c r="E33" s="156">
        <v>1209233000</v>
      </c>
      <c r="F33" s="60">
        <v>1209233000</v>
      </c>
      <c r="G33" s="60">
        <v>17366819</v>
      </c>
      <c r="H33" s="60">
        <v>33506122</v>
      </c>
      <c r="I33" s="60">
        <v>44267888</v>
      </c>
      <c r="J33" s="60">
        <v>95140829</v>
      </c>
      <c r="K33" s="60">
        <v>34850105</v>
      </c>
      <c r="L33" s="60">
        <v>56247674</v>
      </c>
      <c r="M33" s="60">
        <v>49030427</v>
      </c>
      <c r="N33" s="60">
        <v>140128206</v>
      </c>
      <c r="O33" s="60"/>
      <c r="P33" s="60"/>
      <c r="Q33" s="60"/>
      <c r="R33" s="60"/>
      <c r="S33" s="60"/>
      <c r="T33" s="60"/>
      <c r="U33" s="60"/>
      <c r="V33" s="60"/>
      <c r="W33" s="60">
        <v>235269035</v>
      </c>
      <c r="X33" s="60">
        <v>619732998</v>
      </c>
      <c r="Y33" s="60">
        <v>-384463963</v>
      </c>
      <c r="Z33" s="140">
        <v>-62.04</v>
      </c>
      <c r="AA33" s="155">
        <v>1209233000</v>
      </c>
    </row>
    <row r="34" spans="1:27" ht="13.5">
      <c r="A34" s="138" t="s">
        <v>80</v>
      </c>
      <c r="B34" s="136"/>
      <c r="C34" s="155">
        <v>684364000</v>
      </c>
      <c r="D34" s="155"/>
      <c r="E34" s="156">
        <v>749903000</v>
      </c>
      <c r="F34" s="60">
        <v>749903000</v>
      </c>
      <c r="G34" s="60">
        <v>77715545</v>
      </c>
      <c r="H34" s="60">
        <v>87154928</v>
      </c>
      <c r="I34" s="60">
        <v>112630765</v>
      </c>
      <c r="J34" s="60">
        <v>277501238</v>
      </c>
      <c r="K34" s="60">
        <v>102598365</v>
      </c>
      <c r="L34" s="60">
        <v>161042299</v>
      </c>
      <c r="M34" s="60">
        <v>97643353</v>
      </c>
      <c r="N34" s="60">
        <v>361284017</v>
      </c>
      <c r="O34" s="60"/>
      <c r="P34" s="60"/>
      <c r="Q34" s="60"/>
      <c r="R34" s="60"/>
      <c r="S34" s="60"/>
      <c r="T34" s="60"/>
      <c r="U34" s="60"/>
      <c r="V34" s="60"/>
      <c r="W34" s="60">
        <v>638785255</v>
      </c>
      <c r="X34" s="60">
        <v>355014000</v>
      </c>
      <c r="Y34" s="60">
        <v>283771255</v>
      </c>
      <c r="Z34" s="140">
        <v>79.93</v>
      </c>
      <c r="AA34" s="155">
        <v>749903000</v>
      </c>
    </row>
    <row r="35" spans="1:27" ht="13.5">
      <c r="A35" s="138" t="s">
        <v>81</v>
      </c>
      <c r="B35" s="136"/>
      <c r="C35" s="155">
        <v>2371947000</v>
      </c>
      <c r="D35" s="155"/>
      <c r="E35" s="156">
        <v>2574017000</v>
      </c>
      <c r="F35" s="60">
        <v>2574017000</v>
      </c>
      <c r="G35" s="60">
        <v>109745346</v>
      </c>
      <c r="H35" s="60">
        <v>245379753</v>
      </c>
      <c r="I35" s="60">
        <v>196832325</v>
      </c>
      <c r="J35" s="60">
        <v>551957424</v>
      </c>
      <c r="K35" s="60">
        <v>240610490</v>
      </c>
      <c r="L35" s="60">
        <v>287427075</v>
      </c>
      <c r="M35" s="60">
        <v>132260902</v>
      </c>
      <c r="N35" s="60">
        <v>660298467</v>
      </c>
      <c r="O35" s="60"/>
      <c r="P35" s="60"/>
      <c r="Q35" s="60"/>
      <c r="R35" s="60"/>
      <c r="S35" s="60"/>
      <c r="T35" s="60"/>
      <c r="U35" s="60"/>
      <c r="V35" s="60"/>
      <c r="W35" s="60">
        <v>1212255891</v>
      </c>
      <c r="X35" s="60">
        <v>1311529665</v>
      </c>
      <c r="Y35" s="60">
        <v>-99273774</v>
      </c>
      <c r="Z35" s="140">
        <v>-7.57</v>
      </c>
      <c r="AA35" s="155">
        <v>2574017000</v>
      </c>
    </row>
    <row r="36" spans="1:27" ht="13.5">
      <c r="A36" s="138" t="s">
        <v>82</v>
      </c>
      <c r="B36" s="136"/>
      <c r="C36" s="155">
        <v>894176000</v>
      </c>
      <c r="D36" s="155"/>
      <c r="E36" s="156">
        <v>1065978163</v>
      </c>
      <c r="F36" s="60">
        <v>1065978163</v>
      </c>
      <c r="G36" s="60">
        <v>15876163</v>
      </c>
      <c r="H36" s="60">
        <v>71764255</v>
      </c>
      <c r="I36" s="60">
        <v>95693264</v>
      </c>
      <c r="J36" s="60">
        <v>183333682</v>
      </c>
      <c r="K36" s="60">
        <v>94849070</v>
      </c>
      <c r="L36" s="60">
        <v>113019999</v>
      </c>
      <c r="M36" s="60">
        <v>118927433</v>
      </c>
      <c r="N36" s="60">
        <v>326796502</v>
      </c>
      <c r="O36" s="60"/>
      <c r="P36" s="60"/>
      <c r="Q36" s="60"/>
      <c r="R36" s="60"/>
      <c r="S36" s="60"/>
      <c r="T36" s="60"/>
      <c r="U36" s="60"/>
      <c r="V36" s="60"/>
      <c r="W36" s="60">
        <v>510130184</v>
      </c>
      <c r="X36" s="60">
        <v>536369930</v>
      </c>
      <c r="Y36" s="60">
        <v>-26239746</v>
      </c>
      <c r="Z36" s="140">
        <v>-4.89</v>
      </c>
      <c r="AA36" s="155">
        <v>1065978163</v>
      </c>
    </row>
    <row r="37" spans="1:27" ht="13.5">
      <c r="A37" s="138" t="s">
        <v>83</v>
      </c>
      <c r="B37" s="136"/>
      <c r="C37" s="157">
        <v>1176774000</v>
      </c>
      <c r="D37" s="157"/>
      <c r="E37" s="158">
        <v>674716000</v>
      </c>
      <c r="F37" s="159">
        <v>674716000</v>
      </c>
      <c r="G37" s="159">
        <v>55143802</v>
      </c>
      <c r="H37" s="159">
        <v>71446657</v>
      </c>
      <c r="I37" s="159">
        <v>62693840</v>
      </c>
      <c r="J37" s="159">
        <v>189284299</v>
      </c>
      <c r="K37" s="159">
        <v>67370168</v>
      </c>
      <c r="L37" s="159">
        <v>87706141</v>
      </c>
      <c r="M37" s="159">
        <v>72721263</v>
      </c>
      <c r="N37" s="159">
        <v>227797572</v>
      </c>
      <c r="O37" s="159"/>
      <c r="P37" s="159"/>
      <c r="Q37" s="159"/>
      <c r="R37" s="159"/>
      <c r="S37" s="159"/>
      <c r="T37" s="159"/>
      <c r="U37" s="159"/>
      <c r="V37" s="159"/>
      <c r="W37" s="159">
        <v>417081871</v>
      </c>
      <c r="X37" s="159">
        <v>347557439</v>
      </c>
      <c r="Y37" s="159">
        <v>69524432</v>
      </c>
      <c r="Z37" s="141">
        <v>20</v>
      </c>
      <c r="AA37" s="157">
        <v>674716000</v>
      </c>
    </row>
    <row r="38" spans="1:27" ht="13.5">
      <c r="A38" s="135" t="s">
        <v>84</v>
      </c>
      <c r="B38" s="142"/>
      <c r="C38" s="153">
        <f aca="true" t="shared" si="7" ref="C38:Y38">SUM(C39:C41)</f>
        <v>2941658000</v>
      </c>
      <c r="D38" s="153">
        <f>SUM(D39:D41)</f>
        <v>0</v>
      </c>
      <c r="E38" s="154">
        <f t="shared" si="7"/>
        <v>4385847928</v>
      </c>
      <c r="F38" s="100">
        <f t="shared" si="7"/>
        <v>4385847928</v>
      </c>
      <c r="G38" s="100">
        <f t="shared" si="7"/>
        <v>162910674</v>
      </c>
      <c r="H38" s="100">
        <f t="shared" si="7"/>
        <v>288577626</v>
      </c>
      <c r="I38" s="100">
        <f t="shared" si="7"/>
        <v>290283055</v>
      </c>
      <c r="J38" s="100">
        <f t="shared" si="7"/>
        <v>741771355</v>
      </c>
      <c r="K38" s="100">
        <f t="shared" si="7"/>
        <v>301533780</v>
      </c>
      <c r="L38" s="100">
        <f t="shared" si="7"/>
        <v>299079428</v>
      </c>
      <c r="M38" s="100">
        <f t="shared" si="7"/>
        <v>223992390</v>
      </c>
      <c r="N38" s="100">
        <f t="shared" si="7"/>
        <v>824605598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1566376953</v>
      </c>
      <c r="X38" s="100">
        <f t="shared" si="7"/>
        <v>2176392781</v>
      </c>
      <c r="Y38" s="100">
        <f t="shared" si="7"/>
        <v>-610015828</v>
      </c>
      <c r="Z38" s="137">
        <f>+IF(X38&lt;&gt;0,+(Y38/X38)*100,0)</f>
        <v>-28.02875626704259</v>
      </c>
      <c r="AA38" s="153">
        <f>SUM(AA39:AA41)</f>
        <v>4385847928</v>
      </c>
    </row>
    <row r="39" spans="1:27" ht="13.5">
      <c r="A39" s="138" t="s">
        <v>85</v>
      </c>
      <c r="B39" s="136"/>
      <c r="C39" s="155">
        <v>661446000</v>
      </c>
      <c r="D39" s="155"/>
      <c r="E39" s="156">
        <v>1567657000</v>
      </c>
      <c r="F39" s="60">
        <v>1567657000</v>
      </c>
      <c r="G39" s="60">
        <v>41802620</v>
      </c>
      <c r="H39" s="60">
        <v>60101154</v>
      </c>
      <c r="I39" s="60">
        <v>55873117</v>
      </c>
      <c r="J39" s="60">
        <v>157776891</v>
      </c>
      <c r="K39" s="60">
        <v>58574227</v>
      </c>
      <c r="L39" s="60">
        <v>34165526</v>
      </c>
      <c r="M39" s="60">
        <v>48663801</v>
      </c>
      <c r="N39" s="60">
        <v>141403554</v>
      </c>
      <c r="O39" s="60"/>
      <c r="P39" s="60"/>
      <c r="Q39" s="60"/>
      <c r="R39" s="60"/>
      <c r="S39" s="60"/>
      <c r="T39" s="60"/>
      <c r="U39" s="60"/>
      <c r="V39" s="60"/>
      <c r="W39" s="60">
        <v>299180445</v>
      </c>
      <c r="X39" s="60">
        <v>766278772</v>
      </c>
      <c r="Y39" s="60">
        <v>-467098327</v>
      </c>
      <c r="Z39" s="140">
        <v>-60.96</v>
      </c>
      <c r="AA39" s="155">
        <v>1567657000</v>
      </c>
    </row>
    <row r="40" spans="1:27" ht="13.5">
      <c r="A40" s="138" t="s">
        <v>86</v>
      </c>
      <c r="B40" s="136"/>
      <c r="C40" s="155">
        <v>2095803000</v>
      </c>
      <c r="D40" s="155"/>
      <c r="E40" s="156">
        <v>2673898000</v>
      </c>
      <c r="F40" s="60">
        <v>2673898000</v>
      </c>
      <c r="G40" s="60">
        <v>129740174</v>
      </c>
      <c r="H40" s="60">
        <v>220174642</v>
      </c>
      <c r="I40" s="60">
        <v>226378824</v>
      </c>
      <c r="J40" s="60">
        <v>576293640</v>
      </c>
      <c r="K40" s="60">
        <v>232822642</v>
      </c>
      <c r="L40" s="60">
        <v>215748113</v>
      </c>
      <c r="M40" s="60">
        <v>167003407</v>
      </c>
      <c r="N40" s="60">
        <v>615574162</v>
      </c>
      <c r="O40" s="60"/>
      <c r="P40" s="60"/>
      <c r="Q40" s="60"/>
      <c r="R40" s="60"/>
      <c r="S40" s="60"/>
      <c r="T40" s="60"/>
      <c r="U40" s="60"/>
      <c r="V40" s="60"/>
      <c r="W40" s="60">
        <v>1191867802</v>
      </c>
      <c r="X40" s="60">
        <v>1335291543</v>
      </c>
      <c r="Y40" s="60">
        <v>-143423741</v>
      </c>
      <c r="Z40" s="140">
        <v>-10.74</v>
      </c>
      <c r="AA40" s="155">
        <v>2673898000</v>
      </c>
    </row>
    <row r="41" spans="1:27" ht="13.5">
      <c r="A41" s="138" t="s">
        <v>87</v>
      </c>
      <c r="B41" s="136"/>
      <c r="C41" s="155">
        <v>184409000</v>
      </c>
      <c r="D41" s="155"/>
      <c r="E41" s="156">
        <v>144292928</v>
      </c>
      <c r="F41" s="60">
        <v>144292928</v>
      </c>
      <c r="G41" s="60">
        <v>-8632120</v>
      </c>
      <c r="H41" s="60">
        <v>8301830</v>
      </c>
      <c r="I41" s="60">
        <v>8031114</v>
      </c>
      <c r="J41" s="60">
        <v>7700824</v>
      </c>
      <c r="K41" s="60">
        <v>10136911</v>
      </c>
      <c r="L41" s="60">
        <v>49165789</v>
      </c>
      <c r="M41" s="60">
        <v>8325182</v>
      </c>
      <c r="N41" s="60">
        <v>67627882</v>
      </c>
      <c r="O41" s="60"/>
      <c r="P41" s="60"/>
      <c r="Q41" s="60"/>
      <c r="R41" s="60"/>
      <c r="S41" s="60"/>
      <c r="T41" s="60"/>
      <c r="U41" s="60"/>
      <c r="V41" s="60"/>
      <c r="W41" s="60">
        <v>75328706</v>
      </c>
      <c r="X41" s="60">
        <v>74822466</v>
      </c>
      <c r="Y41" s="60">
        <v>506240</v>
      </c>
      <c r="Z41" s="140">
        <v>0.68</v>
      </c>
      <c r="AA41" s="155">
        <v>144292928</v>
      </c>
    </row>
    <row r="42" spans="1:27" ht="13.5">
      <c r="A42" s="135" t="s">
        <v>88</v>
      </c>
      <c r="B42" s="142"/>
      <c r="C42" s="153">
        <f aca="true" t="shared" si="8" ref="C42:Y42">SUM(C43:C46)</f>
        <v>19052131000</v>
      </c>
      <c r="D42" s="153">
        <f>SUM(D43:D46)</f>
        <v>0</v>
      </c>
      <c r="E42" s="154">
        <f t="shared" si="8"/>
        <v>20089331000</v>
      </c>
      <c r="F42" s="100">
        <f t="shared" si="8"/>
        <v>20089331000</v>
      </c>
      <c r="G42" s="100">
        <f t="shared" si="8"/>
        <v>2274433902</v>
      </c>
      <c r="H42" s="100">
        <f t="shared" si="8"/>
        <v>2138827430</v>
      </c>
      <c r="I42" s="100">
        <f t="shared" si="8"/>
        <v>1883663445</v>
      </c>
      <c r="J42" s="100">
        <f t="shared" si="8"/>
        <v>6296924777</v>
      </c>
      <c r="K42" s="100">
        <f t="shared" si="8"/>
        <v>1462306862</v>
      </c>
      <c r="L42" s="100">
        <f t="shared" si="8"/>
        <v>1741258542</v>
      </c>
      <c r="M42" s="100">
        <f t="shared" si="8"/>
        <v>1555642983</v>
      </c>
      <c r="N42" s="100">
        <f t="shared" si="8"/>
        <v>4759208387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11056133164</v>
      </c>
      <c r="X42" s="100">
        <f t="shared" si="8"/>
        <v>9632379226</v>
      </c>
      <c r="Y42" s="100">
        <f t="shared" si="8"/>
        <v>1423753938</v>
      </c>
      <c r="Z42" s="137">
        <f>+IF(X42&lt;&gt;0,+(Y42/X42)*100,0)</f>
        <v>14.78091657933236</v>
      </c>
      <c r="AA42" s="153">
        <f>SUM(AA43:AA46)</f>
        <v>20089331000</v>
      </c>
    </row>
    <row r="43" spans="1:27" ht="13.5">
      <c r="A43" s="138" t="s">
        <v>89</v>
      </c>
      <c r="B43" s="136"/>
      <c r="C43" s="155">
        <v>11411481000</v>
      </c>
      <c r="D43" s="155"/>
      <c r="E43" s="156">
        <v>12550002000</v>
      </c>
      <c r="F43" s="60">
        <v>12550002000</v>
      </c>
      <c r="G43" s="60">
        <v>1578092011</v>
      </c>
      <c r="H43" s="60">
        <v>1445998901</v>
      </c>
      <c r="I43" s="60">
        <v>1200868990</v>
      </c>
      <c r="J43" s="60">
        <v>4224959902</v>
      </c>
      <c r="K43" s="60">
        <v>743488321</v>
      </c>
      <c r="L43" s="60">
        <v>1009414831</v>
      </c>
      <c r="M43" s="60">
        <v>843210921</v>
      </c>
      <c r="N43" s="60">
        <v>2596114073</v>
      </c>
      <c r="O43" s="60"/>
      <c r="P43" s="60"/>
      <c r="Q43" s="60"/>
      <c r="R43" s="60"/>
      <c r="S43" s="60"/>
      <c r="T43" s="60"/>
      <c r="U43" s="60"/>
      <c r="V43" s="60"/>
      <c r="W43" s="60">
        <v>6821073975</v>
      </c>
      <c r="X43" s="60">
        <v>5765920894</v>
      </c>
      <c r="Y43" s="60">
        <v>1055153081</v>
      </c>
      <c r="Z43" s="140">
        <v>18.3</v>
      </c>
      <c r="AA43" s="155">
        <v>12550002000</v>
      </c>
    </row>
    <row r="44" spans="1:27" ht="13.5">
      <c r="A44" s="138" t="s">
        <v>90</v>
      </c>
      <c r="B44" s="136"/>
      <c r="C44" s="155">
        <v>5981684000</v>
      </c>
      <c r="D44" s="155"/>
      <c r="E44" s="156">
        <v>3543787200</v>
      </c>
      <c r="F44" s="60">
        <v>3543787200</v>
      </c>
      <c r="G44" s="60">
        <v>459544470</v>
      </c>
      <c r="H44" s="60">
        <v>451130481</v>
      </c>
      <c r="I44" s="60">
        <v>444598282</v>
      </c>
      <c r="J44" s="60">
        <v>1355273233</v>
      </c>
      <c r="K44" s="60">
        <v>473939099</v>
      </c>
      <c r="L44" s="60">
        <v>461676237</v>
      </c>
      <c r="M44" s="60">
        <v>450803349</v>
      </c>
      <c r="N44" s="60">
        <v>1386418685</v>
      </c>
      <c r="O44" s="60"/>
      <c r="P44" s="60"/>
      <c r="Q44" s="60"/>
      <c r="R44" s="60"/>
      <c r="S44" s="60"/>
      <c r="T44" s="60"/>
      <c r="U44" s="60"/>
      <c r="V44" s="60"/>
      <c r="W44" s="60">
        <v>2741691918</v>
      </c>
      <c r="X44" s="60">
        <v>1802448500</v>
      </c>
      <c r="Y44" s="60">
        <v>939243418</v>
      </c>
      <c r="Z44" s="140">
        <v>52.11</v>
      </c>
      <c r="AA44" s="155">
        <v>3543787200</v>
      </c>
    </row>
    <row r="45" spans="1:27" ht="13.5">
      <c r="A45" s="138" t="s">
        <v>91</v>
      </c>
      <c r="B45" s="136"/>
      <c r="C45" s="157"/>
      <c r="D45" s="157"/>
      <c r="E45" s="158">
        <v>2362524800</v>
      </c>
      <c r="F45" s="159">
        <v>2362524800</v>
      </c>
      <c r="G45" s="159">
        <v>102457559</v>
      </c>
      <c r="H45" s="159">
        <v>97603730</v>
      </c>
      <c r="I45" s="159">
        <v>99584597</v>
      </c>
      <c r="J45" s="159">
        <v>299645886</v>
      </c>
      <c r="K45" s="159">
        <v>113420955</v>
      </c>
      <c r="L45" s="159">
        <v>124460226</v>
      </c>
      <c r="M45" s="159">
        <v>112071178</v>
      </c>
      <c r="N45" s="159">
        <v>349952359</v>
      </c>
      <c r="O45" s="159"/>
      <c r="P45" s="159"/>
      <c r="Q45" s="159"/>
      <c r="R45" s="159"/>
      <c r="S45" s="159"/>
      <c r="T45" s="159"/>
      <c r="U45" s="159"/>
      <c r="V45" s="159"/>
      <c r="W45" s="159">
        <v>649598245</v>
      </c>
      <c r="X45" s="159">
        <v>1201632334</v>
      </c>
      <c r="Y45" s="159">
        <v>-552034089</v>
      </c>
      <c r="Z45" s="141">
        <v>-45.94</v>
      </c>
      <c r="AA45" s="157">
        <v>2362524800</v>
      </c>
    </row>
    <row r="46" spans="1:27" ht="13.5">
      <c r="A46" s="138" t="s">
        <v>92</v>
      </c>
      <c r="B46" s="136"/>
      <c r="C46" s="155">
        <v>1658966000</v>
      </c>
      <c r="D46" s="155"/>
      <c r="E46" s="156">
        <v>1633017000</v>
      </c>
      <c r="F46" s="60">
        <v>1633017000</v>
      </c>
      <c r="G46" s="60">
        <v>134339862</v>
      </c>
      <c r="H46" s="60">
        <v>144094318</v>
      </c>
      <c r="I46" s="60">
        <v>138611576</v>
      </c>
      <c r="J46" s="60">
        <v>417045756</v>
      </c>
      <c r="K46" s="60">
        <v>131458487</v>
      </c>
      <c r="L46" s="60">
        <v>145707248</v>
      </c>
      <c r="M46" s="60">
        <v>149557535</v>
      </c>
      <c r="N46" s="60">
        <v>426723270</v>
      </c>
      <c r="O46" s="60"/>
      <c r="P46" s="60"/>
      <c r="Q46" s="60"/>
      <c r="R46" s="60"/>
      <c r="S46" s="60"/>
      <c r="T46" s="60"/>
      <c r="U46" s="60"/>
      <c r="V46" s="60"/>
      <c r="W46" s="60">
        <v>843769026</v>
      </c>
      <c r="X46" s="60">
        <v>862377498</v>
      </c>
      <c r="Y46" s="60">
        <v>-18608472</v>
      </c>
      <c r="Z46" s="140">
        <v>-2.16</v>
      </c>
      <c r="AA46" s="155">
        <v>1633017000</v>
      </c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34492071000</v>
      </c>
      <c r="D48" s="168">
        <f>+D28+D32+D38+D42+D47</f>
        <v>0</v>
      </c>
      <c r="E48" s="169">
        <f t="shared" si="9"/>
        <v>37311926329</v>
      </c>
      <c r="F48" s="73">
        <f t="shared" si="9"/>
        <v>37311926329</v>
      </c>
      <c r="G48" s="73">
        <f t="shared" si="9"/>
        <v>2973287241</v>
      </c>
      <c r="H48" s="73">
        <f t="shared" si="9"/>
        <v>3396621138</v>
      </c>
      <c r="I48" s="73">
        <f t="shared" si="9"/>
        <v>3195080754</v>
      </c>
      <c r="J48" s="73">
        <f t="shared" si="9"/>
        <v>9564989133</v>
      </c>
      <c r="K48" s="73">
        <f t="shared" si="9"/>
        <v>2754805744</v>
      </c>
      <c r="L48" s="73">
        <f t="shared" si="9"/>
        <v>3160155324</v>
      </c>
      <c r="M48" s="73">
        <f t="shared" si="9"/>
        <v>3090190155</v>
      </c>
      <c r="N48" s="73">
        <f t="shared" si="9"/>
        <v>9005151223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18570140356</v>
      </c>
      <c r="X48" s="73">
        <f t="shared" si="9"/>
        <v>17946416997</v>
      </c>
      <c r="Y48" s="73">
        <f t="shared" si="9"/>
        <v>623723359</v>
      </c>
      <c r="Z48" s="170">
        <f>+IF(X48&lt;&gt;0,+(Y48/X48)*100,0)</f>
        <v>3.4754756846687793</v>
      </c>
      <c r="AA48" s="168">
        <f>+AA28+AA32+AA38+AA42+AA47</f>
        <v>37311926329</v>
      </c>
    </row>
    <row r="49" spans="1:27" ht="13.5">
      <c r="A49" s="148" t="s">
        <v>49</v>
      </c>
      <c r="B49" s="149"/>
      <c r="C49" s="171">
        <f aca="true" t="shared" si="10" ref="C49:Y49">+C25-C48</f>
        <v>4000010000</v>
      </c>
      <c r="D49" s="171">
        <f>+D25-D48</f>
        <v>0</v>
      </c>
      <c r="E49" s="172">
        <f t="shared" si="10"/>
        <v>4650074671</v>
      </c>
      <c r="F49" s="173">
        <f t="shared" si="10"/>
        <v>4650074671</v>
      </c>
      <c r="G49" s="173">
        <f t="shared" si="10"/>
        <v>-237781633</v>
      </c>
      <c r="H49" s="173">
        <f t="shared" si="10"/>
        <v>-204200279</v>
      </c>
      <c r="I49" s="173">
        <f t="shared" si="10"/>
        <v>304736907</v>
      </c>
      <c r="J49" s="173">
        <f t="shared" si="10"/>
        <v>-137245005</v>
      </c>
      <c r="K49" s="173">
        <f t="shared" si="10"/>
        <v>631730971</v>
      </c>
      <c r="L49" s="173">
        <f t="shared" si="10"/>
        <v>149742557</v>
      </c>
      <c r="M49" s="173">
        <f t="shared" si="10"/>
        <v>826885611</v>
      </c>
      <c r="N49" s="173">
        <f t="shared" si="10"/>
        <v>1608359139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1471114134</v>
      </c>
      <c r="X49" s="173">
        <f>IF(F25=F48,0,X25-X48)</f>
        <v>1837215451</v>
      </c>
      <c r="Y49" s="173">
        <f t="shared" si="10"/>
        <v>-366101317</v>
      </c>
      <c r="Z49" s="174">
        <f>+IF(X49&lt;&gt;0,+(Y49/X49)*100,0)</f>
        <v>-19.92696701961277</v>
      </c>
      <c r="AA49" s="171">
        <f>+AA25-AA48</f>
        <v>4650074671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100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7549458000</v>
      </c>
      <c r="D5" s="155">
        <v>0</v>
      </c>
      <c r="E5" s="156">
        <v>7610948000</v>
      </c>
      <c r="F5" s="60">
        <v>7610948000</v>
      </c>
      <c r="G5" s="60">
        <v>533949916</v>
      </c>
      <c r="H5" s="60">
        <v>548096834</v>
      </c>
      <c r="I5" s="60">
        <v>549471250</v>
      </c>
      <c r="J5" s="60">
        <v>1631518000</v>
      </c>
      <c r="K5" s="60">
        <v>563781360</v>
      </c>
      <c r="L5" s="60">
        <v>585321555</v>
      </c>
      <c r="M5" s="60">
        <v>628454796</v>
      </c>
      <c r="N5" s="60">
        <v>1777557711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3409075711</v>
      </c>
      <c r="X5" s="60">
        <v>3805474002</v>
      </c>
      <c r="Y5" s="60">
        <v>-396398291</v>
      </c>
      <c r="Z5" s="140">
        <v>-10.42</v>
      </c>
      <c r="AA5" s="155">
        <v>7610948000</v>
      </c>
    </row>
    <row r="6" spans="1:27" ht="13.5">
      <c r="A6" s="181" t="s">
        <v>102</v>
      </c>
      <c r="B6" s="182"/>
      <c r="C6" s="155">
        <v>123673000</v>
      </c>
      <c r="D6" s="155">
        <v>0</v>
      </c>
      <c r="E6" s="156">
        <v>103246000</v>
      </c>
      <c r="F6" s="60">
        <v>103246000</v>
      </c>
      <c r="G6" s="60">
        <v>10930970</v>
      </c>
      <c r="H6" s="60">
        <v>4131828</v>
      </c>
      <c r="I6" s="60">
        <v>7068330</v>
      </c>
      <c r="J6" s="60">
        <v>22131128</v>
      </c>
      <c r="K6" s="60">
        <v>8615742</v>
      </c>
      <c r="L6" s="60">
        <v>7915818</v>
      </c>
      <c r="M6" s="60">
        <v>1760125</v>
      </c>
      <c r="N6" s="60">
        <v>18291685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40422813</v>
      </c>
      <c r="X6" s="60">
        <v>51622998</v>
      </c>
      <c r="Y6" s="60">
        <v>-11200185</v>
      </c>
      <c r="Z6" s="140">
        <v>-21.7</v>
      </c>
      <c r="AA6" s="155">
        <v>103246000</v>
      </c>
    </row>
    <row r="7" spans="1:27" ht="13.5">
      <c r="A7" s="183" t="s">
        <v>103</v>
      </c>
      <c r="B7" s="182"/>
      <c r="C7" s="155">
        <v>11538407000</v>
      </c>
      <c r="D7" s="155">
        <v>0</v>
      </c>
      <c r="E7" s="156">
        <v>13573620000</v>
      </c>
      <c r="F7" s="60">
        <v>13573620000</v>
      </c>
      <c r="G7" s="60">
        <v>1145433343</v>
      </c>
      <c r="H7" s="60">
        <v>1151532201</v>
      </c>
      <c r="I7" s="60">
        <v>926952456</v>
      </c>
      <c r="J7" s="60">
        <v>3223918000</v>
      </c>
      <c r="K7" s="60">
        <v>1051658681</v>
      </c>
      <c r="L7" s="60">
        <v>917096511</v>
      </c>
      <c r="M7" s="60">
        <v>964321192</v>
      </c>
      <c r="N7" s="60">
        <v>2933076384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6156994384</v>
      </c>
      <c r="X7" s="60">
        <v>6346992300</v>
      </c>
      <c r="Y7" s="60">
        <v>-189997916</v>
      </c>
      <c r="Z7" s="140">
        <v>-2.99</v>
      </c>
      <c r="AA7" s="155">
        <v>13573620000</v>
      </c>
    </row>
    <row r="8" spans="1:27" ht="13.5">
      <c r="A8" s="183" t="s">
        <v>104</v>
      </c>
      <c r="B8" s="182"/>
      <c r="C8" s="155">
        <v>4126244000</v>
      </c>
      <c r="D8" s="155">
        <v>0</v>
      </c>
      <c r="E8" s="156">
        <v>4618593000</v>
      </c>
      <c r="F8" s="60">
        <v>4618593000</v>
      </c>
      <c r="G8" s="60">
        <v>405805953</v>
      </c>
      <c r="H8" s="60">
        <v>345350801</v>
      </c>
      <c r="I8" s="60">
        <v>367420246</v>
      </c>
      <c r="J8" s="60">
        <v>1118577000</v>
      </c>
      <c r="K8" s="60">
        <v>505190235</v>
      </c>
      <c r="L8" s="60">
        <v>439961604</v>
      </c>
      <c r="M8" s="60">
        <v>324264670</v>
      </c>
      <c r="N8" s="60">
        <v>1269416509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2387993509</v>
      </c>
      <c r="X8" s="60">
        <v>2336986000</v>
      </c>
      <c r="Y8" s="60">
        <v>51007509</v>
      </c>
      <c r="Z8" s="140">
        <v>2.18</v>
      </c>
      <c r="AA8" s="155">
        <v>4618593000</v>
      </c>
    </row>
    <row r="9" spans="1:27" ht="13.5">
      <c r="A9" s="183" t="s">
        <v>105</v>
      </c>
      <c r="B9" s="182"/>
      <c r="C9" s="155">
        <v>2292731000</v>
      </c>
      <c r="D9" s="155">
        <v>0</v>
      </c>
      <c r="E9" s="156">
        <v>2712507000</v>
      </c>
      <c r="F9" s="60">
        <v>2712507000</v>
      </c>
      <c r="G9" s="60">
        <v>183636945</v>
      </c>
      <c r="H9" s="60">
        <v>223359840</v>
      </c>
      <c r="I9" s="60">
        <v>220589215</v>
      </c>
      <c r="J9" s="60">
        <v>627586000</v>
      </c>
      <c r="K9" s="60">
        <v>327480083</v>
      </c>
      <c r="L9" s="60">
        <v>266265551</v>
      </c>
      <c r="M9" s="60">
        <v>213509656</v>
      </c>
      <c r="N9" s="60">
        <v>807255290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1434841290</v>
      </c>
      <c r="X9" s="60">
        <v>1372516000</v>
      </c>
      <c r="Y9" s="60">
        <v>62325290</v>
      </c>
      <c r="Z9" s="140">
        <v>4.54</v>
      </c>
      <c r="AA9" s="155">
        <v>2712507000</v>
      </c>
    </row>
    <row r="10" spans="1:27" ht="13.5">
      <c r="A10" s="183" t="s">
        <v>106</v>
      </c>
      <c r="B10" s="182"/>
      <c r="C10" s="155">
        <v>1137713000</v>
      </c>
      <c r="D10" s="155">
        <v>0</v>
      </c>
      <c r="E10" s="156">
        <v>1060922000</v>
      </c>
      <c r="F10" s="54">
        <v>1060922000</v>
      </c>
      <c r="G10" s="54">
        <v>98284346</v>
      </c>
      <c r="H10" s="54">
        <v>115864028</v>
      </c>
      <c r="I10" s="54">
        <v>81295626</v>
      </c>
      <c r="J10" s="54">
        <v>295444000</v>
      </c>
      <c r="K10" s="54">
        <v>99615000</v>
      </c>
      <c r="L10" s="54">
        <v>106357991</v>
      </c>
      <c r="M10" s="54">
        <v>94072300</v>
      </c>
      <c r="N10" s="54">
        <v>300045291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595489291</v>
      </c>
      <c r="X10" s="54">
        <v>530412000</v>
      </c>
      <c r="Y10" s="54">
        <v>65077291</v>
      </c>
      <c r="Z10" s="184">
        <v>12.27</v>
      </c>
      <c r="AA10" s="130">
        <v>1060922000</v>
      </c>
    </row>
    <row r="11" spans="1:27" ht="13.5">
      <c r="A11" s="183" t="s">
        <v>107</v>
      </c>
      <c r="B11" s="185"/>
      <c r="C11" s="155">
        <v>323526000</v>
      </c>
      <c r="D11" s="155">
        <v>0</v>
      </c>
      <c r="E11" s="156">
        <v>467740000</v>
      </c>
      <c r="F11" s="60">
        <v>467740000</v>
      </c>
      <c r="G11" s="60">
        <v>28182654</v>
      </c>
      <c r="H11" s="60">
        <v>31991783</v>
      </c>
      <c r="I11" s="60">
        <v>53431563</v>
      </c>
      <c r="J11" s="60">
        <v>113606000</v>
      </c>
      <c r="K11" s="60">
        <v>28539108</v>
      </c>
      <c r="L11" s="60">
        <v>31003126</v>
      </c>
      <c r="M11" s="60">
        <v>38981426</v>
      </c>
      <c r="N11" s="60">
        <v>98523660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212129660</v>
      </c>
      <c r="X11" s="60">
        <v>221204000</v>
      </c>
      <c r="Y11" s="60">
        <v>-9074340</v>
      </c>
      <c r="Z11" s="140">
        <v>-4.1</v>
      </c>
      <c r="AA11" s="155">
        <v>467740000</v>
      </c>
    </row>
    <row r="12" spans="1:27" ht="13.5">
      <c r="A12" s="183" t="s">
        <v>108</v>
      </c>
      <c r="B12" s="185"/>
      <c r="C12" s="155">
        <v>221714000</v>
      </c>
      <c r="D12" s="155">
        <v>0</v>
      </c>
      <c r="E12" s="156">
        <v>293594000</v>
      </c>
      <c r="F12" s="60">
        <v>293594000</v>
      </c>
      <c r="G12" s="60">
        <v>14591575</v>
      </c>
      <c r="H12" s="60">
        <v>14559817</v>
      </c>
      <c r="I12" s="60">
        <v>16073608</v>
      </c>
      <c r="J12" s="60">
        <v>45225000</v>
      </c>
      <c r="K12" s="60">
        <v>25186294</v>
      </c>
      <c r="L12" s="60">
        <v>14829507</v>
      </c>
      <c r="M12" s="60">
        <v>21212914</v>
      </c>
      <c r="N12" s="60">
        <v>61228715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106453715</v>
      </c>
      <c r="X12" s="60">
        <v>106841500</v>
      </c>
      <c r="Y12" s="60">
        <v>-387785</v>
      </c>
      <c r="Z12" s="140">
        <v>-0.36</v>
      </c>
      <c r="AA12" s="155">
        <v>293594000</v>
      </c>
    </row>
    <row r="13" spans="1:27" ht="13.5">
      <c r="A13" s="181" t="s">
        <v>109</v>
      </c>
      <c r="B13" s="185"/>
      <c r="C13" s="155">
        <v>336019000</v>
      </c>
      <c r="D13" s="155">
        <v>0</v>
      </c>
      <c r="E13" s="156">
        <v>420118000</v>
      </c>
      <c r="F13" s="60">
        <v>420118000</v>
      </c>
      <c r="G13" s="60">
        <v>83144348</v>
      </c>
      <c r="H13" s="60">
        <v>27579219</v>
      </c>
      <c r="I13" s="60">
        <v>22869433</v>
      </c>
      <c r="J13" s="60">
        <v>133593000</v>
      </c>
      <c r="K13" s="60">
        <v>-46447953</v>
      </c>
      <c r="L13" s="60">
        <v>17047532</v>
      </c>
      <c r="M13" s="60">
        <v>257789810</v>
      </c>
      <c r="N13" s="60">
        <v>228389389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361982389</v>
      </c>
      <c r="X13" s="60">
        <v>210058998</v>
      </c>
      <c r="Y13" s="60">
        <v>151923391</v>
      </c>
      <c r="Z13" s="140">
        <v>72.32</v>
      </c>
      <c r="AA13" s="155">
        <v>420118000</v>
      </c>
    </row>
    <row r="14" spans="1:27" ht="13.5">
      <c r="A14" s="181" t="s">
        <v>110</v>
      </c>
      <c r="B14" s="185"/>
      <c r="C14" s="155">
        <v>94003000</v>
      </c>
      <c r="D14" s="155">
        <v>0</v>
      </c>
      <c r="E14" s="156">
        <v>107685000</v>
      </c>
      <c r="F14" s="60">
        <v>107685000</v>
      </c>
      <c r="G14" s="60">
        <v>10438975</v>
      </c>
      <c r="H14" s="60">
        <v>7241968</v>
      </c>
      <c r="I14" s="60">
        <v>8369057</v>
      </c>
      <c r="J14" s="60">
        <v>26050000</v>
      </c>
      <c r="K14" s="60">
        <v>6330807</v>
      </c>
      <c r="L14" s="60">
        <v>7209818</v>
      </c>
      <c r="M14" s="60">
        <v>14534362</v>
      </c>
      <c r="N14" s="60">
        <v>28074987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54124987</v>
      </c>
      <c r="X14" s="60">
        <v>54306000</v>
      </c>
      <c r="Y14" s="60">
        <v>-181013</v>
      </c>
      <c r="Z14" s="140">
        <v>-0.33</v>
      </c>
      <c r="AA14" s="155">
        <v>107685000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190185000</v>
      </c>
      <c r="D16" s="155">
        <v>0</v>
      </c>
      <c r="E16" s="156">
        <v>466534000</v>
      </c>
      <c r="F16" s="60">
        <v>466534000</v>
      </c>
      <c r="G16" s="60">
        <v>11740531</v>
      </c>
      <c r="H16" s="60">
        <v>17532985</v>
      </c>
      <c r="I16" s="60">
        <v>22068484</v>
      </c>
      <c r="J16" s="60">
        <v>51342000</v>
      </c>
      <c r="K16" s="60">
        <v>10044572</v>
      </c>
      <c r="L16" s="60">
        <v>10539949</v>
      </c>
      <c r="M16" s="60">
        <v>579484041</v>
      </c>
      <c r="N16" s="60">
        <v>600068562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651410562</v>
      </c>
      <c r="X16" s="60">
        <v>229983002</v>
      </c>
      <c r="Y16" s="60">
        <v>421427560</v>
      </c>
      <c r="Z16" s="140">
        <v>183.24</v>
      </c>
      <c r="AA16" s="155">
        <v>466534000</v>
      </c>
    </row>
    <row r="17" spans="1:27" ht="13.5">
      <c r="A17" s="181" t="s">
        <v>113</v>
      </c>
      <c r="B17" s="185"/>
      <c r="C17" s="155">
        <v>1170000</v>
      </c>
      <c r="D17" s="155">
        <v>0</v>
      </c>
      <c r="E17" s="156">
        <v>707000</v>
      </c>
      <c r="F17" s="60">
        <v>707000</v>
      </c>
      <c r="G17" s="60">
        <v>73242</v>
      </c>
      <c r="H17" s="60">
        <v>73119</v>
      </c>
      <c r="I17" s="60">
        <v>115639</v>
      </c>
      <c r="J17" s="60">
        <v>262000</v>
      </c>
      <c r="K17" s="60">
        <v>98498</v>
      </c>
      <c r="L17" s="60">
        <v>56102</v>
      </c>
      <c r="M17" s="60">
        <v>43326</v>
      </c>
      <c r="N17" s="60">
        <v>197926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459926</v>
      </c>
      <c r="X17" s="60">
        <v>348000</v>
      </c>
      <c r="Y17" s="60">
        <v>111926</v>
      </c>
      <c r="Z17" s="140">
        <v>32.16</v>
      </c>
      <c r="AA17" s="155">
        <v>707000</v>
      </c>
    </row>
    <row r="18" spans="1:27" ht="13.5">
      <c r="A18" s="183" t="s">
        <v>114</v>
      </c>
      <c r="B18" s="182"/>
      <c r="C18" s="155">
        <v>515199000</v>
      </c>
      <c r="D18" s="155">
        <v>0</v>
      </c>
      <c r="E18" s="156">
        <v>584677000</v>
      </c>
      <c r="F18" s="60">
        <v>584677000</v>
      </c>
      <c r="G18" s="60">
        <v>44910094</v>
      </c>
      <c r="H18" s="60">
        <v>42884658</v>
      </c>
      <c r="I18" s="60">
        <v>46577248</v>
      </c>
      <c r="J18" s="60">
        <v>134372000</v>
      </c>
      <c r="K18" s="60">
        <v>49997771</v>
      </c>
      <c r="L18" s="60">
        <v>45338073</v>
      </c>
      <c r="M18" s="60">
        <v>43840113</v>
      </c>
      <c r="N18" s="60">
        <v>139175957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273547957</v>
      </c>
      <c r="X18" s="60">
        <v>281310648</v>
      </c>
      <c r="Y18" s="60">
        <v>-7762691</v>
      </c>
      <c r="Z18" s="140">
        <v>-2.76</v>
      </c>
      <c r="AA18" s="155">
        <v>584677000</v>
      </c>
    </row>
    <row r="19" spans="1:27" ht="13.5">
      <c r="A19" s="181" t="s">
        <v>34</v>
      </c>
      <c r="B19" s="185"/>
      <c r="C19" s="155">
        <v>5261134000</v>
      </c>
      <c r="D19" s="155">
        <v>0</v>
      </c>
      <c r="E19" s="156">
        <v>5690916000</v>
      </c>
      <c r="F19" s="60">
        <v>5690916000</v>
      </c>
      <c r="G19" s="60">
        <v>226282770</v>
      </c>
      <c r="H19" s="60">
        <v>239456569</v>
      </c>
      <c r="I19" s="60">
        <v>862004661</v>
      </c>
      <c r="J19" s="60">
        <v>1327744000</v>
      </c>
      <c r="K19" s="60">
        <v>438684233</v>
      </c>
      <c r="L19" s="60">
        <v>478235542</v>
      </c>
      <c r="M19" s="60">
        <v>398702118</v>
      </c>
      <c r="N19" s="60">
        <v>1315621893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2643365893</v>
      </c>
      <c r="X19" s="60">
        <v>2841010002</v>
      </c>
      <c r="Y19" s="60">
        <v>-197644109</v>
      </c>
      <c r="Z19" s="140">
        <v>-6.96</v>
      </c>
      <c r="AA19" s="155">
        <v>5690916000</v>
      </c>
    </row>
    <row r="20" spans="1:27" ht="13.5">
      <c r="A20" s="181" t="s">
        <v>35</v>
      </c>
      <c r="B20" s="185"/>
      <c r="C20" s="155">
        <v>2101215000</v>
      </c>
      <c r="D20" s="155">
        <v>0</v>
      </c>
      <c r="E20" s="156">
        <v>1575476000</v>
      </c>
      <c r="F20" s="54">
        <v>1575476000</v>
      </c>
      <c r="G20" s="54">
        <v>235620507</v>
      </c>
      <c r="H20" s="54">
        <v>190062886</v>
      </c>
      <c r="I20" s="54">
        <v>207462607</v>
      </c>
      <c r="J20" s="54">
        <v>633146000</v>
      </c>
      <c r="K20" s="54">
        <v>165338194</v>
      </c>
      <c r="L20" s="54">
        <v>130840018</v>
      </c>
      <c r="M20" s="54">
        <v>244280052</v>
      </c>
      <c r="N20" s="54">
        <v>540458264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1173604264</v>
      </c>
      <c r="X20" s="54">
        <v>489407002</v>
      </c>
      <c r="Y20" s="54">
        <v>684197262</v>
      </c>
      <c r="Z20" s="184">
        <v>139.8</v>
      </c>
      <c r="AA20" s="130">
        <v>1575476000</v>
      </c>
    </row>
    <row r="21" spans="1:27" ht="13.5">
      <c r="A21" s="181" t="s">
        <v>115</v>
      </c>
      <c r="B21" s="185"/>
      <c r="C21" s="155">
        <v>102000</v>
      </c>
      <c r="D21" s="155">
        <v>0</v>
      </c>
      <c r="E21" s="156">
        <v>20000000</v>
      </c>
      <c r="F21" s="60">
        <v>20000000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20000000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35812493000</v>
      </c>
      <c r="D22" s="188">
        <f>SUM(D5:D21)</f>
        <v>0</v>
      </c>
      <c r="E22" s="189">
        <f t="shared" si="0"/>
        <v>39307283000</v>
      </c>
      <c r="F22" s="190">
        <f t="shared" si="0"/>
        <v>39307283000</v>
      </c>
      <c r="G22" s="190">
        <f t="shared" si="0"/>
        <v>3033026169</v>
      </c>
      <c r="H22" s="190">
        <f t="shared" si="0"/>
        <v>2959718536</v>
      </c>
      <c r="I22" s="190">
        <f t="shared" si="0"/>
        <v>3391769423</v>
      </c>
      <c r="J22" s="190">
        <f t="shared" si="0"/>
        <v>9384514128</v>
      </c>
      <c r="K22" s="190">
        <f t="shared" si="0"/>
        <v>3234112625</v>
      </c>
      <c r="L22" s="190">
        <f t="shared" si="0"/>
        <v>3058018697</v>
      </c>
      <c r="M22" s="190">
        <f t="shared" si="0"/>
        <v>3825250901</v>
      </c>
      <c r="N22" s="190">
        <f t="shared" si="0"/>
        <v>10117382223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19501896351</v>
      </c>
      <c r="X22" s="190">
        <f t="shared" si="0"/>
        <v>18878472452</v>
      </c>
      <c r="Y22" s="190">
        <f t="shared" si="0"/>
        <v>623423899</v>
      </c>
      <c r="Z22" s="191">
        <f>+IF(X22&lt;&gt;0,+(Y22/X22)*100,0)</f>
        <v>3.3023005467476474</v>
      </c>
      <c r="AA22" s="188">
        <f>SUM(AA5:AA21)</f>
        <v>39307283000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8062522000</v>
      </c>
      <c r="D25" s="155">
        <v>0</v>
      </c>
      <c r="E25" s="156">
        <v>8740591768</v>
      </c>
      <c r="F25" s="60">
        <v>8740591768</v>
      </c>
      <c r="G25" s="60">
        <v>690527049</v>
      </c>
      <c r="H25" s="60">
        <v>688095098</v>
      </c>
      <c r="I25" s="60">
        <v>672067853</v>
      </c>
      <c r="J25" s="60">
        <v>2050690000</v>
      </c>
      <c r="K25" s="60">
        <v>750378533</v>
      </c>
      <c r="L25" s="60">
        <v>912743540</v>
      </c>
      <c r="M25" s="60">
        <v>806718143</v>
      </c>
      <c r="N25" s="60">
        <v>2469840216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4520530216</v>
      </c>
      <c r="X25" s="60">
        <v>4618336612</v>
      </c>
      <c r="Y25" s="60">
        <v>-97806396</v>
      </c>
      <c r="Z25" s="140">
        <v>-2.12</v>
      </c>
      <c r="AA25" s="155">
        <v>8740591768</v>
      </c>
    </row>
    <row r="26" spans="1:27" ht="13.5">
      <c r="A26" s="183" t="s">
        <v>38</v>
      </c>
      <c r="B26" s="182"/>
      <c r="C26" s="155">
        <v>120639000</v>
      </c>
      <c r="D26" s="155">
        <v>0</v>
      </c>
      <c r="E26" s="156">
        <v>134301000</v>
      </c>
      <c r="F26" s="60">
        <v>134301000</v>
      </c>
      <c r="G26" s="60">
        <v>9926811</v>
      </c>
      <c r="H26" s="60">
        <v>10033429</v>
      </c>
      <c r="I26" s="60">
        <v>10016760</v>
      </c>
      <c r="J26" s="60">
        <v>29977000</v>
      </c>
      <c r="K26" s="60">
        <v>10034658</v>
      </c>
      <c r="L26" s="60">
        <v>93761</v>
      </c>
      <c r="M26" s="60">
        <v>19815643</v>
      </c>
      <c r="N26" s="60">
        <v>29944062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59921062</v>
      </c>
      <c r="X26" s="60">
        <v>67150500</v>
      </c>
      <c r="Y26" s="60">
        <v>-7229438</v>
      </c>
      <c r="Z26" s="140">
        <v>-10.77</v>
      </c>
      <c r="AA26" s="155">
        <v>134301000</v>
      </c>
    </row>
    <row r="27" spans="1:27" ht="13.5">
      <c r="A27" s="183" t="s">
        <v>118</v>
      </c>
      <c r="B27" s="182"/>
      <c r="C27" s="155">
        <v>2164019000</v>
      </c>
      <c r="D27" s="155">
        <v>0</v>
      </c>
      <c r="E27" s="156">
        <v>1481233000</v>
      </c>
      <c r="F27" s="60">
        <v>1481233000</v>
      </c>
      <c r="G27" s="60">
        <v>183580539</v>
      </c>
      <c r="H27" s="60">
        <v>133328638</v>
      </c>
      <c r="I27" s="60">
        <v>399968823</v>
      </c>
      <c r="J27" s="60">
        <v>716878000</v>
      </c>
      <c r="K27" s="60">
        <v>80758336</v>
      </c>
      <c r="L27" s="60">
        <v>331573228</v>
      </c>
      <c r="M27" s="60">
        <v>313272401</v>
      </c>
      <c r="N27" s="60">
        <v>725603965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1442481965</v>
      </c>
      <c r="X27" s="60">
        <v>743235498</v>
      </c>
      <c r="Y27" s="60">
        <v>699246467</v>
      </c>
      <c r="Z27" s="140">
        <v>94.08</v>
      </c>
      <c r="AA27" s="155">
        <v>1481233000</v>
      </c>
    </row>
    <row r="28" spans="1:27" ht="13.5">
      <c r="A28" s="183" t="s">
        <v>39</v>
      </c>
      <c r="B28" s="182"/>
      <c r="C28" s="155">
        <v>2044042000</v>
      </c>
      <c r="D28" s="155">
        <v>0</v>
      </c>
      <c r="E28" s="156">
        <v>2795813000</v>
      </c>
      <c r="F28" s="60">
        <v>2795813000</v>
      </c>
      <c r="G28" s="60">
        <v>161023959</v>
      </c>
      <c r="H28" s="60">
        <v>164770776</v>
      </c>
      <c r="I28" s="60">
        <v>162002265</v>
      </c>
      <c r="J28" s="60">
        <v>487797000</v>
      </c>
      <c r="K28" s="60">
        <v>159972232</v>
      </c>
      <c r="L28" s="60">
        <v>159001971</v>
      </c>
      <c r="M28" s="60">
        <v>205378162</v>
      </c>
      <c r="N28" s="60">
        <v>524352365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1012149365</v>
      </c>
      <c r="X28" s="60">
        <v>1381212000</v>
      </c>
      <c r="Y28" s="60">
        <v>-369062635</v>
      </c>
      <c r="Z28" s="140">
        <v>-26.72</v>
      </c>
      <c r="AA28" s="155">
        <v>2795813000</v>
      </c>
    </row>
    <row r="29" spans="1:27" ht="13.5">
      <c r="A29" s="183" t="s">
        <v>40</v>
      </c>
      <c r="B29" s="182"/>
      <c r="C29" s="155">
        <v>1418663000</v>
      </c>
      <c r="D29" s="155">
        <v>0</v>
      </c>
      <c r="E29" s="156">
        <v>1809644000</v>
      </c>
      <c r="F29" s="60">
        <v>1809644000</v>
      </c>
      <c r="G29" s="60">
        <v>121238250</v>
      </c>
      <c r="H29" s="60">
        <v>122226525</v>
      </c>
      <c r="I29" s="60">
        <v>119298225</v>
      </c>
      <c r="J29" s="60">
        <v>362763000</v>
      </c>
      <c r="K29" s="60">
        <v>130147513</v>
      </c>
      <c r="L29" s="60">
        <v>121996792</v>
      </c>
      <c r="M29" s="60">
        <v>121056977</v>
      </c>
      <c r="N29" s="60">
        <v>373201282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735964282</v>
      </c>
      <c r="X29" s="60">
        <v>906103500</v>
      </c>
      <c r="Y29" s="60">
        <v>-170139218</v>
      </c>
      <c r="Z29" s="140">
        <v>-18.78</v>
      </c>
      <c r="AA29" s="155">
        <v>1809644000</v>
      </c>
    </row>
    <row r="30" spans="1:27" ht="13.5">
      <c r="A30" s="183" t="s">
        <v>119</v>
      </c>
      <c r="B30" s="182"/>
      <c r="C30" s="155">
        <v>11628740000</v>
      </c>
      <c r="D30" s="155">
        <v>0</v>
      </c>
      <c r="E30" s="156">
        <v>12477870000</v>
      </c>
      <c r="F30" s="60">
        <v>12477870000</v>
      </c>
      <c r="G30" s="60">
        <v>1634265037</v>
      </c>
      <c r="H30" s="60">
        <v>1461455285</v>
      </c>
      <c r="I30" s="60">
        <v>1108313225</v>
      </c>
      <c r="J30" s="60">
        <v>4204033547</v>
      </c>
      <c r="K30" s="60">
        <v>891147417</v>
      </c>
      <c r="L30" s="60">
        <v>859241491</v>
      </c>
      <c r="M30" s="60">
        <v>808250839</v>
      </c>
      <c r="N30" s="60">
        <v>2558639747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6762673294</v>
      </c>
      <c r="X30" s="60">
        <v>5963370395</v>
      </c>
      <c r="Y30" s="60">
        <v>799302899</v>
      </c>
      <c r="Z30" s="140">
        <v>13.4</v>
      </c>
      <c r="AA30" s="155">
        <v>12477870000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44945000</v>
      </c>
      <c r="F31" s="60">
        <v>44945000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22472448</v>
      </c>
      <c r="Y31" s="60">
        <v>-22472448</v>
      </c>
      <c r="Z31" s="140">
        <v>-100</v>
      </c>
      <c r="AA31" s="155">
        <v>44945000</v>
      </c>
    </row>
    <row r="32" spans="1:27" ht="13.5">
      <c r="A32" s="183" t="s">
        <v>121</v>
      </c>
      <c r="B32" s="182"/>
      <c r="C32" s="155">
        <v>3079810000</v>
      </c>
      <c r="D32" s="155">
        <v>0</v>
      </c>
      <c r="E32" s="156">
        <v>3850659291</v>
      </c>
      <c r="F32" s="60">
        <v>3850659291</v>
      </c>
      <c r="G32" s="60">
        <v>22226205</v>
      </c>
      <c r="H32" s="60">
        <v>302234522</v>
      </c>
      <c r="I32" s="60">
        <v>348091273</v>
      </c>
      <c r="J32" s="60">
        <v>672552000</v>
      </c>
      <c r="K32" s="60">
        <v>268863880</v>
      </c>
      <c r="L32" s="60">
        <v>408072207</v>
      </c>
      <c r="M32" s="60">
        <v>224700097</v>
      </c>
      <c r="N32" s="60">
        <v>901636184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1574188184</v>
      </c>
      <c r="X32" s="60">
        <v>1816244578</v>
      </c>
      <c r="Y32" s="60">
        <v>-242056394</v>
      </c>
      <c r="Z32" s="140">
        <v>-13.33</v>
      </c>
      <c r="AA32" s="155">
        <v>3850659291</v>
      </c>
    </row>
    <row r="33" spans="1:27" ht="13.5">
      <c r="A33" s="183" t="s">
        <v>42</v>
      </c>
      <c r="B33" s="182"/>
      <c r="C33" s="155">
        <v>324530000</v>
      </c>
      <c r="D33" s="155">
        <v>0</v>
      </c>
      <c r="E33" s="156">
        <v>299689000</v>
      </c>
      <c r="F33" s="60">
        <v>299689000</v>
      </c>
      <c r="G33" s="60">
        <v>-14156802</v>
      </c>
      <c r="H33" s="60">
        <v>23353414</v>
      </c>
      <c r="I33" s="60">
        <v>47969950</v>
      </c>
      <c r="J33" s="60">
        <v>57166562</v>
      </c>
      <c r="K33" s="60">
        <v>47499758</v>
      </c>
      <c r="L33" s="60">
        <v>47151566</v>
      </c>
      <c r="M33" s="60">
        <v>79148785</v>
      </c>
      <c r="N33" s="60">
        <v>173800109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230966671</v>
      </c>
      <c r="X33" s="60">
        <v>150071498</v>
      </c>
      <c r="Y33" s="60">
        <v>80895173</v>
      </c>
      <c r="Z33" s="140">
        <v>53.9</v>
      </c>
      <c r="AA33" s="155">
        <v>299689000</v>
      </c>
    </row>
    <row r="34" spans="1:27" ht="13.5">
      <c r="A34" s="183" t="s">
        <v>43</v>
      </c>
      <c r="B34" s="182"/>
      <c r="C34" s="155">
        <v>4736796000</v>
      </c>
      <c r="D34" s="155">
        <v>0</v>
      </c>
      <c r="E34" s="156">
        <v>5148375270</v>
      </c>
      <c r="F34" s="60">
        <v>5148375270</v>
      </c>
      <c r="G34" s="60">
        <v>161346353</v>
      </c>
      <c r="H34" s="60">
        <v>488569834</v>
      </c>
      <c r="I34" s="60">
        <v>324614813</v>
      </c>
      <c r="J34" s="60">
        <v>974531000</v>
      </c>
      <c r="K34" s="60">
        <v>412210192</v>
      </c>
      <c r="L34" s="60">
        <v>318053070</v>
      </c>
      <c r="M34" s="60">
        <v>508644575</v>
      </c>
      <c r="N34" s="60">
        <v>1238907837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2213438837</v>
      </c>
      <c r="X34" s="60">
        <v>2265225966</v>
      </c>
      <c r="Y34" s="60">
        <v>-51787129</v>
      </c>
      <c r="Z34" s="140">
        <v>-2.29</v>
      </c>
      <c r="AA34" s="155">
        <v>5148375270</v>
      </c>
    </row>
    <row r="35" spans="1:27" ht="13.5">
      <c r="A35" s="181" t="s">
        <v>122</v>
      </c>
      <c r="B35" s="185"/>
      <c r="C35" s="155">
        <v>523719000</v>
      </c>
      <c r="D35" s="155">
        <v>0</v>
      </c>
      <c r="E35" s="156">
        <v>0</v>
      </c>
      <c r="F35" s="60">
        <v>0</v>
      </c>
      <c r="G35" s="60">
        <v>-10450</v>
      </c>
      <c r="H35" s="60">
        <v>192741</v>
      </c>
      <c r="I35" s="60">
        <v>110709</v>
      </c>
      <c r="J35" s="60">
        <v>293000</v>
      </c>
      <c r="K35" s="60">
        <v>10302</v>
      </c>
      <c r="L35" s="60">
        <v>16692</v>
      </c>
      <c r="M35" s="60">
        <v>423799</v>
      </c>
      <c r="N35" s="60">
        <v>450793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743793</v>
      </c>
      <c r="X35" s="60"/>
      <c r="Y35" s="60">
        <v>743793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34103480000</v>
      </c>
      <c r="D36" s="188">
        <f>SUM(D25:D35)</f>
        <v>0</v>
      </c>
      <c r="E36" s="189">
        <f t="shared" si="1"/>
        <v>36783121329</v>
      </c>
      <c r="F36" s="190">
        <f t="shared" si="1"/>
        <v>36783121329</v>
      </c>
      <c r="G36" s="190">
        <f t="shared" si="1"/>
        <v>2969966951</v>
      </c>
      <c r="H36" s="190">
        <f t="shared" si="1"/>
        <v>3394260262</v>
      </c>
      <c r="I36" s="190">
        <f t="shared" si="1"/>
        <v>3192453896</v>
      </c>
      <c r="J36" s="190">
        <f t="shared" si="1"/>
        <v>9556681109</v>
      </c>
      <c r="K36" s="190">
        <f t="shared" si="1"/>
        <v>2751022821</v>
      </c>
      <c r="L36" s="190">
        <f t="shared" si="1"/>
        <v>3157944318</v>
      </c>
      <c r="M36" s="190">
        <f t="shared" si="1"/>
        <v>3087409421</v>
      </c>
      <c r="N36" s="190">
        <f t="shared" si="1"/>
        <v>8996376560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18553057669</v>
      </c>
      <c r="X36" s="190">
        <f t="shared" si="1"/>
        <v>17933422995</v>
      </c>
      <c r="Y36" s="190">
        <f t="shared" si="1"/>
        <v>619634674</v>
      </c>
      <c r="Z36" s="191">
        <f>+IF(X36&lt;&gt;0,+(Y36/X36)*100,0)</f>
        <v>3.455194661793009</v>
      </c>
      <c r="AA36" s="188">
        <f>SUM(AA25:AA35)</f>
        <v>36783121329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1709013000</v>
      </c>
      <c r="D38" s="199">
        <f>+D22-D36</f>
        <v>0</v>
      </c>
      <c r="E38" s="200">
        <f t="shared" si="2"/>
        <v>2524161671</v>
      </c>
      <c r="F38" s="106">
        <f t="shared" si="2"/>
        <v>2524161671</v>
      </c>
      <c r="G38" s="106">
        <f t="shared" si="2"/>
        <v>63059218</v>
      </c>
      <c r="H38" s="106">
        <f t="shared" si="2"/>
        <v>-434541726</v>
      </c>
      <c r="I38" s="106">
        <f t="shared" si="2"/>
        <v>199315527</v>
      </c>
      <c r="J38" s="106">
        <f t="shared" si="2"/>
        <v>-172166981</v>
      </c>
      <c r="K38" s="106">
        <f t="shared" si="2"/>
        <v>483089804</v>
      </c>
      <c r="L38" s="106">
        <f t="shared" si="2"/>
        <v>-99925621</v>
      </c>
      <c r="M38" s="106">
        <f t="shared" si="2"/>
        <v>737841480</v>
      </c>
      <c r="N38" s="106">
        <f t="shared" si="2"/>
        <v>1121005663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948838682</v>
      </c>
      <c r="X38" s="106">
        <f>IF(F22=F36,0,X22-X36)</f>
        <v>945049457</v>
      </c>
      <c r="Y38" s="106">
        <f t="shared" si="2"/>
        <v>3789225</v>
      </c>
      <c r="Z38" s="201">
        <f>+IF(X38&lt;&gt;0,+(Y38/X38)*100,0)</f>
        <v>0.40095520630514475</v>
      </c>
      <c r="AA38" s="199">
        <f>+AA22-AA36</f>
        <v>2524161671</v>
      </c>
    </row>
    <row r="39" spans="1:27" ht="13.5">
      <c r="A39" s="181" t="s">
        <v>46</v>
      </c>
      <c r="B39" s="185"/>
      <c r="C39" s="155">
        <v>2679588000</v>
      </c>
      <c r="D39" s="155">
        <v>0</v>
      </c>
      <c r="E39" s="156">
        <v>2654718000</v>
      </c>
      <c r="F39" s="60">
        <v>2654718000</v>
      </c>
      <c r="G39" s="60">
        <v>-297520561</v>
      </c>
      <c r="H39" s="60">
        <v>232702323</v>
      </c>
      <c r="I39" s="60">
        <v>108048238</v>
      </c>
      <c r="J39" s="60">
        <v>43230000</v>
      </c>
      <c r="K39" s="60">
        <v>152424090</v>
      </c>
      <c r="L39" s="60">
        <v>251947999</v>
      </c>
      <c r="M39" s="60">
        <v>91756050</v>
      </c>
      <c r="N39" s="60">
        <v>496128139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539358139</v>
      </c>
      <c r="X39" s="60">
        <v>761501002</v>
      </c>
      <c r="Y39" s="60">
        <v>-222142863</v>
      </c>
      <c r="Z39" s="140">
        <v>-29.17</v>
      </c>
      <c r="AA39" s="155">
        <v>2654718000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143659000</v>
      </c>
      <c r="Y40" s="54">
        <v>-143659000</v>
      </c>
      <c r="Z40" s="184">
        <v>-100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-68815</v>
      </c>
      <c r="M41" s="60">
        <v>68815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4388601000</v>
      </c>
      <c r="D42" s="206">
        <f>SUM(D38:D41)</f>
        <v>0</v>
      </c>
      <c r="E42" s="207">
        <f t="shared" si="3"/>
        <v>5178879671</v>
      </c>
      <c r="F42" s="88">
        <f t="shared" si="3"/>
        <v>5178879671</v>
      </c>
      <c r="G42" s="88">
        <f t="shared" si="3"/>
        <v>-234461343</v>
      </c>
      <c r="H42" s="88">
        <f t="shared" si="3"/>
        <v>-201839403</v>
      </c>
      <c r="I42" s="88">
        <f t="shared" si="3"/>
        <v>307363765</v>
      </c>
      <c r="J42" s="88">
        <f t="shared" si="3"/>
        <v>-128936981</v>
      </c>
      <c r="K42" s="88">
        <f t="shared" si="3"/>
        <v>635513894</v>
      </c>
      <c r="L42" s="88">
        <f t="shared" si="3"/>
        <v>151953563</v>
      </c>
      <c r="M42" s="88">
        <f t="shared" si="3"/>
        <v>829666345</v>
      </c>
      <c r="N42" s="88">
        <f t="shared" si="3"/>
        <v>1617133802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1488196821</v>
      </c>
      <c r="X42" s="88">
        <f t="shared" si="3"/>
        <v>1850209459</v>
      </c>
      <c r="Y42" s="88">
        <f t="shared" si="3"/>
        <v>-362012638</v>
      </c>
      <c r="Z42" s="208">
        <f>+IF(X42&lt;&gt;0,+(Y42/X42)*100,0)</f>
        <v>-19.566035415020544</v>
      </c>
      <c r="AA42" s="206">
        <f>SUM(AA38:AA41)</f>
        <v>5178879671</v>
      </c>
    </row>
    <row r="43" spans="1:27" ht="13.5">
      <c r="A43" s="181" t="s">
        <v>125</v>
      </c>
      <c r="B43" s="185"/>
      <c r="C43" s="157">
        <v>388591000</v>
      </c>
      <c r="D43" s="157">
        <v>0</v>
      </c>
      <c r="E43" s="158">
        <v>528805000</v>
      </c>
      <c r="F43" s="159">
        <v>528805000</v>
      </c>
      <c r="G43" s="159">
        <v>3320290</v>
      </c>
      <c r="H43" s="159">
        <v>2360876</v>
      </c>
      <c r="I43" s="159">
        <v>2626858</v>
      </c>
      <c r="J43" s="159">
        <v>8308024</v>
      </c>
      <c r="K43" s="159">
        <v>3782923</v>
      </c>
      <c r="L43" s="159">
        <v>2211006</v>
      </c>
      <c r="M43" s="159">
        <v>2780734</v>
      </c>
      <c r="N43" s="159">
        <v>8774663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17082687</v>
      </c>
      <c r="X43" s="159">
        <v>12994002</v>
      </c>
      <c r="Y43" s="159">
        <v>4088685</v>
      </c>
      <c r="Z43" s="141">
        <v>31.47</v>
      </c>
      <c r="AA43" s="157">
        <v>528805000</v>
      </c>
    </row>
    <row r="44" spans="1:27" ht="13.5">
      <c r="A44" s="209" t="s">
        <v>126</v>
      </c>
      <c r="B44" s="185"/>
      <c r="C44" s="210">
        <f aca="true" t="shared" si="4" ref="C44:Y44">+C42-C43</f>
        <v>4000010000</v>
      </c>
      <c r="D44" s="210">
        <f>+D42-D43</f>
        <v>0</v>
      </c>
      <c r="E44" s="211">
        <f t="shared" si="4"/>
        <v>4650074671</v>
      </c>
      <c r="F44" s="77">
        <f t="shared" si="4"/>
        <v>4650074671</v>
      </c>
      <c r="G44" s="77">
        <f t="shared" si="4"/>
        <v>-237781633</v>
      </c>
      <c r="H44" s="77">
        <f t="shared" si="4"/>
        <v>-204200279</v>
      </c>
      <c r="I44" s="77">
        <f t="shared" si="4"/>
        <v>304736907</v>
      </c>
      <c r="J44" s="77">
        <f t="shared" si="4"/>
        <v>-137245005</v>
      </c>
      <c r="K44" s="77">
        <f t="shared" si="4"/>
        <v>631730971</v>
      </c>
      <c r="L44" s="77">
        <f t="shared" si="4"/>
        <v>149742557</v>
      </c>
      <c r="M44" s="77">
        <f t="shared" si="4"/>
        <v>826885611</v>
      </c>
      <c r="N44" s="77">
        <f t="shared" si="4"/>
        <v>1608359139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1471114134</v>
      </c>
      <c r="X44" s="77">
        <f t="shared" si="4"/>
        <v>1837215457</v>
      </c>
      <c r="Y44" s="77">
        <f t="shared" si="4"/>
        <v>-366101323</v>
      </c>
      <c r="Z44" s="212">
        <f>+IF(X44&lt;&gt;0,+(Y44/X44)*100,0)</f>
        <v>-19.92696728111623</v>
      </c>
      <c r="AA44" s="210">
        <f>+AA42-AA43</f>
        <v>4650074671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4000010000</v>
      </c>
      <c r="D46" s="206">
        <f>SUM(D44:D45)</f>
        <v>0</v>
      </c>
      <c r="E46" s="207">
        <f t="shared" si="5"/>
        <v>4650074671</v>
      </c>
      <c r="F46" s="88">
        <f t="shared" si="5"/>
        <v>4650074671</v>
      </c>
      <c r="G46" s="88">
        <f t="shared" si="5"/>
        <v>-237781633</v>
      </c>
      <c r="H46" s="88">
        <f t="shared" si="5"/>
        <v>-204200279</v>
      </c>
      <c r="I46" s="88">
        <f t="shared" si="5"/>
        <v>304736907</v>
      </c>
      <c r="J46" s="88">
        <f t="shared" si="5"/>
        <v>-137245005</v>
      </c>
      <c r="K46" s="88">
        <f t="shared" si="5"/>
        <v>631730971</v>
      </c>
      <c r="L46" s="88">
        <f t="shared" si="5"/>
        <v>149742557</v>
      </c>
      <c r="M46" s="88">
        <f t="shared" si="5"/>
        <v>826885611</v>
      </c>
      <c r="N46" s="88">
        <f t="shared" si="5"/>
        <v>1608359139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1471114134</v>
      </c>
      <c r="X46" s="88">
        <f t="shared" si="5"/>
        <v>1837215457</v>
      </c>
      <c r="Y46" s="88">
        <f t="shared" si="5"/>
        <v>-366101323</v>
      </c>
      <c r="Z46" s="208">
        <f>+IF(X46&lt;&gt;0,+(Y46/X46)*100,0)</f>
        <v>-19.92696728111623</v>
      </c>
      <c r="AA46" s="206">
        <f>SUM(AA44:AA45)</f>
        <v>4650074671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4000010000</v>
      </c>
      <c r="D48" s="217">
        <f>SUM(D46:D47)</f>
        <v>0</v>
      </c>
      <c r="E48" s="218">
        <f t="shared" si="6"/>
        <v>4650074671</v>
      </c>
      <c r="F48" s="219">
        <f t="shared" si="6"/>
        <v>4650074671</v>
      </c>
      <c r="G48" s="219">
        <f t="shared" si="6"/>
        <v>-237781633</v>
      </c>
      <c r="H48" s="220">
        <f t="shared" si="6"/>
        <v>-204200279</v>
      </c>
      <c r="I48" s="220">
        <f t="shared" si="6"/>
        <v>304736907</v>
      </c>
      <c r="J48" s="220">
        <f t="shared" si="6"/>
        <v>-137245005</v>
      </c>
      <c r="K48" s="220">
        <f t="shared" si="6"/>
        <v>631730971</v>
      </c>
      <c r="L48" s="220">
        <f t="shared" si="6"/>
        <v>149742557</v>
      </c>
      <c r="M48" s="219">
        <f t="shared" si="6"/>
        <v>826885611</v>
      </c>
      <c r="N48" s="219">
        <f t="shared" si="6"/>
        <v>1608359139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1471114134</v>
      </c>
      <c r="X48" s="220">
        <f t="shared" si="6"/>
        <v>1837215457</v>
      </c>
      <c r="Y48" s="220">
        <f t="shared" si="6"/>
        <v>-366101323</v>
      </c>
      <c r="Z48" s="221">
        <f>+IF(X48&lt;&gt;0,+(Y48/X48)*100,0)</f>
        <v>-19.92696728111623</v>
      </c>
      <c r="AA48" s="222">
        <f>SUM(AA46:AA47)</f>
        <v>4650074671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129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710912000</v>
      </c>
      <c r="D5" s="153">
        <f>SUM(D6:D8)</f>
        <v>0</v>
      </c>
      <c r="E5" s="154">
        <f t="shared" si="0"/>
        <v>1838847000</v>
      </c>
      <c r="F5" s="100">
        <f t="shared" si="0"/>
        <v>1838847000</v>
      </c>
      <c r="G5" s="100">
        <f t="shared" si="0"/>
        <v>-198142</v>
      </c>
      <c r="H5" s="100">
        <f t="shared" si="0"/>
        <v>-1946529</v>
      </c>
      <c r="I5" s="100">
        <f t="shared" si="0"/>
        <v>-34622584</v>
      </c>
      <c r="J5" s="100">
        <f t="shared" si="0"/>
        <v>-36767255</v>
      </c>
      <c r="K5" s="100">
        <f t="shared" si="0"/>
        <v>5839165</v>
      </c>
      <c r="L5" s="100">
        <f t="shared" si="0"/>
        <v>23012409</v>
      </c>
      <c r="M5" s="100">
        <f t="shared" si="0"/>
        <v>67569760</v>
      </c>
      <c r="N5" s="100">
        <f t="shared" si="0"/>
        <v>96421334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59654079</v>
      </c>
      <c r="X5" s="100">
        <f t="shared" si="0"/>
        <v>392640000</v>
      </c>
      <c r="Y5" s="100">
        <f t="shared" si="0"/>
        <v>-332985921</v>
      </c>
      <c r="Z5" s="137">
        <f>+IF(X5&lt;&gt;0,+(Y5/X5)*100,0)</f>
        <v>-84.80692772004889</v>
      </c>
      <c r="AA5" s="153">
        <f>SUM(AA6:AA8)</f>
        <v>1838847000</v>
      </c>
    </row>
    <row r="6" spans="1:27" ht="13.5">
      <c r="A6" s="138" t="s">
        <v>75</v>
      </c>
      <c r="B6" s="136"/>
      <c r="C6" s="155">
        <v>38961000</v>
      </c>
      <c r="D6" s="155"/>
      <c r="E6" s="156">
        <v>143880000</v>
      </c>
      <c r="F6" s="60">
        <v>143880000</v>
      </c>
      <c r="G6" s="60"/>
      <c r="H6" s="60">
        <v>-7757</v>
      </c>
      <c r="I6" s="60">
        <v>-1439929</v>
      </c>
      <c r="J6" s="60">
        <v>-1447686</v>
      </c>
      <c r="K6" s="60">
        <v>911318</v>
      </c>
      <c r="L6" s="60">
        <v>1336057</v>
      </c>
      <c r="M6" s="60">
        <v>863311</v>
      </c>
      <c r="N6" s="60">
        <v>3110686</v>
      </c>
      <c r="O6" s="60"/>
      <c r="P6" s="60"/>
      <c r="Q6" s="60"/>
      <c r="R6" s="60"/>
      <c r="S6" s="60"/>
      <c r="T6" s="60"/>
      <c r="U6" s="60"/>
      <c r="V6" s="60"/>
      <c r="W6" s="60">
        <v>1663000</v>
      </c>
      <c r="X6" s="60">
        <v>43866000</v>
      </c>
      <c r="Y6" s="60">
        <v>-42203000</v>
      </c>
      <c r="Z6" s="140">
        <v>-96.21</v>
      </c>
      <c r="AA6" s="62">
        <v>143880000</v>
      </c>
    </row>
    <row r="7" spans="1:27" ht="13.5">
      <c r="A7" s="138" t="s">
        <v>76</v>
      </c>
      <c r="B7" s="136"/>
      <c r="C7" s="157">
        <v>4209000</v>
      </c>
      <c r="D7" s="157"/>
      <c r="E7" s="158">
        <v>3199000</v>
      </c>
      <c r="F7" s="159">
        <v>3199000</v>
      </c>
      <c r="G7" s="159">
        <v>-198142</v>
      </c>
      <c r="H7" s="159"/>
      <c r="I7" s="159">
        <v>-7061212</v>
      </c>
      <c r="J7" s="159">
        <v>-7259354</v>
      </c>
      <c r="K7" s="159">
        <v>127834</v>
      </c>
      <c r="L7" s="159">
        <v>212814</v>
      </c>
      <c r="M7" s="159">
        <v>7171706</v>
      </c>
      <c r="N7" s="159">
        <v>7512354</v>
      </c>
      <c r="O7" s="159"/>
      <c r="P7" s="159"/>
      <c r="Q7" s="159"/>
      <c r="R7" s="159"/>
      <c r="S7" s="159"/>
      <c r="T7" s="159"/>
      <c r="U7" s="159"/>
      <c r="V7" s="159"/>
      <c r="W7" s="159">
        <v>253000</v>
      </c>
      <c r="X7" s="159">
        <v>1999000</v>
      </c>
      <c r="Y7" s="159">
        <v>-1746000</v>
      </c>
      <c r="Z7" s="141">
        <v>-87.34</v>
      </c>
      <c r="AA7" s="225">
        <v>3199000</v>
      </c>
    </row>
    <row r="8" spans="1:27" ht="13.5">
      <c r="A8" s="138" t="s">
        <v>77</v>
      </c>
      <c r="B8" s="136"/>
      <c r="C8" s="155">
        <v>667742000</v>
      </c>
      <c r="D8" s="155"/>
      <c r="E8" s="156">
        <v>1691768000</v>
      </c>
      <c r="F8" s="60">
        <v>1691768000</v>
      </c>
      <c r="G8" s="60"/>
      <c r="H8" s="60">
        <v>-1938772</v>
      </c>
      <c r="I8" s="60">
        <v>-26121443</v>
      </c>
      <c r="J8" s="60">
        <v>-28060215</v>
      </c>
      <c r="K8" s="60">
        <v>4800013</v>
      </c>
      <c r="L8" s="60">
        <v>21463538</v>
      </c>
      <c r="M8" s="60">
        <v>59534743</v>
      </c>
      <c r="N8" s="60">
        <v>85798294</v>
      </c>
      <c r="O8" s="60"/>
      <c r="P8" s="60"/>
      <c r="Q8" s="60"/>
      <c r="R8" s="60"/>
      <c r="S8" s="60"/>
      <c r="T8" s="60"/>
      <c r="U8" s="60"/>
      <c r="V8" s="60"/>
      <c r="W8" s="60">
        <v>57738079</v>
      </c>
      <c r="X8" s="60">
        <v>346775000</v>
      </c>
      <c r="Y8" s="60">
        <v>-289036921</v>
      </c>
      <c r="Z8" s="140">
        <v>-83.35</v>
      </c>
      <c r="AA8" s="62">
        <v>1691768000</v>
      </c>
    </row>
    <row r="9" spans="1:27" ht="13.5">
      <c r="A9" s="135" t="s">
        <v>78</v>
      </c>
      <c r="B9" s="136"/>
      <c r="C9" s="153">
        <f aca="true" t="shared" si="1" ref="C9:Y9">SUM(C10:C14)</f>
        <v>1502690000</v>
      </c>
      <c r="D9" s="153">
        <f>SUM(D10:D14)</f>
        <v>0</v>
      </c>
      <c r="E9" s="154">
        <f t="shared" si="1"/>
        <v>2026296000</v>
      </c>
      <c r="F9" s="100">
        <f t="shared" si="1"/>
        <v>2026296000</v>
      </c>
      <c r="G9" s="100">
        <f t="shared" si="1"/>
        <v>47606145</v>
      </c>
      <c r="H9" s="100">
        <f t="shared" si="1"/>
        <v>-39798982</v>
      </c>
      <c r="I9" s="100">
        <f t="shared" si="1"/>
        <v>-174351349</v>
      </c>
      <c r="J9" s="100">
        <f t="shared" si="1"/>
        <v>-166544186</v>
      </c>
      <c r="K9" s="100">
        <f t="shared" si="1"/>
        <v>212206345</v>
      </c>
      <c r="L9" s="100">
        <f t="shared" si="1"/>
        <v>274072844</v>
      </c>
      <c r="M9" s="100">
        <f t="shared" si="1"/>
        <v>-50688530</v>
      </c>
      <c r="N9" s="100">
        <f t="shared" si="1"/>
        <v>435590659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269046473</v>
      </c>
      <c r="X9" s="100">
        <f t="shared" si="1"/>
        <v>708070000</v>
      </c>
      <c r="Y9" s="100">
        <f t="shared" si="1"/>
        <v>-439023527</v>
      </c>
      <c r="Z9" s="137">
        <f>+IF(X9&lt;&gt;0,+(Y9/X9)*100,0)</f>
        <v>-62.0028425155705</v>
      </c>
      <c r="AA9" s="102">
        <f>SUM(AA10:AA14)</f>
        <v>2026296000</v>
      </c>
    </row>
    <row r="10" spans="1:27" ht="13.5">
      <c r="A10" s="138" t="s">
        <v>79</v>
      </c>
      <c r="B10" s="136"/>
      <c r="C10" s="155">
        <v>31248000</v>
      </c>
      <c r="D10" s="155"/>
      <c r="E10" s="156">
        <v>138536000</v>
      </c>
      <c r="F10" s="60">
        <v>138536000</v>
      </c>
      <c r="G10" s="60">
        <v>3060105</v>
      </c>
      <c r="H10" s="60">
        <v>427631</v>
      </c>
      <c r="I10" s="60">
        <v>-7007830</v>
      </c>
      <c r="J10" s="60">
        <v>-3520094</v>
      </c>
      <c r="K10" s="60">
        <v>3536267</v>
      </c>
      <c r="L10" s="60">
        <v>6530641</v>
      </c>
      <c r="M10" s="60">
        <v>12921659</v>
      </c>
      <c r="N10" s="60">
        <v>22988567</v>
      </c>
      <c r="O10" s="60"/>
      <c r="P10" s="60"/>
      <c r="Q10" s="60"/>
      <c r="R10" s="60"/>
      <c r="S10" s="60"/>
      <c r="T10" s="60"/>
      <c r="U10" s="60"/>
      <c r="V10" s="60"/>
      <c r="W10" s="60">
        <v>19468473</v>
      </c>
      <c r="X10" s="60">
        <v>18050000</v>
      </c>
      <c r="Y10" s="60">
        <v>1418473</v>
      </c>
      <c r="Z10" s="140">
        <v>7.86</v>
      </c>
      <c r="AA10" s="62">
        <v>138536000</v>
      </c>
    </row>
    <row r="11" spans="1:27" ht="13.5">
      <c r="A11" s="138" t="s">
        <v>80</v>
      </c>
      <c r="B11" s="136"/>
      <c r="C11" s="155">
        <v>222827000</v>
      </c>
      <c r="D11" s="155"/>
      <c r="E11" s="156">
        <v>166400000</v>
      </c>
      <c r="F11" s="60">
        <v>166400000</v>
      </c>
      <c r="G11" s="60">
        <v>-2136</v>
      </c>
      <c r="H11" s="60">
        <v>-32</v>
      </c>
      <c r="I11" s="60">
        <v>-3625168</v>
      </c>
      <c r="J11" s="60">
        <v>-3627336</v>
      </c>
      <c r="K11" s="60">
        <v>2650118</v>
      </c>
      <c r="L11" s="60">
        <v>3903982</v>
      </c>
      <c r="M11" s="60">
        <v>31442236</v>
      </c>
      <c r="N11" s="60">
        <v>37996336</v>
      </c>
      <c r="O11" s="60"/>
      <c r="P11" s="60"/>
      <c r="Q11" s="60"/>
      <c r="R11" s="60"/>
      <c r="S11" s="60"/>
      <c r="T11" s="60"/>
      <c r="U11" s="60"/>
      <c r="V11" s="60"/>
      <c r="W11" s="60">
        <v>34369000</v>
      </c>
      <c r="X11" s="60">
        <v>10950000</v>
      </c>
      <c r="Y11" s="60">
        <v>23419000</v>
      </c>
      <c r="Z11" s="140">
        <v>213.87</v>
      </c>
      <c r="AA11" s="62">
        <v>166400000</v>
      </c>
    </row>
    <row r="12" spans="1:27" ht="13.5">
      <c r="A12" s="138" t="s">
        <v>81</v>
      </c>
      <c r="B12" s="136"/>
      <c r="C12" s="155">
        <v>43033000</v>
      </c>
      <c r="D12" s="155"/>
      <c r="E12" s="156">
        <v>162800000</v>
      </c>
      <c r="F12" s="60">
        <v>162800000</v>
      </c>
      <c r="G12" s="60">
        <v>7318083</v>
      </c>
      <c r="H12" s="60">
        <v>4356695</v>
      </c>
      <c r="I12" s="60">
        <v>-1832830</v>
      </c>
      <c r="J12" s="60">
        <v>9841948</v>
      </c>
      <c r="K12" s="60">
        <v>6380092</v>
      </c>
      <c r="L12" s="60">
        <v>5034435</v>
      </c>
      <c r="M12" s="60">
        <v>4142525</v>
      </c>
      <c r="N12" s="60">
        <v>15557052</v>
      </c>
      <c r="O12" s="60"/>
      <c r="P12" s="60"/>
      <c r="Q12" s="60"/>
      <c r="R12" s="60"/>
      <c r="S12" s="60"/>
      <c r="T12" s="60"/>
      <c r="U12" s="60"/>
      <c r="V12" s="60"/>
      <c r="W12" s="60">
        <v>25399000</v>
      </c>
      <c r="X12" s="60">
        <v>67033000</v>
      </c>
      <c r="Y12" s="60">
        <v>-41634000</v>
      </c>
      <c r="Z12" s="140">
        <v>-62.11</v>
      </c>
      <c r="AA12" s="62">
        <v>162800000</v>
      </c>
    </row>
    <row r="13" spans="1:27" ht="13.5">
      <c r="A13" s="138" t="s">
        <v>82</v>
      </c>
      <c r="B13" s="136"/>
      <c r="C13" s="155">
        <v>1161901000</v>
      </c>
      <c r="D13" s="155"/>
      <c r="E13" s="156">
        <v>1473534000</v>
      </c>
      <c r="F13" s="60">
        <v>1473534000</v>
      </c>
      <c r="G13" s="60">
        <v>25025603</v>
      </c>
      <c r="H13" s="60">
        <v>-45936920</v>
      </c>
      <c r="I13" s="60">
        <v>-176472301</v>
      </c>
      <c r="J13" s="60">
        <v>-197383618</v>
      </c>
      <c r="K13" s="60">
        <v>199078073</v>
      </c>
      <c r="L13" s="60">
        <v>252883149</v>
      </c>
      <c r="M13" s="60">
        <v>-71286604</v>
      </c>
      <c r="N13" s="60">
        <v>380674618</v>
      </c>
      <c r="O13" s="60"/>
      <c r="P13" s="60"/>
      <c r="Q13" s="60"/>
      <c r="R13" s="60"/>
      <c r="S13" s="60"/>
      <c r="T13" s="60"/>
      <c r="U13" s="60"/>
      <c r="V13" s="60"/>
      <c r="W13" s="60">
        <v>183291000</v>
      </c>
      <c r="X13" s="60">
        <v>544802000</v>
      </c>
      <c r="Y13" s="60">
        <v>-361511000</v>
      </c>
      <c r="Z13" s="140">
        <v>-66.36</v>
      </c>
      <c r="AA13" s="62">
        <v>1473534000</v>
      </c>
    </row>
    <row r="14" spans="1:27" ht="13.5">
      <c r="A14" s="138" t="s">
        <v>83</v>
      </c>
      <c r="B14" s="136"/>
      <c r="C14" s="157">
        <v>43681000</v>
      </c>
      <c r="D14" s="157"/>
      <c r="E14" s="158">
        <v>85026000</v>
      </c>
      <c r="F14" s="159">
        <v>85026000</v>
      </c>
      <c r="G14" s="159">
        <v>12204490</v>
      </c>
      <c r="H14" s="159">
        <v>1353644</v>
      </c>
      <c r="I14" s="159">
        <v>14586780</v>
      </c>
      <c r="J14" s="159">
        <v>28144914</v>
      </c>
      <c r="K14" s="159">
        <v>561795</v>
      </c>
      <c r="L14" s="159">
        <v>5720637</v>
      </c>
      <c r="M14" s="159">
        <v>-27908346</v>
      </c>
      <c r="N14" s="159">
        <v>-21625914</v>
      </c>
      <c r="O14" s="159"/>
      <c r="P14" s="159"/>
      <c r="Q14" s="159"/>
      <c r="R14" s="159"/>
      <c r="S14" s="159"/>
      <c r="T14" s="159"/>
      <c r="U14" s="159"/>
      <c r="V14" s="159"/>
      <c r="W14" s="159">
        <v>6519000</v>
      </c>
      <c r="X14" s="159">
        <v>67235000</v>
      </c>
      <c r="Y14" s="159">
        <v>-60716000</v>
      </c>
      <c r="Z14" s="141">
        <v>-90.3</v>
      </c>
      <c r="AA14" s="225">
        <v>85026000</v>
      </c>
    </row>
    <row r="15" spans="1:27" ht="13.5">
      <c r="A15" s="135" t="s">
        <v>84</v>
      </c>
      <c r="B15" s="142"/>
      <c r="C15" s="153">
        <f aca="true" t="shared" si="2" ref="C15:Y15">SUM(C16:C18)</f>
        <v>1729843000</v>
      </c>
      <c r="D15" s="153">
        <f>SUM(D16:D18)</f>
        <v>0</v>
      </c>
      <c r="E15" s="154">
        <f t="shared" si="2"/>
        <v>3495610000</v>
      </c>
      <c r="F15" s="100">
        <f t="shared" si="2"/>
        <v>3495610000</v>
      </c>
      <c r="G15" s="100">
        <f t="shared" si="2"/>
        <v>401137573</v>
      </c>
      <c r="H15" s="100">
        <f t="shared" si="2"/>
        <v>260940616</v>
      </c>
      <c r="I15" s="100">
        <f t="shared" si="2"/>
        <v>761738239</v>
      </c>
      <c r="J15" s="100">
        <f t="shared" si="2"/>
        <v>1423816428</v>
      </c>
      <c r="K15" s="100">
        <f t="shared" si="2"/>
        <v>-75831063</v>
      </c>
      <c r="L15" s="100">
        <f t="shared" si="2"/>
        <v>27406573</v>
      </c>
      <c r="M15" s="100">
        <f t="shared" si="2"/>
        <v>-931402962</v>
      </c>
      <c r="N15" s="100">
        <f t="shared" si="2"/>
        <v>-979827452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443988976</v>
      </c>
      <c r="X15" s="100">
        <f t="shared" si="2"/>
        <v>765306701</v>
      </c>
      <c r="Y15" s="100">
        <f t="shared" si="2"/>
        <v>-321317725</v>
      </c>
      <c r="Z15" s="137">
        <f>+IF(X15&lt;&gt;0,+(Y15/X15)*100,0)</f>
        <v>-41.98548432676013</v>
      </c>
      <c r="AA15" s="102">
        <f>SUM(AA16:AA18)</f>
        <v>3495610000</v>
      </c>
    </row>
    <row r="16" spans="1:27" ht="13.5">
      <c r="A16" s="138" t="s">
        <v>85</v>
      </c>
      <c r="B16" s="136"/>
      <c r="C16" s="155">
        <v>286113000</v>
      </c>
      <c r="D16" s="155"/>
      <c r="E16" s="156">
        <v>964908000</v>
      </c>
      <c r="F16" s="60">
        <v>964908000</v>
      </c>
      <c r="G16" s="60">
        <v>71255985</v>
      </c>
      <c r="H16" s="60">
        <v>42073901</v>
      </c>
      <c r="I16" s="60">
        <v>168612198</v>
      </c>
      <c r="J16" s="60">
        <v>281942084</v>
      </c>
      <c r="K16" s="60">
        <v>33853284</v>
      </c>
      <c r="L16" s="60">
        <v>45027456</v>
      </c>
      <c r="M16" s="60">
        <v>-291601848</v>
      </c>
      <c r="N16" s="60">
        <v>-212721108</v>
      </c>
      <c r="O16" s="60"/>
      <c r="P16" s="60"/>
      <c r="Q16" s="60"/>
      <c r="R16" s="60"/>
      <c r="S16" s="60"/>
      <c r="T16" s="60"/>
      <c r="U16" s="60"/>
      <c r="V16" s="60"/>
      <c r="W16" s="60">
        <v>69220976</v>
      </c>
      <c r="X16" s="60">
        <v>182251000</v>
      </c>
      <c r="Y16" s="60">
        <v>-113030024</v>
      </c>
      <c r="Z16" s="140">
        <v>-62.02</v>
      </c>
      <c r="AA16" s="62">
        <v>964908000</v>
      </c>
    </row>
    <row r="17" spans="1:27" ht="13.5">
      <c r="A17" s="138" t="s">
        <v>86</v>
      </c>
      <c r="B17" s="136"/>
      <c r="C17" s="155">
        <v>1443730000</v>
      </c>
      <c r="D17" s="155"/>
      <c r="E17" s="156">
        <v>2468872000</v>
      </c>
      <c r="F17" s="60">
        <v>2468872000</v>
      </c>
      <c r="G17" s="60">
        <v>305454366</v>
      </c>
      <c r="H17" s="60">
        <v>194439493</v>
      </c>
      <c r="I17" s="60">
        <v>493800153</v>
      </c>
      <c r="J17" s="60">
        <v>993694012</v>
      </c>
      <c r="K17" s="60">
        <v>-110347523</v>
      </c>
      <c r="L17" s="60">
        <v>-18273682</v>
      </c>
      <c r="M17" s="60">
        <v>-490509807</v>
      </c>
      <c r="N17" s="60">
        <v>-619131012</v>
      </c>
      <c r="O17" s="60"/>
      <c r="P17" s="60"/>
      <c r="Q17" s="60"/>
      <c r="R17" s="60"/>
      <c r="S17" s="60"/>
      <c r="T17" s="60"/>
      <c r="U17" s="60"/>
      <c r="V17" s="60"/>
      <c r="W17" s="60">
        <v>374563000</v>
      </c>
      <c r="X17" s="60">
        <v>564425701</v>
      </c>
      <c r="Y17" s="60">
        <v>-189862701</v>
      </c>
      <c r="Z17" s="140">
        <v>-33.64</v>
      </c>
      <c r="AA17" s="62">
        <v>2468872000</v>
      </c>
    </row>
    <row r="18" spans="1:27" ht="13.5">
      <c r="A18" s="138" t="s">
        <v>87</v>
      </c>
      <c r="B18" s="136"/>
      <c r="C18" s="155"/>
      <c r="D18" s="155"/>
      <c r="E18" s="156">
        <v>61830000</v>
      </c>
      <c r="F18" s="60">
        <v>61830000</v>
      </c>
      <c r="G18" s="60">
        <v>24427222</v>
      </c>
      <c r="H18" s="60">
        <v>24427222</v>
      </c>
      <c r="I18" s="60">
        <v>99325888</v>
      </c>
      <c r="J18" s="60">
        <v>148180332</v>
      </c>
      <c r="K18" s="60">
        <v>663176</v>
      </c>
      <c r="L18" s="60">
        <v>652799</v>
      </c>
      <c r="M18" s="60">
        <v>-149291307</v>
      </c>
      <c r="N18" s="60">
        <v>-147975332</v>
      </c>
      <c r="O18" s="60"/>
      <c r="P18" s="60"/>
      <c r="Q18" s="60"/>
      <c r="R18" s="60"/>
      <c r="S18" s="60"/>
      <c r="T18" s="60"/>
      <c r="U18" s="60"/>
      <c r="V18" s="60"/>
      <c r="W18" s="60">
        <v>205000</v>
      </c>
      <c r="X18" s="60">
        <v>18630000</v>
      </c>
      <c r="Y18" s="60">
        <v>-18425000</v>
      </c>
      <c r="Z18" s="140">
        <v>-98.9</v>
      </c>
      <c r="AA18" s="62">
        <v>61830000</v>
      </c>
    </row>
    <row r="19" spans="1:27" ht="13.5">
      <c r="A19" s="135" t="s">
        <v>88</v>
      </c>
      <c r="B19" s="142"/>
      <c r="C19" s="153">
        <f aca="true" t="shared" si="3" ref="C19:Y19">SUM(C20:C23)</f>
        <v>3177857000</v>
      </c>
      <c r="D19" s="153">
        <f>SUM(D20:D23)</f>
        <v>0</v>
      </c>
      <c r="E19" s="154">
        <f t="shared" si="3"/>
        <v>3514397000</v>
      </c>
      <c r="F19" s="100">
        <f t="shared" si="3"/>
        <v>3514397000</v>
      </c>
      <c r="G19" s="100">
        <f t="shared" si="3"/>
        <v>-25918</v>
      </c>
      <c r="H19" s="100">
        <f t="shared" si="3"/>
        <v>-76626</v>
      </c>
      <c r="I19" s="100">
        <f t="shared" si="3"/>
        <v>-327754029</v>
      </c>
      <c r="J19" s="100">
        <f t="shared" si="3"/>
        <v>-327856573</v>
      </c>
      <c r="K19" s="100">
        <f t="shared" si="3"/>
        <v>190008</v>
      </c>
      <c r="L19" s="100">
        <f t="shared" si="3"/>
        <v>111421</v>
      </c>
      <c r="M19" s="100">
        <f t="shared" si="3"/>
        <v>1214445144</v>
      </c>
      <c r="N19" s="100">
        <f t="shared" si="3"/>
        <v>1214746573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886890000</v>
      </c>
      <c r="X19" s="100">
        <f t="shared" si="3"/>
        <v>1633887000</v>
      </c>
      <c r="Y19" s="100">
        <f t="shared" si="3"/>
        <v>-746997000</v>
      </c>
      <c r="Z19" s="137">
        <f>+IF(X19&lt;&gt;0,+(Y19/X19)*100,0)</f>
        <v>-45.719012391921844</v>
      </c>
      <c r="AA19" s="102">
        <f>SUM(AA20:AA23)</f>
        <v>3514397000</v>
      </c>
    </row>
    <row r="20" spans="1:27" ht="13.5">
      <c r="A20" s="138" t="s">
        <v>89</v>
      </c>
      <c r="B20" s="136"/>
      <c r="C20" s="155">
        <v>2106707000</v>
      </c>
      <c r="D20" s="155"/>
      <c r="E20" s="156">
        <v>2221762000</v>
      </c>
      <c r="F20" s="60">
        <v>2221762000</v>
      </c>
      <c r="G20" s="60">
        <v>-25918</v>
      </c>
      <c r="H20" s="60">
        <v>-76626</v>
      </c>
      <c r="I20" s="60">
        <v>-203606366</v>
      </c>
      <c r="J20" s="60">
        <v>-203708910</v>
      </c>
      <c r="K20" s="60">
        <v>100626</v>
      </c>
      <c r="L20" s="60">
        <v>111421</v>
      </c>
      <c r="M20" s="60">
        <v>750719008</v>
      </c>
      <c r="N20" s="60">
        <v>750931055</v>
      </c>
      <c r="O20" s="60"/>
      <c r="P20" s="60"/>
      <c r="Q20" s="60"/>
      <c r="R20" s="60"/>
      <c r="S20" s="60"/>
      <c r="T20" s="60"/>
      <c r="U20" s="60"/>
      <c r="V20" s="60"/>
      <c r="W20" s="60">
        <v>547222145</v>
      </c>
      <c r="X20" s="60">
        <v>1341614000</v>
      </c>
      <c r="Y20" s="60">
        <v>-794391855</v>
      </c>
      <c r="Z20" s="140">
        <v>-59.21</v>
      </c>
      <c r="AA20" s="62">
        <v>2221762000</v>
      </c>
    </row>
    <row r="21" spans="1:27" ht="13.5">
      <c r="A21" s="138" t="s">
        <v>90</v>
      </c>
      <c r="B21" s="136"/>
      <c r="C21" s="155">
        <v>962905000</v>
      </c>
      <c r="D21" s="155"/>
      <c r="E21" s="156">
        <v>654951000</v>
      </c>
      <c r="F21" s="60">
        <v>654951000</v>
      </c>
      <c r="G21" s="60"/>
      <c r="H21" s="60"/>
      <c r="I21" s="60">
        <v>-67514069</v>
      </c>
      <c r="J21" s="60">
        <v>-67514069</v>
      </c>
      <c r="K21" s="60">
        <v>89382</v>
      </c>
      <c r="L21" s="60"/>
      <c r="M21" s="60">
        <v>251651000</v>
      </c>
      <c r="N21" s="60">
        <v>251740382</v>
      </c>
      <c r="O21" s="60"/>
      <c r="P21" s="60"/>
      <c r="Q21" s="60"/>
      <c r="R21" s="60"/>
      <c r="S21" s="60"/>
      <c r="T21" s="60"/>
      <c r="U21" s="60"/>
      <c r="V21" s="60"/>
      <c r="W21" s="60">
        <v>184226313</v>
      </c>
      <c r="X21" s="60">
        <v>127603800</v>
      </c>
      <c r="Y21" s="60">
        <v>56622513</v>
      </c>
      <c r="Z21" s="140">
        <v>44.37</v>
      </c>
      <c r="AA21" s="62">
        <v>654951000</v>
      </c>
    </row>
    <row r="22" spans="1:27" ht="13.5">
      <c r="A22" s="138" t="s">
        <v>91</v>
      </c>
      <c r="B22" s="136"/>
      <c r="C22" s="157"/>
      <c r="D22" s="157"/>
      <c r="E22" s="158">
        <v>436634000</v>
      </c>
      <c r="F22" s="159">
        <v>436634000</v>
      </c>
      <c r="G22" s="159"/>
      <c r="H22" s="159"/>
      <c r="I22" s="159">
        <v>-44924403</v>
      </c>
      <c r="J22" s="159">
        <v>-44924403</v>
      </c>
      <c r="K22" s="159"/>
      <c r="L22" s="159"/>
      <c r="M22" s="159">
        <v>44333191</v>
      </c>
      <c r="N22" s="159">
        <v>44333191</v>
      </c>
      <c r="O22" s="159"/>
      <c r="P22" s="159"/>
      <c r="Q22" s="159"/>
      <c r="R22" s="159"/>
      <c r="S22" s="159"/>
      <c r="T22" s="159"/>
      <c r="U22" s="159"/>
      <c r="V22" s="159"/>
      <c r="W22" s="159">
        <v>-591212</v>
      </c>
      <c r="X22" s="159">
        <v>85069200</v>
      </c>
      <c r="Y22" s="159">
        <v>-85660412</v>
      </c>
      <c r="Z22" s="141">
        <v>-100.69</v>
      </c>
      <c r="AA22" s="225">
        <v>436634000</v>
      </c>
    </row>
    <row r="23" spans="1:27" ht="13.5">
      <c r="A23" s="138" t="s">
        <v>92</v>
      </c>
      <c r="B23" s="136"/>
      <c r="C23" s="155">
        <v>108245000</v>
      </c>
      <c r="D23" s="155"/>
      <c r="E23" s="156">
        <v>201050000</v>
      </c>
      <c r="F23" s="60">
        <v>201050000</v>
      </c>
      <c r="G23" s="60"/>
      <c r="H23" s="60"/>
      <c r="I23" s="60">
        <v>-11709191</v>
      </c>
      <c r="J23" s="60">
        <v>-11709191</v>
      </c>
      <c r="K23" s="60"/>
      <c r="L23" s="60"/>
      <c r="M23" s="60">
        <v>167741945</v>
      </c>
      <c r="N23" s="60">
        <v>167741945</v>
      </c>
      <c r="O23" s="60"/>
      <c r="P23" s="60"/>
      <c r="Q23" s="60"/>
      <c r="R23" s="60"/>
      <c r="S23" s="60"/>
      <c r="T23" s="60"/>
      <c r="U23" s="60"/>
      <c r="V23" s="60"/>
      <c r="W23" s="60">
        <v>156032754</v>
      </c>
      <c r="X23" s="60">
        <v>79600000</v>
      </c>
      <c r="Y23" s="60">
        <v>76432754</v>
      </c>
      <c r="Z23" s="140">
        <v>96.02</v>
      </c>
      <c r="AA23" s="62">
        <v>201050000</v>
      </c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7121302000</v>
      </c>
      <c r="D25" s="217">
        <f>+D5+D9+D15+D19+D24</f>
        <v>0</v>
      </c>
      <c r="E25" s="230">
        <f t="shared" si="4"/>
        <v>10875150000</v>
      </c>
      <c r="F25" s="219">
        <f t="shared" si="4"/>
        <v>10875150000</v>
      </c>
      <c r="G25" s="219">
        <f t="shared" si="4"/>
        <v>448519658</v>
      </c>
      <c r="H25" s="219">
        <f t="shared" si="4"/>
        <v>219118479</v>
      </c>
      <c r="I25" s="219">
        <f t="shared" si="4"/>
        <v>225010277</v>
      </c>
      <c r="J25" s="219">
        <f t="shared" si="4"/>
        <v>892648414</v>
      </c>
      <c r="K25" s="219">
        <f t="shared" si="4"/>
        <v>142404455</v>
      </c>
      <c r="L25" s="219">
        <f t="shared" si="4"/>
        <v>324603247</v>
      </c>
      <c r="M25" s="219">
        <f t="shared" si="4"/>
        <v>299923412</v>
      </c>
      <c r="N25" s="219">
        <f t="shared" si="4"/>
        <v>766931114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1659579528</v>
      </c>
      <c r="X25" s="219">
        <f t="shared" si="4"/>
        <v>3499903701</v>
      </c>
      <c r="Y25" s="219">
        <f t="shared" si="4"/>
        <v>-1840324173</v>
      </c>
      <c r="Z25" s="231">
        <f>+IF(X25&lt;&gt;0,+(Y25/X25)*100,0)</f>
        <v>-52.58213740207134</v>
      </c>
      <c r="AA25" s="232">
        <f>+AA5+AA9+AA15+AA19+AA24</f>
        <v>10875150000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2311649000</v>
      </c>
      <c r="D28" s="155"/>
      <c r="E28" s="156">
        <v>2654718000</v>
      </c>
      <c r="F28" s="60">
        <v>2654718000</v>
      </c>
      <c r="G28" s="60">
        <v>346292295</v>
      </c>
      <c r="H28" s="60">
        <v>137838974</v>
      </c>
      <c r="I28" s="60">
        <v>420748722</v>
      </c>
      <c r="J28" s="60">
        <v>904879991</v>
      </c>
      <c r="K28" s="60">
        <v>79949472</v>
      </c>
      <c r="L28" s="60">
        <v>215308260</v>
      </c>
      <c r="M28" s="60">
        <v>-913669205</v>
      </c>
      <c r="N28" s="60">
        <v>-618411473</v>
      </c>
      <c r="O28" s="60"/>
      <c r="P28" s="60"/>
      <c r="Q28" s="60"/>
      <c r="R28" s="60"/>
      <c r="S28" s="60"/>
      <c r="T28" s="60"/>
      <c r="U28" s="60"/>
      <c r="V28" s="60"/>
      <c r="W28" s="60">
        <v>286468518</v>
      </c>
      <c r="X28" s="60"/>
      <c r="Y28" s="60">
        <v>286468518</v>
      </c>
      <c r="Z28" s="140"/>
      <c r="AA28" s="155">
        <v>2654718000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>
        <v>-1906</v>
      </c>
      <c r="I29" s="60">
        <v>-171000167</v>
      </c>
      <c r="J29" s="60">
        <v>-171002073</v>
      </c>
      <c r="K29" s="60">
        <v>7469</v>
      </c>
      <c r="L29" s="60">
        <v>6216</v>
      </c>
      <c r="M29" s="60">
        <v>516849740</v>
      </c>
      <c r="N29" s="60">
        <v>516863425</v>
      </c>
      <c r="O29" s="60"/>
      <c r="P29" s="60"/>
      <c r="Q29" s="60"/>
      <c r="R29" s="60"/>
      <c r="S29" s="60"/>
      <c r="T29" s="60"/>
      <c r="U29" s="60"/>
      <c r="V29" s="60"/>
      <c r="W29" s="60">
        <v>345861352</v>
      </c>
      <c r="X29" s="60"/>
      <c r="Y29" s="60">
        <v>345861352</v>
      </c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2311649000</v>
      </c>
      <c r="D32" s="210">
        <f>SUM(D28:D31)</f>
        <v>0</v>
      </c>
      <c r="E32" s="211">
        <f t="shared" si="5"/>
        <v>2654718000</v>
      </c>
      <c r="F32" s="77">
        <f t="shared" si="5"/>
        <v>2654718000</v>
      </c>
      <c r="G32" s="77">
        <f t="shared" si="5"/>
        <v>346292295</v>
      </c>
      <c r="H32" s="77">
        <f t="shared" si="5"/>
        <v>137837068</v>
      </c>
      <c r="I32" s="77">
        <f t="shared" si="5"/>
        <v>249748555</v>
      </c>
      <c r="J32" s="77">
        <f t="shared" si="5"/>
        <v>733877918</v>
      </c>
      <c r="K32" s="77">
        <f t="shared" si="5"/>
        <v>79956941</v>
      </c>
      <c r="L32" s="77">
        <f t="shared" si="5"/>
        <v>215314476</v>
      </c>
      <c r="M32" s="77">
        <f t="shared" si="5"/>
        <v>-396819465</v>
      </c>
      <c r="N32" s="77">
        <f t="shared" si="5"/>
        <v>-101548048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632329870</v>
      </c>
      <c r="X32" s="77">
        <f t="shared" si="5"/>
        <v>0</v>
      </c>
      <c r="Y32" s="77">
        <f t="shared" si="5"/>
        <v>632329870</v>
      </c>
      <c r="Z32" s="212">
        <f>+IF(X32&lt;&gt;0,+(Y32/X32)*100,0)</f>
        <v>0</v>
      </c>
      <c r="AA32" s="79">
        <f>SUM(AA28:AA31)</f>
        <v>2654718000</v>
      </c>
    </row>
    <row r="33" spans="1:27" ht="13.5">
      <c r="A33" s="237" t="s">
        <v>51</v>
      </c>
      <c r="B33" s="136" t="s">
        <v>137</v>
      </c>
      <c r="C33" s="155">
        <v>609393000</v>
      </c>
      <c r="D33" s="155"/>
      <c r="E33" s="156">
        <v>463065000</v>
      </c>
      <c r="F33" s="60">
        <v>463065000</v>
      </c>
      <c r="G33" s="60">
        <v>-28895</v>
      </c>
      <c r="H33" s="60">
        <v>-77013</v>
      </c>
      <c r="I33" s="60">
        <v>-496412</v>
      </c>
      <c r="J33" s="60">
        <v>-602320</v>
      </c>
      <c r="K33" s="60">
        <v>194337</v>
      </c>
      <c r="L33" s="60">
        <v>78598</v>
      </c>
      <c r="M33" s="60">
        <v>329385</v>
      </c>
      <c r="N33" s="60">
        <v>602320</v>
      </c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>
        <v>463065000</v>
      </c>
    </row>
    <row r="34" spans="1:27" ht="13.5">
      <c r="A34" s="237" t="s">
        <v>52</v>
      </c>
      <c r="B34" s="136" t="s">
        <v>138</v>
      </c>
      <c r="C34" s="155">
        <v>1189665000</v>
      </c>
      <c r="D34" s="155"/>
      <c r="E34" s="156">
        <v>3276000000</v>
      </c>
      <c r="F34" s="60">
        <v>3276000000</v>
      </c>
      <c r="G34" s="60">
        <v>76168760</v>
      </c>
      <c r="H34" s="60">
        <v>68718470</v>
      </c>
      <c r="I34" s="60">
        <v>29604078</v>
      </c>
      <c r="J34" s="60">
        <v>174491308</v>
      </c>
      <c r="K34" s="60">
        <v>43169184</v>
      </c>
      <c r="L34" s="60">
        <v>50878591</v>
      </c>
      <c r="M34" s="60">
        <v>163929625</v>
      </c>
      <c r="N34" s="60">
        <v>257977400</v>
      </c>
      <c r="O34" s="60"/>
      <c r="P34" s="60"/>
      <c r="Q34" s="60"/>
      <c r="R34" s="60"/>
      <c r="S34" s="60"/>
      <c r="T34" s="60"/>
      <c r="U34" s="60"/>
      <c r="V34" s="60"/>
      <c r="W34" s="60">
        <v>432468708</v>
      </c>
      <c r="X34" s="60"/>
      <c r="Y34" s="60">
        <v>432468708</v>
      </c>
      <c r="Z34" s="140"/>
      <c r="AA34" s="62">
        <v>3276000000</v>
      </c>
    </row>
    <row r="35" spans="1:27" ht="13.5">
      <c r="A35" s="237" t="s">
        <v>53</v>
      </c>
      <c r="B35" s="136"/>
      <c r="C35" s="155">
        <v>3010595000</v>
      </c>
      <c r="D35" s="155"/>
      <c r="E35" s="156">
        <v>4481367000</v>
      </c>
      <c r="F35" s="60">
        <v>4481367000</v>
      </c>
      <c r="G35" s="60">
        <v>26087498</v>
      </c>
      <c r="H35" s="60">
        <v>12639954</v>
      </c>
      <c r="I35" s="60">
        <v>-53845944</v>
      </c>
      <c r="J35" s="60">
        <v>-15118492</v>
      </c>
      <c r="K35" s="60">
        <v>19083993</v>
      </c>
      <c r="L35" s="60">
        <v>58331582</v>
      </c>
      <c r="M35" s="60">
        <v>532483867</v>
      </c>
      <c r="N35" s="60">
        <v>609899442</v>
      </c>
      <c r="O35" s="60"/>
      <c r="P35" s="60"/>
      <c r="Q35" s="60"/>
      <c r="R35" s="60"/>
      <c r="S35" s="60"/>
      <c r="T35" s="60"/>
      <c r="U35" s="60"/>
      <c r="V35" s="60"/>
      <c r="W35" s="60">
        <v>594780950</v>
      </c>
      <c r="X35" s="60"/>
      <c r="Y35" s="60">
        <v>594780950</v>
      </c>
      <c r="Z35" s="140"/>
      <c r="AA35" s="62">
        <v>4481367000</v>
      </c>
    </row>
    <row r="36" spans="1:27" ht="13.5">
      <c r="A36" s="238" t="s">
        <v>139</v>
      </c>
      <c r="B36" s="149"/>
      <c r="C36" s="222">
        <f aca="true" t="shared" si="6" ref="C36:Y36">SUM(C32:C35)</f>
        <v>7121302000</v>
      </c>
      <c r="D36" s="222">
        <f>SUM(D32:D35)</f>
        <v>0</v>
      </c>
      <c r="E36" s="218">
        <f t="shared" si="6"/>
        <v>10875150000</v>
      </c>
      <c r="F36" s="220">
        <f t="shared" si="6"/>
        <v>10875150000</v>
      </c>
      <c r="G36" s="220">
        <f t="shared" si="6"/>
        <v>448519658</v>
      </c>
      <c r="H36" s="220">
        <f t="shared" si="6"/>
        <v>219118479</v>
      </c>
      <c r="I36" s="220">
        <f t="shared" si="6"/>
        <v>225010277</v>
      </c>
      <c r="J36" s="220">
        <f t="shared" si="6"/>
        <v>892648414</v>
      </c>
      <c r="K36" s="220">
        <f t="shared" si="6"/>
        <v>142404455</v>
      </c>
      <c r="L36" s="220">
        <f t="shared" si="6"/>
        <v>324603247</v>
      </c>
      <c r="M36" s="220">
        <f t="shared" si="6"/>
        <v>299923412</v>
      </c>
      <c r="N36" s="220">
        <f t="shared" si="6"/>
        <v>766931114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1659579528</v>
      </c>
      <c r="X36" s="220">
        <f t="shared" si="6"/>
        <v>0</v>
      </c>
      <c r="Y36" s="220">
        <f t="shared" si="6"/>
        <v>1659579528</v>
      </c>
      <c r="Z36" s="221">
        <f>+IF(X36&lt;&gt;0,+(Y36/X36)*100,0)</f>
        <v>0</v>
      </c>
      <c r="AA36" s="239">
        <f>SUM(AA32:AA35)</f>
        <v>10875150000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8" t="s">
        <v>140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5327242000</v>
      </c>
      <c r="D6" s="155"/>
      <c r="E6" s="59">
        <v>827225566</v>
      </c>
      <c r="F6" s="60">
        <v>827225566</v>
      </c>
      <c r="G6" s="60">
        <v>5293461000</v>
      </c>
      <c r="H6" s="60">
        <v>5293461000</v>
      </c>
      <c r="I6" s="60">
        <v>4546603000</v>
      </c>
      <c r="J6" s="60">
        <v>4546603000</v>
      </c>
      <c r="K6" s="60">
        <v>4546603000</v>
      </c>
      <c r="L6" s="60">
        <v>3534467000</v>
      </c>
      <c r="M6" s="60">
        <v>3313623000</v>
      </c>
      <c r="N6" s="60">
        <v>3313623000</v>
      </c>
      <c r="O6" s="60"/>
      <c r="P6" s="60"/>
      <c r="Q6" s="60"/>
      <c r="R6" s="60"/>
      <c r="S6" s="60"/>
      <c r="T6" s="60"/>
      <c r="U6" s="60"/>
      <c r="V6" s="60"/>
      <c r="W6" s="60">
        <v>3313623000</v>
      </c>
      <c r="X6" s="60">
        <v>413612783</v>
      </c>
      <c r="Y6" s="60">
        <v>2900010217</v>
      </c>
      <c r="Z6" s="140">
        <v>701.14</v>
      </c>
      <c r="AA6" s="62">
        <v>827225566</v>
      </c>
    </row>
    <row r="7" spans="1:27" ht="13.5">
      <c r="A7" s="249" t="s">
        <v>144</v>
      </c>
      <c r="B7" s="182"/>
      <c r="C7" s="155"/>
      <c r="D7" s="155"/>
      <c r="E7" s="59">
        <v>4245187000</v>
      </c>
      <c r="F7" s="60">
        <v>4245187000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2122593500</v>
      </c>
      <c r="Y7" s="60">
        <v>-2122593500</v>
      </c>
      <c r="Z7" s="140">
        <v>-100</v>
      </c>
      <c r="AA7" s="62">
        <v>4245187000</v>
      </c>
    </row>
    <row r="8" spans="1:27" ht="13.5">
      <c r="A8" s="249" t="s">
        <v>145</v>
      </c>
      <c r="B8" s="182"/>
      <c r="C8" s="155">
        <v>4961568000</v>
      </c>
      <c r="D8" s="155"/>
      <c r="E8" s="59">
        <v>4626751820</v>
      </c>
      <c r="F8" s="60">
        <v>4626751820</v>
      </c>
      <c r="G8" s="60">
        <v>4286206000</v>
      </c>
      <c r="H8" s="60">
        <v>4286206000</v>
      </c>
      <c r="I8" s="60">
        <v>5097862000</v>
      </c>
      <c r="J8" s="60">
        <v>5097862000</v>
      </c>
      <c r="K8" s="60">
        <v>5097862000</v>
      </c>
      <c r="L8" s="60">
        <v>5902071000</v>
      </c>
      <c r="M8" s="60">
        <v>5702958000</v>
      </c>
      <c r="N8" s="60">
        <v>5702958000</v>
      </c>
      <c r="O8" s="60"/>
      <c r="P8" s="60"/>
      <c r="Q8" s="60"/>
      <c r="R8" s="60"/>
      <c r="S8" s="60"/>
      <c r="T8" s="60"/>
      <c r="U8" s="60"/>
      <c r="V8" s="60"/>
      <c r="W8" s="60">
        <v>5702958000</v>
      </c>
      <c r="X8" s="60">
        <v>2313375910</v>
      </c>
      <c r="Y8" s="60">
        <v>3389582090</v>
      </c>
      <c r="Z8" s="140">
        <v>146.52</v>
      </c>
      <c r="AA8" s="62">
        <v>4626751820</v>
      </c>
    </row>
    <row r="9" spans="1:27" ht="13.5">
      <c r="A9" s="249" t="s">
        <v>146</v>
      </c>
      <c r="B9" s="182"/>
      <c r="C9" s="155">
        <v>4082051000</v>
      </c>
      <c r="D9" s="155"/>
      <c r="E9" s="59">
        <v>3808634155</v>
      </c>
      <c r="F9" s="60">
        <v>3808634155</v>
      </c>
      <c r="G9" s="60">
        <v>1716100000</v>
      </c>
      <c r="H9" s="60">
        <v>1716100000</v>
      </c>
      <c r="I9" s="60">
        <v>4490887000</v>
      </c>
      <c r="J9" s="60">
        <v>4490887000</v>
      </c>
      <c r="K9" s="60">
        <v>4490887000</v>
      </c>
      <c r="L9" s="60"/>
      <c r="M9" s="60">
        <v>3748691000</v>
      </c>
      <c r="N9" s="60">
        <v>3748691000</v>
      </c>
      <c r="O9" s="60"/>
      <c r="P9" s="60"/>
      <c r="Q9" s="60"/>
      <c r="R9" s="60"/>
      <c r="S9" s="60"/>
      <c r="T9" s="60"/>
      <c r="U9" s="60"/>
      <c r="V9" s="60"/>
      <c r="W9" s="60">
        <v>3748691000</v>
      </c>
      <c r="X9" s="60">
        <v>1904317078</v>
      </c>
      <c r="Y9" s="60">
        <v>1844373922</v>
      </c>
      <c r="Z9" s="140">
        <v>96.85</v>
      </c>
      <c r="AA9" s="62">
        <v>3808634155</v>
      </c>
    </row>
    <row r="10" spans="1:27" ht="13.5">
      <c r="A10" s="249" t="s">
        <v>147</v>
      </c>
      <c r="B10" s="182"/>
      <c r="C10" s="155"/>
      <c r="D10" s="155"/>
      <c r="E10" s="59">
        <v>1233333332</v>
      </c>
      <c r="F10" s="60">
        <v>1233333332</v>
      </c>
      <c r="G10" s="159"/>
      <c r="H10" s="159"/>
      <c r="I10" s="159"/>
      <c r="J10" s="60"/>
      <c r="K10" s="159"/>
      <c r="L10" s="159">
        <v>3349106000</v>
      </c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>
        <v>616666666</v>
      </c>
      <c r="Y10" s="159">
        <v>-616666666</v>
      </c>
      <c r="Z10" s="141">
        <v>-100</v>
      </c>
      <c r="AA10" s="225">
        <v>1233333332</v>
      </c>
    </row>
    <row r="11" spans="1:27" ht="13.5">
      <c r="A11" s="249" t="s">
        <v>148</v>
      </c>
      <c r="B11" s="182"/>
      <c r="C11" s="155">
        <v>310373000</v>
      </c>
      <c r="D11" s="155"/>
      <c r="E11" s="59">
        <v>363777415</v>
      </c>
      <c r="F11" s="60">
        <v>363777415</v>
      </c>
      <c r="G11" s="60">
        <v>200727000</v>
      </c>
      <c r="H11" s="60">
        <v>200727000</v>
      </c>
      <c r="I11" s="60">
        <v>340807000</v>
      </c>
      <c r="J11" s="60">
        <v>340807000</v>
      </c>
      <c r="K11" s="60">
        <v>340807000</v>
      </c>
      <c r="L11" s="60">
        <v>413665000</v>
      </c>
      <c r="M11" s="60">
        <v>467916000</v>
      </c>
      <c r="N11" s="60">
        <v>467916000</v>
      </c>
      <c r="O11" s="60"/>
      <c r="P11" s="60"/>
      <c r="Q11" s="60"/>
      <c r="R11" s="60"/>
      <c r="S11" s="60"/>
      <c r="T11" s="60"/>
      <c r="U11" s="60"/>
      <c r="V11" s="60"/>
      <c r="W11" s="60">
        <v>467916000</v>
      </c>
      <c r="X11" s="60">
        <v>181888708</v>
      </c>
      <c r="Y11" s="60">
        <v>286027292</v>
      </c>
      <c r="Z11" s="140">
        <v>157.25</v>
      </c>
      <c r="AA11" s="62">
        <v>363777415</v>
      </c>
    </row>
    <row r="12" spans="1:27" ht="13.5">
      <c r="A12" s="250" t="s">
        <v>56</v>
      </c>
      <c r="B12" s="251"/>
      <c r="C12" s="168">
        <f aca="true" t="shared" si="0" ref="C12:Y12">SUM(C6:C11)</f>
        <v>14681234000</v>
      </c>
      <c r="D12" s="168">
        <f>SUM(D6:D11)</f>
        <v>0</v>
      </c>
      <c r="E12" s="72">
        <f t="shared" si="0"/>
        <v>15104909288</v>
      </c>
      <c r="F12" s="73">
        <f t="shared" si="0"/>
        <v>15104909288</v>
      </c>
      <c r="G12" s="73">
        <f t="shared" si="0"/>
        <v>11496494000</v>
      </c>
      <c r="H12" s="73">
        <f t="shared" si="0"/>
        <v>11496494000</v>
      </c>
      <c r="I12" s="73">
        <f t="shared" si="0"/>
        <v>14476159000</v>
      </c>
      <c r="J12" s="73">
        <f t="shared" si="0"/>
        <v>14476159000</v>
      </c>
      <c r="K12" s="73">
        <f t="shared" si="0"/>
        <v>14476159000</v>
      </c>
      <c r="L12" s="73">
        <f t="shared" si="0"/>
        <v>13199309000</v>
      </c>
      <c r="M12" s="73">
        <f t="shared" si="0"/>
        <v>13233188000</v>
      </c>
      <c r="N12" s="73">
        <f t="shared" si="0"/>
        <v>13233188000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13233188000</v>
      </c>
      <c r="X12" s="73">
        <f t="shared" si="0"/>
        <v>7552454645</v>
      </c>
      <c r="Y12" s="73">
        <f t="shared" si="0"/>
        <v>5680733355</v>
      </c>
      <c r="Z12" s="170">
        <f>+IF(X12&lt;&gt;0,+(Y12/X12)*100,0)</f>
        <v>75.21704693401703</v>
      </c>
      <c r="AA12" s="74">
        <f>SUM(AA6:AA11)</f>
        <v>15104909288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>
        <v>318855829</v>
      </c>
      <c r="F15" s="60">
        <v>318855829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159427915</v>
      </c>
      <c r="Y15" s="60">
        <v>-159427915</v>
      </c>
      <c r="Z15" s="140">
        <v>-100</v>
      </c>
      <c r="AA15" s="62">
        <v>318855829</v>
      </c>
    </row>
    <row r="16" spans="1:27" ht="13.5">
      <c r="A16" s="249" t="s">
        <v>151</v>
      </c>
      <c r="B16" s="182"/>
      <c r="C16" s="155">
        <v>25431000</v>
      </c>
      <c r="D16" s="155"/>
      <c r="E16" s="59">
        <v>2715034182</v>
      </c>
      <c r="F16" s="60">
        <v>2715034182</v>
      </c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>
        <v>1357517091</v>
      </c>
      <c r="Y16" s="159">
        <v>-1357517091</v>
      </c>
      <c r="Z16" s="141">
        <v>-100</v>
      </c>
      <c r="AA16" s="225">
        <v>2715034182</v>
      </c>
    </row>
    <row r="17" spans="1:27" ht="13.5">
      <c r="A17" s="249" t="s">
        <v>152</v>
      </c>
      <c r="B17" s="182"/>
      <c r="C17" s="155">
        <v>1262350000</v>
      </c>
      <c r="D17" s="155"/>
      <c r="E17" s="59">
        <v>1274154000</v>
      </c>
      <c r="F17" s="60">
        <v>1274154000</v>
      </c>
      <c r="G17" s="60">
        <v>1321158000</v>
      </c>
      <c r="H17" s="60">
        <v>1321158000</v>
      </c>
      <c r="I17" s="60">
        <v>1321152000</v>
      </c>
      <c r="J17" s="60">
        <v>1321152000</v>
      </c>
      <c r="K17" s="60">
        <v>1321152000</v>
      </c>
      <c r="L17" s="60">
        <v>1292332000</v>
      </c>
      <c r="M17" s="60">
        <v>1292331000</v>
      </c>
      <c r="N17" s="60">
        <v>1292331000</v>
      </c>
      <c r="O17" s="60"/>
      <c r="P17" s="60"/>
      <c r="Q17" s="60"/>
      <c r="R17" s="60"/>
      <c r="S17" s="60"/>
      <c r="T17" s="60"/>
      <c r="U17" s="60"/>
      <c r="V17" s="60"/>
      <c r="W17" s="60">
        <v>1292331000</v>
      </c>
      <c r="X17" s="60">
        <v>637077000</v>
      </c>
      <c r="Y17" s="60">
        <v>655254000</v>
      </c>
      <c r="Z17" s="140">
        <v>102.85</v>
      </c>
      <c r="AA17" s="62">
        <v>1274154000</v>
      </c>
    </row>
    <row r="18" spans="1:27" ht="13.5">
      <c r="A18" s="249" t="s">
        <v>153</v>
      </c>
      <c r="B18" s="182"/>
      <c r="C18" s="155">
        <v>18108000</v>
      </c>
      <c r="D18" s="155"/>
      <c r="E18" s="59">
        <v>53312916</v>
      </c>
      <c r="F18" s="60">
        <v>53312916</v>
      </c>
      <c r="G18" s="60">
        <v>47538000</v>
      </c>
      <c r="H18" s="60">
        <v>47538000</v>
      </c>
      <c r="I18" s="60">
        <v>43539000</v>
      </c>
      <c r="J18" s="60">
        <v>43539000</v>
      </c>
      <c r="K18" s="60">
        <v>43539000</v>
      </c>
      <c r="L18" s="60">
        <v>42989000</v>
      </c>
      <c r="M18" s="60">
        <v>42989000</v>
      </c>
      <c r="N18" s="60">
        <v>42989000</v>
      </c>
      <c r="O18" s="60"/>
      <c r="P18" s="60"/>
      <c r="Q18" s="60"/>
      <c r="R18" s="60"/>
      <c r="S18" s="60"/>
      <c r="T18" s="60"/>
      <c r="U18" s="60"/>
      <c r="V18" s="60"/>
      <c r="W18" s="60">
        <v>42989000</v>
      </c>
      <c r="X18" s="60">
        <v>26656458</v>
      </c>
      <c r="Y18" s="60">
        <v>16332542</v>
      </c>
      <c r="Z18" s="140">
        <v>61.27</v>
      </c>
      <c r="AA18" s="62">
        <v>53312916</v>
      </c>
    </row>
    <row r="19" spans="1:27" ht="13.5">
      <c r="A19" s="249" t="s">
        <v>154</v>
      </c>
      <c r="B19" s="182"/>
      <c r="C19" s="155">
        <v>47722913000</v>
      </c>
      <c r="D19" s="155"/>
      <c r="E19" s="59">
        <v>54049677000</v>
      </c>
      <c r="F19" s="60">
        <v>54049677000</v>
      </c>
      <c r="G19" s="60">
        <v>46949544000</v>
      </c>
      <c r="H19" s="60">
        <v>46949544000</v>
      </c>
      <c r="I19" s="60">
        <v>47562702000</v>
      </c>
      <c r="J19" s="60">
        <v>47562702000</v>
      </c>
      <c r="K19" s="60">
        <v>47562702000</v>
      </c>
      <c r="L19" s="60">
        <v>47937850000</v>
      </c>
      <c r="M19" s="60">
        <v>48347153000</v>
      </c>
      <c r="N19" s="60">
        <v>48347153000</v>
      </c>
      <c r="O19" s="60"/>
      <c r="P19" s="60"/>
      <c r="Q19" s="60"/>
      <c r="R19" s="60"/>
      <c r="S19" s="60"/>
      <c r="T19" s="60"/>
      <c r="U19" s="60"/>
      <c r="V19" s="60"/>
      <c r="W19" s="60">
        <v>48347153000</v>
      </c>
      <c r="X19" s="60">
        <v>27024838500</v>
      </c>
      <c r="Y19" s="60">
        <v>21322314500</v>
      </c>
      <c r="Z19" s="140">
        <v>78.9</v>
      </c>
      <c r="AA19" s="62">
        <v>54049677000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>
        <v>15247000</v>
      </c>
      <c r="D21" s="155"/>
      <c r="E21" s="59"/>
      <c r="F21" s="60"/>
      <c r="G21" s="60">
        <v>16824000</v>
      </c>
      <c r="H21" s="60">
        <v>16824000</v>
      </c>
      <c r="I21" s="60">
        <v>15108000</v>
      </c>
      <c r="J21" s="60">
        <v>15108000</v>
      </c>
      <c r="K21" s="60">
        <v>15108000</v>
      </c>
      <c r="L21" s="60">
        <v>15062000</v>
      </c>
      <c r="M21" s="60">
        <v>15015000</v>
      </c>
      <c r="N21" s="60">
        <v>15015000</v>
      </c>
      <c r="O21" s="60"/>
      <c r="P21" s="60"/>
      <c r="Q21" s="60"/>
      <c r="R21" s="60"/>
      <c r="S21" s="60"/>
      <c r="T21" s="60"/>
      <c r="U21" s="60"/>
      <c r="V21" s="60"/>
      <c r="W21" s="60">
        <v>15015000</v>
      </c>
      <c r="X21" s="60"/>
      <c r="Y21" s="60">
        <v>15015000</v>
      </c>
      <c r="Z21" s="140"/>
      <c r="AA21" s="62"/>
    </row>
    <row r="22" spans="1:27" ht="13.5">
      <c r="A22" s="249" t="s">
        <v>157</v>
      </c>
      <c r="B22" s="182"/>
      <c r="C22" s="155">
        <v>529507000</v>
      </c>
      <c r="D22" s="155"/>
      <c r="E22" s="59">
        <v>644041000</v>
      </c>
      <c r="F22" s="60">
        <v>644041000</v>
      </c>
      <c r="G22" s="60">
        <v>561327000</v>
      </c>
      <c r="H22" s="60">
        <v>561327000</v>
      </c>
      <c r="I22" s="60">
        <v>537870000</v>
      </c>
      <c r="J22" s="60">
        <v>537870000</v>
      </c>
      <c r="K22" s="60">
        <v>537870000</v>
      </c>
      <c r="L22" s="60">
        <v>398569000</v>
      </c>
      <c r="M22" s="60">
        <v>386361000</v>
      </c>
      <c r="N22" s="60">
        <v>386361000</v>
      </c>
      <c r="O22" s="60"/>
      <c r="P22" s="60"/>
      <c r="Q22" s="60"/>
      <c r="R22" s="60"/>
      <c r="S22" s="60"/>
      <c r="T22" s="60"/>
      <c r="U22" s="60"/>
      <c r="V22" s="60"/>
      <c r="W22" s="60">
        <v>386361000</v>
      </c>
      <c r="X22" s="60">
        <v>322020500</v>
      </c>
      <c r="Y22" s="60">
        <v>64340500</v>
      </c>
      <c r="Z22" s="140">
        <v>19.98</v>
      </c>
      <c r="AA22" s="62">
        <v>644041000</v>
      </c>
    </row>
    <row r="23" spans="1:27" ht="13.5">
      <c r="A23" s="249" t="s">
        <v>158</v>
      </c>
      <c r="B23" s="182"/>
      <c r="C23" s="155">
        <v>2385214000</v>
      </c>
      <c r="D23" s="155"/>
      <c r="E23" s="59">
        <v>86857505</v>
      </c>
      <c r="F23" s="60">
        <v>86857505</v>
      </c>
      <c r="G23" s="159">
        <v>4195396000</v>
      </c>
      <c r="H23" s="159">
        <v>4195396000</v>
      </c>
      <c r="I23" s="159">
        <v>2007667000</v>
      </c>
      <c r="J23" s="60">
        <v>2007667000</v>
      </c>
      <c r="K23" s="159">
        <v>2007667000</v>
      </c>
      <c r="L23" s="159">
        <v>2010522000</v>
      </c>
      <c r="M23" s="60">
        <v>2000231000</v>
      </c>
      <c r="N23" s="159">
        <v>2000231000</v>
      </c>
      <c r="O23" s="159"/>
      <c r="P23" s="159"/>
      <c r="Q23" s="60"/>
      <c r="R23" s="159"/>
      <c r="S23" s="159"/>
      <c r="T23" s="60"/>
      <c r="U23" s="159"/>
      <c r="V23" s="159"/>
      <c r="W23" s="159">
        <v>2000231000</v>
      </c>
      <c r="X23" s="60">
        <v>43428753</v>
      </c>
      <c r="Y23" s="159">
        <v>1956802247</v>
      </c>
      <c r="Z23" s="141">
        <v>4505.78</v>
      </c>
      <c r="AA23" s="225">
        <v>86857505</v>
      </c>
    </row>
    <row r="24" spans="1:27" ht="13.5">
      <c r="A24" s="250" t="s">
        <v>57</v>
      </c>
      <c r="B24" s="253"/>
      <c r="C24" s="168">
        <f aca="true" t="shared" si="1" ref="C24:Y24">SUM(C15:C23)</f>
        <v>51958770000</v>
      </c>
      <c r="D24" s="168">
        <f>SUM(D15:D23)</f>
        <v>0</v>
      </c>
      <c r="E24" s="76">
        <f t="shared" si="1"/>
        <v>59141932432</v>
      </c>
      <c r="F24" s="77">
        <f t="shared" si="1"/>
        <v>59141932432</v>
      </c>
      <c r="G24" s="77">
        <f t="shared" si="1"/>
        <v>53091787000</v>
      </c>
      <c r="H24" s="77">
        <f t="shared" si="1"/>
        <v>53091787000</v>
      </c>
      <c r="I24" s="77">
        <f t="shared" si="1"/>
        <v>51488038000</v>
      </c>
      <c r="J24" s="77">
        <f t="shared" si="1"/>
        <v>51488038000</v>
      </c>
      <c r="K24" s="77">
        <f t="shared" si="1"/>
        <v>51488038000</v>
      </c>
      <c r="L24" s="77">
        <f t="shared" si="1"/>
        <v>51697324000</v>
      </c>
      <c r="M24" s="77">
        <f t="shared" si="1"/>
        <v>52084080000</v>
      </c>
      <c r="N24" s="77">
        <f t="shared" si="1"/>
        <v>52084080000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52084080000</v>
      </c>
      <c r="X24" s="77">
        <f t="shared" si="1"/>
        <v>29570966217</v>
      </c>
      <c r="Y24" s="77">
        <f t="shared" si="1"/>
        <v>22513113783</v>
      </c>
      <c r="Z24" s="212">
        <f>+IF(X24&lt;&gt;0,+(Y24/X24)*100,0)</f>
        <v>76.13249299259446</v>
      </c>
      <c r="AA24" s="79">
        <f>SUM(AA15:AA23)</f>
        <v>59141932432</v>
      </c>
    </row>
    <row r="25" spans="1:27" ht="13.5">
      <c r="A25" s="250" t="s">
        <v>159</v>
      </c>
      <c r="B25" s="251"/>
      <c r="C25" s="168">
        <f aca="true" t="shared" si="2" ref="C25:Y25">+C12+C24</f>
        <v>66640004000</v>
      </c>
      <c r="D25" s="168">
        <f>+D12+D24</f>
        <v>0</v>
      </c>
      <c r="E25" s="72">
        <f t="shared" si="2"/>
        <v>74246841720</v>
      </c>
      <c r="F25" s="73">
        <f t="shared" si="2"/>
        <v>74246841720</v>
      </c>
      <c r="G25" s="73">
        <f t="shared" si="2"/>
        <v>64588281000</v>
      </c>
      <c r="H25" s="73">
        <f t="shared" si="2"/>
        <v>64588281000</v>
      </c>
      <c r="I25" s="73">
        <f t="shared" si="2"/>
        <v>65964197000</v>
      </c>
      <c r="J25" s="73">
        <f t="shared" si="2"/>
        <v>65964197000</v>
      </c>
      <c r="K25" s="73">
        <f t="shared" si="2"/>
        <v>65964197000</v>
      </c>
      <c r="L25" s="73">
        <f t="shared" si="2"/>
        <v>64896633000</v>
      </c>
      <c r="M25" s="73">
        <f t="shared" si="2"/>
        <v>65317268000</v>
      </c>
      <c r="N25" s="73">
        <f t="shared" si="2"/>
        <v>65317268000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65317268000</v>
      </c>
      <c r="X25" s="73">
        <f t="shared" si="2"/>
        <v>37123420862</v>
      </c>
      <c r="Y25" s="73">
        <f t="shared" si="2"/>
        <v>28193847138</v>
      </c>
      <c r="Z25" s="170">
        <f>+IF(X25&lt;&gt;0,+(Y25/X25)*100,0)</f>
        <v>75.94625302125532</v>
      </c>
      <c r="AA25" s="74">
        <f>+AA12+AA24</f>
        <v>74246841720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>
        <v>3114000</v>
      </c>
      <c r="H29" s="60">
        <v>3114000</v>
      </c>
      <c r="I29" s="60">
        <v>7598000</v>
      </c>
      <c r="J29" s="60">
        <v>7598000</v>
      </c>
      <c r="K29" s="60">
        <v>7598000</v>
      </c>
      <c r="L29" s="60">
        <v>9200000</v>
      </c>
      <c r="M29" s="60">
        <v>11634000</v>
      </c>
      <c r="N29" s="60">
        <v>11634000</v>
      </c>
      <c r="O29" s="60"/>
      <c r="P29" s="60"/>
      <c r="Q29" s="60"/>
      <c r="R29" s="60"/>
      <c r="S29" s="60"/>
      <c r="T29" s="60"/>
      <c r="U29" s="60"/>
      <c r="V29" s="60"/>
      <c r="W29" s="60">
        <v>11634000</v>
      </c>
      <c r="X29" s="60"/>
      <c r="Y29" s="60">
        <v>11634000</v>
      </c>
      <c r="Z29" s="140"/>
      <c r="AA29" s="62"/>
    </row>
    <row r="30" spans="1:27" ht="13.5">
      <c r="A30" s="249" t="s">
        <v>52</v>
      </c>
      <c r="B30" s="182"/>
      <c r="C30" s="155">
        <v>987342000</v>
      </c>
      <c r="D30" s="155"/>
      <c r="E30" s="59">
        <v>1573418322</v>
      </c>
      <c r="F30" s="60">
        <v>1573418322</v>
      </c>
      <c r="G30" s="60">
        <v>1003496000</v>
      </c>
      <c r="H30" s="60">
        <v>1003496000</v>
      </c>
      <c r="I30" s="60">
        <v>845906000</v>
      </c>
      <c r="J30" s="60">
        <v>845906000</v>
      </c>
      <c r="K30" s="60">
        <v>845906000</v>
      </c>
      <c r="L30" s="60">
        <v>846169000</v>
      </c>
      <c r="M30" s="60">
        <v>752662000</v>
      </c>
      <c r="N30" s="60">
        <v>752662000</v>
      </c>
      <c r="O30" s="60"/>
      <c r="P30" s="60"/>
      <c r="Q30" s="60"/>
      <c r="R30" s="60"/>
      <c r="S30" s="60"/>
      <c r="T30" s="60"/>
      <c r="U30" s="60"/>
      <c r="V30" s="60"/>
      <c r="W30" s="60">
        <v>752662000</v>
      </c>
      <c r="X30" s="60">
        <v>786709161</v>
      </c>
      <c r="Y30" s="60">
        <v>-34047161</v>
      </c>
      <c r="Z30" s="140">
        <v>-4.33</v>
      </c>
      <c r="AA30" s="62">
        <v>1573418322</v>
      </c>
    </row>
    <row r="31" spans="1:27" ht="13.5">
      <c r="A31" s="249" t="s">
        <v>163</v>
      </c>
      <c r="B31" s="182"/>
      <c r="C31" s="155"/>
      <c r="D31" s="155"/>
      <c r="E31" s="59"/>
      <c r="F31" s="60"/>
      <c r="G31" s="60">
        <v>7668000</v>
      </c>
      <c r="H31" s="60">
        <v>7668000</v>
      </c>
      <c r="I31" s="60">
        <v>713493000</v>
      </c>
      <c r="J31" s="60">
        <v>713493000</v>
      </c>
      <c r="K31" s="60">
        <v>713493000</v>
      </c>
      <c r="L31" s="60">
        <v>638920000</v>
      </c>
      <c r="M31" s="60">
        <v>677888000</v>
      </c>
      <c r="N31" s="60">
        <v>677888000</v>
      </c>
      <c r="O31" s="60"/>
      <c r="P31" s="60"/>
      <c r="Q31" s="60"/>
      <c r="R31" s="60"/>
      <c r="S31" s="60"/>
      <c r="T31" s="60"/>
      <c r="U31" s="60"/>
      <c r="V31" s="60"/>
      <c r="W31" s="60">
        <v>677888000</v>
      </c>
      <c r="X31" s="60"/>
      <c r="Y31" s="60">
        <v>677888000</v>
      </c>
      <c r="Z31" s="140"/>
      <c r="AA31" s="62"/>
    </row>
    <row r="32" spans="1:27" ht="13.5">
      <c r="A32" s="249" t="s">
        <v>164</v>
      </c>
      <c r="B32" s="182"/>
      <c r="C32" s="155">
        <v>12737196000</v>
      </c>
      <c r="D32" s="155"/>
      <c r="E32" s="59">
        <v>13227380038</v>
      </c>
      <c r="F32" s="60">
        <v>13227380038</v>
      </c>
      <c r="G32" s="60">
        <v>11633312000</v>
      </c>
      <c r="H32" s="60">
        <v>11633312000</v>
      </c>
      <c r="I32" s="60">
        <v>11277412000</v>
      </c>
      <c r="J32" s="60">
        <v>11277412000</v>
      </c>
      <c r="K32" s="60">
        <v>11277412000</v>
      </c>
      <c r="L32" s="60">
        <v>10573908000</v>
      </c>
      <c r="M32" s="60">
        <v>11286516000</v>
      </c>
      <c r="N32" s="60">
        <v>11286516000</v>
      </c>
      <c r="O32" s="60"/>
      <c r="P32" s="60"/>
      <c r="Q32" s="60"/>
      <c r="R32" s="60"/>
      <c r="S32" s="60"/>
      <c r="T32" s="60"/>
      <c r="U32" s="60"/>
      <c r="V32" s="60"/>
      <c r="W32" s="60">
        <v>11286516000</v>
      </c>
      <c r="X32" s="60">
        <v>6613690019</v>
      </c>
      <c r="Y32" s="60">
        <v>4672825981</v>
      </c>
      <c r="Z32" s="140">
        <v>70.65</v>
      </c>
      <c r="AA32" s="62">
        <v>13227380038</v>
      </c>
    </row>
    <row r="33" spans="1:27" ht="13.5">
      <c r="A33" s="249" t="s">
        <v>165</v>
      </c>
      <c r="B33" s="182"/>
      <c r="C33" s="155">
        <v>73387000</v>
      </c>
      <c r="D33" s="155"/>
      <c r="E33" s="59">
        <v>70653</v>
      </c>
      <c r="F33" s="60">
        <v>70653</v>
      </c>
      <c r="G33" s="60">
        <v>63000</v>
      </c>
      <c r="H33" s="60">
        <v>63000</v>
      </c>
      <c r="I33" s="60"/>
      <c r="J33" s="60"/>
      <c r="K33" s="60"/>
      <c r="L33" s="60">
        <v>25537000</v>
      </c>
      <c r="M33" s="60">
        <v>25537000</v>
      </c>
      <c r="N33" s="60">
        <v>25537000</v>
      </c>
      <c r="O33" s="60"/>
      <c r="P33" s="60"/>
      <c r="Q33" s="60"/>
      <c r="R33" s="60"/>
      <c r="S33" s="60"/>
      <c r="T33" s="60"/>
      <c r="U33" s="60"/>
      <c r="V33" s="60"/>
      <c r="W33" s="60">
        <v>25537000</v>
      </c>
      <c r="X33" s="60">
        <v>35327</v>
      </c>
      <c r="Y33" s="60">
        <v>25501673</v>
      </c>
      <c r="Z33" s="140">
        <v>72187.49</v>
      </c>
      <c r="AA33" s="62">
        <v>70653</v>
      </c>
    </row>
    <row r="34" spans="1:27" ht="13.5">
      <c r="A34" s="250" t="s">
        <v>58</v>
      </c>
      <c r="B34" s="251"/>
      <c r="C34" s="168">
        <f aca="true" t="shared" si="3" ref="C34:Y34">SUM(C29:C33)</f>
        <v>13797925000</v>
      </c>
      <c r="D34" s="168">
        <f>SUM(D29:D33)</f>
        <v>0</v>
      </c>
      <c r="E34" s="72">
        <f t="shared" si="3"/>
        <v>14800869013</v>
      </c>
      <c r="F34" s="73">
        <f t="shared" si="3"/>
        <v>14800869013</v>
      </c>
      <c r="G34" s="73">
        <f t="shared" si="3"/>
        <v>12647653000</v>
      </c>
      <c r="H34" s="73">
        <f t="shared" si="3"/>
        <v>12647653000</v>
      </c>
      <c r="I34" s="73">
        <f t="shared" si="3"/>
        <v>12844409000</v>
      </c>
      <c r="J34" s="73">
        <f t="shared" si="3"/>
        <v>12844409000</v>
      </c>
      <c r="K34" s="73">
        <f t="shared" si="3"/>
        <v>12844409000</v>
      </c>
      <c r="L34" s="73">
        <f t="shared" si="3"/>
        <v>12093734000</v>
      </c>
      <c r="M34" s="73">
        <f t="shared" si="3"/>
        <v>12754237000</v>
      </c>
      <c r="N34" s="73">
        <f t="shared" si="3"/>
        <v>12754237000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12754237000</v>
      </c>
      <c r="X34" s="73">
        <f t="shared" si="3"/>
        <v>7400434507</v>
      </c>
      <c r="Y34" s="73">
        <f t="shared" si="3"/>
        <v>5353802493</v>
      </c>
      <c r="Z34" s="170">
        <f>+IF(X34&lt;&gt;0,+(Y34/X34)*100,0)</f>
        <v>72.34443447794706</v>
      </c>
      <c r="AA34" s="74">
        <f>SUM(AA29:AA33)</f>
        <v>14800869013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12420643000</v>
      </c>
      <c r="D37" s="155"/>
      <c r="E37" s="59">
        <v>14141191154</v>
      </c>
      <c r="F37" s="60">
        <v>14141191154</v>
      </c>
      <c r="G37" s="60">
        <v>12448825000</v>
      </c>
      <c r="H37" s="60">
        <v>12448825000</v>
      </c>
      <c r="I37" s="60">
        <v>12404552000</v>
      </c>
      <c r="J37" s="60">
        <v>12404552000</v>
      </c>
      <c r="K37" s="60">
        <v>12404552000</v>
      </c>
      <c r="L37" s="60">
        <v>12451375000</v>
      </c>
      <c r="M37" s="60">
        <v>12329269000</v>
      </c>
      <c r="N37" s="60">
        <v>12329269000</v>
      </c>
      <c r="O37" s="60"/>
      <c r="P37" s="60"/>
      <c r="Q37" s="60"/>
      <c r="R37" s="60"/>
      <c r="S37" s="60"/>
      <c r="T37" s="60"/>
      <c r="U37" s="60"/>
      <c r="V37" s="60"/>
      <c r="W37" s="60">
        <v>12329269000</v>
      </c>
      <c r="X37" s="60">
        <v>7070595577</v>
      </c>
      <c r="Y37" s="60">
        <v>5258673423</v>
      </c>
      <c r="Z37" s="140">
        <v>74.37</v>
      </c>
      <c r="AA37" s="62">
        <v>14141191154</v>
      </c>
    </row>
    <row r="38" spans="1:27" ht="13.5">
      <c r="A38" s="249" t="s">
        <v>165</v>
      </c>
      <c r="B38" s="182"/>
      <c r="C38" s="155">
        <v>5336145000</v>
      </c>
      <c r="D38" s="155"/>
      <c r="E38" s="59">
        <v>5611996882</v>
      </c>
      <c r="F38" s="60">
        <v>5611996882</v>
      </c>
      <c r="G38" s="60">
        <v>4762266000</v>
      </c>
      <c r="H38" s="60">
        <v>4762266000</v>
      </c>
      <c r="I38" s="60">
        <v>4870120000</v>
      </c>
      <c r="J38" s="60">
        <v>4870120000</v>
      </c>
      <c r="K38" s="60">
        <v>4870120000</v>
      </c>
      <c r="L38" s="60">
        <v>5059747000</v>
      </c>
      <c r="M38" s="60">
        <v>5047239000</v>
      </c>
      <c r="N38" s="60">
        <v>5047239000</v>
      </c>
      <c r="O38" s="60"/>
      <c r="P38" s="60"/>
      <c r="Q38" s="60"/>
      <c r="R38" s="60"/>
      <c r="S38" s="60"/>
      <c r="T38" s="60"/>
      <c r="U38" s="60"/>
      <c r="V38" s="60"/>
      <c r="W38" s="60">
        <v>5047239000</v>
      </c>
      <c r="X38" s="60">
        <v>2805998441</v>
      </c>
      <c r="Y38" s="60">
        <v>2241240559</v>
      </c>
      <c r="Z38" s="140">
        <v>79.87</v>
      </c>
      <c r="AA38" s="62">
        <v>5611996882</v>
      </c>
    </row>
    <row r="39" spans="1:27" ht="13.5">
      <c r="A39" s="250" t="s">
        <v>59</v>
      </c>
      <c r="B39" s="253"/>
      <c r="C39" s="168">
        <f aca="true" t="shared" si="4" ref="C39:Y39">SUM(C37:C38)</f>
        <v>17756788000</v>
      </c>
      <c r="D39" s="168">
        <f>SUM(D37:D38)</f>
        <v>0</v>
      </c>
      <c r="E39" s="76">
        <f t="shared" si="4"/>
        <v>19753188036</v>
      </c>
      <c r="F39" s="77">
        <f t="shared" si="4"/>
        <v>19753188036</v>
      </c>
      <c r="G39" s="77">
        <f t="shared" si="4"/>
        <v>17211091000</v>
      </c>
      <c r="H39" s="77">
        <f t="shared" si="4"/>
        <v>17211091000</v>
      </c>
      <c r="I39" s="77">
        <f t="shared" si="4"/>
        <v>17274672000</v>
      </c>
      <c r="J39" s="77">
        <f t="shared" si="4"/>
        <v>17274672000</v>
      </c>
      <c r="K39" s="77">
        <f t="shared" si="4"/>
        <v>17274672000</v>
      </c>
      <c r="L39" s="77">
        <f t="shared" si="4"/>
        <v>17511122000</v>
      </c>
      <c r="M39" s="77">
        <f t="shared" si="4"/>
        <v>17376508000</v>
      </c>
      <c r="N39" s="77">
        <f t="shared" si="4"/>
        <v>17376508000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17376508000</v>
      </c>
      <c r="X39" s="77">
        <f t="shared" si="4"/>
        <v>9876594018</v>
      </c>
      <c r="Y39" s="77">
        <f t="shared" si="4"/>
        <v>7499913982</v>
      </c>
      <c r="Z39" s="212">
        <f>+IF(X39&lt;&gt;0,+(Y39/X39)*100,0)</f>
        <v>75.93623842725009</v>
      </c>
      <c r="AA39" s="79">
        <f>SUM(AA37:AA38)</f>
        <v>19753188036</v>
      </c>
    </row>
    <row r="40" spans="1:27" ht="13.5">
      <c r="A40" s="250" t="s">
        <v>167</v>
      </c>
      <c r="B40" s="251"/>
      <c r="C40" s="168">
        <f aca="true" t="shared" si="5" ref="C40:Y40">+C34+C39</f>
        <v>31554713000</v>
      </c>
      <c r="D40" s="168">
        <f>+D34+D39</f>
        <v>0</v>
      </c>
      <c r="E40" s="72">
        <f t="shared" si="5"/>
        <v>34554057049</v>
      </c>
      <c r="F40" s="73">
        <f t="shared" si="5"/>
        <v>34554057049</v>
      </c>
      <c r="G40" s="73">
        <f t="shared" si="5"/>
        <v>29858744000</v>
      </c>
      <c r="H40" s="73">
        <f t="shared" si="5"/>
        <v>29858744000</v>
      </c>
      <c r="I40" s="73">
        <f t="shared" si="5"/>
        <v>30119081000</v>
      </c>
      <c r="J40" s="73">
        <f t="shared" si="5"/>
        <v>30119081000</v>
      </c>
      <c r="K40" s="73">
        <f t="shared" si="5"/>
        <v>30119081000</v>
      </c>
      <c r="L40" s="73">
        <f t="shared" si="5"/>
        <v>29604856000</v>
      </c>
      <c r="M40" s="73">
        <f t="shared" si="5"/>
        <v>30130745000</v>
      </c>
      <c r="N40" s="73">
        <f t="shared" si="5"/>
        <v>30130745000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30130745000</v>
      </c>
      <c r="X40" s="73">
        <f t="shared" si="5"/>
        <v>17277028525</v>
      </c>
      <c r="Y40" s="73">
        <f t="shared" si="5"/>
        <v>12853716475</v>
      </c>
      <c r="Z40" s="170">
        <f>+IF(X40&lt;&gt;0,+(Y40/X40)*100,0)</f>
        <v>74.39772676418615</v>
      </c>
      <c r="AA40" s="74">
        <f>+AA34+AA39</f>
        <v>34554057049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35085291000</v>
      </c>
      <c r="D42" s="257">
        <f>+D25-D40</f>
        <v>0</v>
      </c>
      <c r="E42" s="258">
        <f t="shared" si="6"/>
        <v>39692784671</v>
      </c>
      <c r="F42" s="259">
        <f t="shared" si="6"/>
        <v>39692784671</v>
      </c>
      <c r="G42" s="259">
        <f t="shared" si="6"/>
        <v>34729537000</v>
      </c>
      <c r="H42" s="259">
        <f t="shared" si="6"/>
        <v>34729537000</v>
      </c>
      <c r="I42" s="259">
        <f t="shared" si="6"/>
        <v>35845116000</v>
      </c>
      <c r="J42" s="259">
        <f t="shared" si="6"/>
        <v>35845116000</v>
      </c>
      <c r="K42" s="259">
        <f t="shared" si="6"/>
        <v>35845116000</v>
      </c>
      <c r="L42" s="259">
        <f t="shared" si="6"/>
        <v>35291777000</v>
      </c>
      <c r="M42" s="259">
        <f t="shared" si="6"/>
        <v>35186523000</v>
      </c>
      <c r="N42" s="259">
        <f t="shared" si="6"/>
        <v>35186523000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35186523000</v>
      </c>
      <c r="X42" s="259">
        <f t="shared" si="6"/>
        <v>19846392337</v>
      </c>
      <c r="Y42" s="259">
        <f t="shared" si="6"/>
        <v>15340130663</v>
      </c>
      <c r="Z42" s="260">
        <f>+IF(X42&lt;&gt;0,+(Y42/X42)*100,0)</f>
        <v>77.29430317872486</v>
      </c>
      <c r="AA42" s="261">
        <f>+AA25-AA40</f>
        <v>39692784671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35123012000</v>
      </c>
      <c r="D45" s="155"/>
      <c r="E45" s="59">
        <v>39754152903</v>
      </c>
      <c r="F45" s="60">
        <v>39754152903</v>
      </c>
      <c r="G45" s="60">
        <v>34763741000</v>
      </c>
      <c r="H45" s="60">
        <v>34763741000</v>
      </c>
      <c r="I45" s="60">
        <v>35879320000</v>
      </c>
      <c r="J45" s="60">
        <v>35879320000</v>
      </c>
      <c r="K45" s="60">
        <v>35879320000</v>
      </c>
      <c r="L45" s="60">
        <v>35329498000</v>
      </c>
      <c r="M45" s="60">
        <v>35224244000</v>
      </c>
      <c r="N45" s="60">
        <v>35224244000</v>
      </c>
      <c r="O45" s="60"/>
      <c r="P45" s="60"/>
      <c r="Q45" s="60"/>
      <c r="R45" s="60"/>
      <c r="S45" s="60"/>
      <c r="T45" s="60"/>
      <c r="U45" s="60"/>
      <c r="V45" s="60"/>
      <c r="W45" s="60">
        <v>35224244000</v>
      </c>
      <c r="X45" s="60">
        <v>19877076452</v>
      </c>
      <c r="Y45" s="60">
        <v>15347167548</v>
      </c>
      <c r="Z45" s="139">
        <v>77.21</v>
      </c>
      <c r="AA45" s="62">
        <v>39754152903</v>
      </c>
    </row>
    <row r="46" spans="1:27" ht="13.5">
      <c r="A46" s="249" t="s">
        <v>171</v>
      </c>
      <c r="B46" s="182"/>
      <c r="C46" s="155">
        <v>-37721000</v>
      </c>
      <c r="D46" s="155"/>
      <c r="E46" s="59">
        <v>-61368232</v>
      </c>
      <c r="F46" s="60">
        <v>-61368232</v>
      </c>
      <c r="G46" s="60">
        <v>-34204000</v>
      </c>
      <c r="H46" s="60">
        <v>-34204000</v>
      </c>
      <c r="I46" s="60">
        <v>-34204000</v>
      </c>
      <c r="J46" s="60">
        <v>-34204000</v>
      </c>
      <c r="K46" s="60">
        <v>-34204000</v>
      </c>
      <c r="L46" s="60">
        <v>-37721000</v>
      </c>
      <c r="M46" s="60">
        <v>-37721000</v>
      </c>
      <c r="N46" s="60">
        <v>-37721000</v>
      </c>
      <c r="O46" s="60"/>
      <c r="P46" s="60"/>
      <c r="Q46" s="60"/>
      <c r="R46" s="60"/>
      <c r="S46" s="60"/>
      <c r="T46" s="60"/>
      <c r="U46" s="60"/>
      <c r="V46" s="60"/>
      <c r="W46" s="60">
        <v>-37721000</v>
      </c>
      <c r="X46" s="60">
        <v>-30684116</v>
      </c>
      <c r="Y46" s="60">
        <v>-7036884</v>
      </c>
      <c r="Z46" s="139">
        <v>22.93</v>
      </c>
      <c r="AA46" s="62">
        <v>-61368232</v>
      </c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35085291000</v>
      </c>
      <c r="D48" s="217">
        <f>SUM(D45:D47)</f>
        <v>0</v>
      </c>
      <c r="E48" s="264">
        <f t="shared" si="7"/>
        <v>39692784671</v>
      </c>
      <c r="F48" s="219">
        <f t="shared" si="7"/>
        <v>39692784671</v>
      </c>
      <c r="G48" s="219">
        <f t="shared" si="7"/>
        <v>34729537000</v>
      </c>
      <c r="H48" s="219">
        <f t="shared" si="7"/>
        <v>34729537000</v>
      </c>
      <c r="I48" s="219">
        <f t="shared" si="7"/>
        <v>35845116000</v>
      </c>
      <c r="J48" s="219">
        <f t="shared" si="7"/>
        <v>35845116000</v>
      </c>
      <c r="K48" s="219">
        <f t="shared" si="7"/>
        <v>35845116000</v>
      </c>
      <c r="L48" s="219">
        <f t="shared" si="7"/>
        <v>35291777000</v>
      </c>
      <c r="M48" s="219">
        <f t="shared" si="7"/>
        <v>35186523000</v>
      </c>
      <c r="N48" s="219">
        <f t="shared" si="7"/>
        <v>35186523000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35186523000</v>
      </c>
      <c r="X48" s="219">
        <f t="shared" si="7"/>
        <v>19846392336</v>
      </c>
      <c r="Y48" s="219">
        <f t="shared" si="7"/>
        <v>15340130664</v>
      </c>
      <c r="Z48" s="265">
        <f>+IF(X48&lt;&gt;0,+(Y48/X48)*100,0)</f>
        <v>77.2943031876582</v>
      </c>
      <c r="AA48" s="232">
        <f>SUM(AA45:AA47)</f>
        <v>39692784671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8" t="s">
        <v>174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26478867000</v>
      </c>
      <c r="D6" s="155"/>
      <c r="E6" s="59">
        <v>30699268759</v>
      </c>
      <c r="F6" s="60">
        <v>30699268759</v>
      </c>
      <c r="G6" s="60">
        <v>2587668173</v>
      </c>
      <c r="H6" s="60">
        <v>2716298000</v>
      </c>
      <c r="I6" s="60">
        <v>1889299000</v>
      </c>
      <c r="J6" s="60">
        <v>7193265173</v>
      </c>
      <c r="K6" s="60">
        <v>2391736000</v>
      </c>
      <c r="L6" s="60">
        <v>2385823000</v>
      </c>
      <c r="M6" s="60">
        <v>2448195000</v>
      </c>
      <c r="N6" s="60">
        <v>7225754000</v>
      </c>
      <c r="O6" s="60"/>
      <c r="P6" s="60"/>
      <c r="Q6" s="60"/>
      <c r="R6" s="60"/>
      <c r="S6" s="60"/>
      <c r="T6" s="60"/>
      <c r="U6" s="60"/>
      <c r="V6" s="60"/>
      <c r="W6" s="60">
        <v>14419019173</v>
      </c>
      <c r="X6" s="60">
        <v>14758116020</v>
      </c>
      <c r="Y6" s="60">
        <v>-339096847</v>
      </c>
      <c r="Z6" s="140">
        <v>-2.3</v>
      </c>
      <c r="AA6" s="62">
        <v>30699268759</v>
      </c>
    </row>
    <row r="7" spans="1:27" ht="13.5">
      <c r="A7" s="249" t="s">
        <v>178</v>
      </c>
      <c r="B7" s="182"/>
      <c r="C7" s="155">
        <v>7260372000</v>
      </c>
      <c r="D7" s="155"/>
      <c r="E7" s="59">
        <v>5690916000</v>
      </c>
      <c r="F7" s="60">
        <v>5690916000</v>
      </c>
      <c r="G7" s="60">
        <v>226283000</v>
      </c>
      <c r="H7" s="60">
        <v>280717000</v>
      </c>
      <c r="I7" s="60">
        <v>820744000</v>
      </c>
      <c r="J7" s="60">
        <v>1327744000</v>
      </c>
      <c r="K7" s="60">
        <v>438684000</v>
      </c>
      <c r="L7" s="60">
        <v>428331000</v>
      </c>
      <c r="M7" s="60">
        <v>457534000</v>
      </c>
      <c r="N7" s="60">
        <v>1324549000</v>
      </c>
      <c r="O7" s="60"/>
      <c r="P7" s="60"/>
      <c r="Q7" s="60"/>
      <c r="R7" s="60"/>
      <c r="S7" s="60"/>
      <c r="T7" s="60"/>
      <c r="U7" s="60"/>
      <c r="V7" s="60"/>
      <c r="W7" s="60">
        <v>2652293000</v>
      </c>
      <c r="X7" s="60">
        <v>1742443192</v>
      </c>
      <c r="Y7" s="60">
        <v>909849808</v>
      </c>
      <c r="Z7" s="140">
        <v>52.22</v>
      </c>
      <c r="AA7" s="62">
        <v>5690916000</v>
      </c>
    </row>
    <row r="8" spans="1:27" ht="13.5">
      <c r="A8" s="249" t="s">
        <v>179</v>
      </c>
      <c r="B8" s="182"/>
      <c r="C8" s="155"/>
      <c r="D8" s="155"/>
      <c r="E8" s="59">
        <v>2654718000</v>
      </c>
      <c r="F8" s="60">
        <v>2654718000</v>
      </c>
      <c r="G8" s="60">
        <v>-300578000</v>
      </c>
      <c r="H8" s="60">
        <v>39846000</v>
      </c>
      <c r="I8" s="60">
        <v>17844000</v>
      </c>
      <c r="J8" s="60">
        <v>-242888000</v>
      </c>
      <c r="K8" s="60">
        <v>98667000</v>
      </c>
      <c r="L8" s="60">
        <v>228350000</v>
      </c>
      <c r="M8" s="60">
        <v>563000</v>
      </c>
      <c r="N8" s="60">
        <v>327580000</v>
      </c>
      <c r="O8" s="60"/>
      <c r="P8" s="60"/>
      <c r="Q8" s="60"/>
      <c r="R8" s="60"/>
      <c r="S8" s="60"/>
      <c r="T8" s="60"/>
      <c r="U8" s="60"/>
      <c r="V8" s="60"/>
      <c r="W8" s="60">
        <v>84692000</v>
      </c>
      <c r="X8" s="60">
        <v>1327359000</v>
      </c>
      <c r="Y8" s="60">
        <v>-1242667000</v>
      </c>
      <c r="Z8" s="140">
        <v>-93.62</v>
      </c>
      <c r="AA8" s="62">
        <v>2654718000</v>
      </c>
    </row>
    <row r="9" spans="1:27" ht="13.5">
      <c r="A9" s="249" t="s">
        <v>180</v>
      </c>
      <c r="B9" s="182"/>
      <c r="C9" s="155">
        <v>585861000</v>
      </c>
      <c r="D9" s="155"/>
      <c r="E9" s="59">
        <v>527802996</v>
      </c>
      <c r="F9" s="60">
        <v>527802996</v>
      </c>
      <c r="G9" s="60">
        <v>93583000</v>
      </c>
      <c r="H9" s="60">
        <v>37963000</v>
      </c>
      <c r="I9" s="60">
        <v>28097000</v>
      </c>
      <c r="J9" s="60">
        <v>159643000</v>
      </c>
      <c r="K9" s="60">
        <v>-40115000</v>
      </c>
      <c r="L9" s="60">
        <v>25771000</v>
      </c>
      <c r="M9" s="60">
        <v>24331000</v>
      </c>
      <c r="N9" s="60">
        <v>9987000</v>
      </c>
      <c r="O9" s="60"/>
      <c r="P9" s="60"/>
      <c r="Q9" s="60"/>
      <c r="R9" s="60"/>
      <c r="S9" s="60"/>
      <c r="T9" s="60"/>
      <c r="U9" s="60"/>
      <c r="V9" s="60"/>
      <c r="W9" s="60">
        <v>169630000</v>
      </c>
      <c r="X9" s="60">
        <v>264364998</v>
      </c>
      <c r="Y9" s="60">
        <v>-94734998</v>
      </c>
      <c r="Z9" s="140">
        <v>-35.83</v>
      </c>
      <c r="AA9" s="62">
        <v>527802996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-27217119000</v>
      </c>
      <c r="D12" s="155"/>
      <c r="E12" s="59">
        <v>-30132471360</v>
      </c>
      <c r="F12" s="60">
        <v>-30132471360</v>
      </c>
      <c r="G12" s="60">
        <v>-2496340000</v>
      </c>
      <c r="H12" s="60">
        <v>-2874279000</v>
      </c>
      <c r="I12" s="60">
        <v>-2383230000</v>
      </c>
      <c r="J12" s="60">
        <v>-7753849000</v>
      </c>
      <c r="K12" s="60">
        <v>-2249942000</v>
      </c>
      <c r="L12" s="60">
        <v>-2424395000</v>
      </c>
      <c r="M12" s="60">
        <v>-2099635000</v>
      </c>
      <c r="N12" s="60">
        <v>-6773972000</v>
      </c>
      <c r="O12" s="60"/>
      <c r="P12" s="60"/>
      <c r="Q12" s="60"/>
      <c r="R12" s="60"/>
      <c r="S12" s="60"/>
      <c r="T12" s="60"/>
      <c r="U12" s="60"/>
      <c r="V12" s="60"/>
      <c r="W12" s="60">
        <v>-14527821000</v>
      </c>
      <c r="X12" s="60">
        <v>-14902871997</v>
      </c>
      <c r="Y12" s="60">
        <v>375050997</v>
      </c>
      <c r="Z12" s="140">
        <v>-2.52</v>
      </c>
      <c r="AA12" s="62">
        <v>-30132471360</v>
      </c>
    </row>
    <row r="13" spans="1:27" ht="13.5">
      <c r="A13" s="249" t="s">
        <v>40</v>
      </c>
      <c r="B13" s="182"/>
      <c r="C13" s="155">
        <v>-1443643000</v>
      </c>
      <c r="D13" s="155"/>
      <c r="E13" s="59">
        <v>-1809644000</v>
      </c>
      <c r="F13" s="60">
        <v>-1809644000</v>
      </c>
      <c r="G13" s="60">
        <v>-121238000</v>
      </c>
      <c r="H13" s="60">
        <v>-122227000</v>
      </c>
      <c r="I13" s="60">
        <v>-119298000</v>
      </c>
      <c r="J13" s="60">
        <v>-362763000</v>
      </c>
      <c r="K13" s="60">
        <v>-130147000</v>
      </c>
      <c r="L13" s="60">
        <v>-121997000</v>
      </c>
      <c r="M13" s="60">
        <v>-3802000</v>
      </c>
      <c r="N13" s="60">
        <v>-255946000</v>
      </c>
      <c r="O13" s="60"/>
      <c r="P13" s="60"/>
      <c r="Q13" s="60"/>
      <c r="R13" s="60"/>
      <c r="S13" s="60"/>
      <c r="T13" s="60"/>
      <c r="U13" s="60"/>
      <c r="V13" s="60"/>
      <c r="W13" s="60">
        <v>-618709000</v>
      </c>
      <c r="X13" s="60">
        <v>-906103500</v>
      </c>
      <c r="Y13" s="60">
        <v>287394500</v>
      </c>
      <c r="Z13" s="140">
        <v>-31.72</v>
      </c>
      <c r="AA13" s="62">
        <v>-1809644000</v>
      </c>
    </row>
    <row r="14" spans="1:27" ht="13.5">
      <c r="A14" s="249" t="s">
        <v>42</v>
      </c>
      <c r="B14" s="182"/>
      <c r="C14" s="155"/>
      <c r="D14" s="155"/>
      <c r="E14" s="59"/>
      <c r="F14" s="60"/>
      <c r="G14" s="60">
        <v>14157000</v>
      </c>
      <c r="H14" s="60">
        <v>-9197000</v>
      </c>
      <c r="I14" s="60">
        <v>-47970000</v>
      </c>
      <c r="J14" s="60">
        <v>-43010000</v>
      </c>
      <c r="K14" s="60">
        <v>-47499000</v>
      </c>
      <c r="L14" s="60">
        <v>-47152000</v>
      </c>
      <c r="M14" s="60">
        <v>-77243000</v>
      </c>
      <c r="N14" s="60">
        <v>-171894000</v>
      </c>
      <c r="O14" s="60"/>
      <c r="P14" s="60"/>
      <c r="Q14" s="60"/>
      <c r="R14" s="60"/>
      <c r="S14" s="60"/>
      <c r="T14" s="60"/>
      <c r="U14" s="60"/>
      <c r="V14" s="60"/>
      <c r="W14" s="60">
        <v>-214904000</v>
      </c>
      <c r="X14" s="60"/>
      <c r="Y14" s="60">
        <v>-214904000</v>
      </c>
      <c r="Z14" s="140"/>
      <c r="AA14" s="62"/>
    </row>
    <row r="15" spans="1:27" ht="13.5">
      <c r="A15" s="250" t="s">
        <v>184</v>
      </c>
      <c r="B15" s="251"/>
      <c r="C15" s="168">
        <f aca="true" t="shared" si="0" ref="C15:Y15">SUM(C6:C14)</f>
        <v>5664338000</v>
      </c>
      <c r="D15" s="168">
        <f>SUM(D6:D14)</f>
        <v>0</v>
      </c>
      <c r="E15" s="72">
        <f t="shared" si="0"/>
        <v>7630590395</v>
      </c>
      <c r="F15" s="73">
        <f t="shared" si="0"/>
        <v>7630590395</v>
      </c>
      <c r="G15" s="73">
        <f t="shared" si="0"/>
        <v>3535173</v>
      </c>
      <c r="H15" s="73">
        <f t="shared" si="0"/>
        <v>69121000</v>
      </c>
      <c r="I15" s="73">
        <f t="shared" si="0"/>
        <v>205486000</v>
      </c>
      <c r="J15" s="73">
        <f t="shared" si="0"/>
        <v>278142173</v>
      </c>
      <c r="K15" s="73">
        <f t="shared" si="0"/>
        <v>461384000</v>
      </c>
      <c r="L15" s="73">
        <f t="shared" si="0"/>
        <v>474731000</v>
      </c>
      <c r="M15" s="73">
        <f t="shared" si="0"/>
        <v>749943000</v>
      </c>
      <c r="N15" s="73">
        <f t="shared" si="0"/>
        <v>1686058000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1964200173</v>
      </c>
      <c r="X15" s="73">
        <f t="shared" si="0"/>
        <v>2283307713</v>
      </c>
      <c r="Y15" s="73">
        <f t="shared" si="0"/>
        <v>-319107540</v>
      </c>
      <c r="Z15" s="170">
        <f>+IF(X15&lt;&gt;0,+(Y15/X15)*100,0)</f>
        <v>-13.975669515902869</v>
      </c>
      <c r="AA15" s="74">
        <f>SUM(AA6:AA14)</f>
        <v>7630590395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>
        <v>20000004</v>
      </c>
      <c r="F19" s="60">
        <v>20000004</v>
      </c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>
        <v>10000002</v>
      </c>
      <c r="Y19" s="159">
        <v>-10000002</v>
      </c>
      <c r="Z19" s="141">
        <v>-100</v>
      </c>
      <c r="AA19" s="225">
        <v>20000004</v>
      </c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>
        <v>61950000</v>
      </c>
      <c r="D21" s="157"/>
      <c r="E21" s="59">
        <v>-25164012</v>
      </c>
      <c r="F21" s="60">
        <v>-25164012</v>
      </c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>
        <v>-12582006</v>
      </c>
      <c r="Y21" s="159">
        <v>12582006</v>
      </c>
      <c r="Z21" s="141">
        <v>-100</v>
      </c>
      <c r="AA21" s="225">
        <v>-25164012</v>
      </c>
    </row>
    <row r="22" spans="1:27" ht="13.5">
      <c r="A22" s="249" t="s">
        <v>189</v>
      </c>
      <c r="B22" s="182"/>
      <c r="C22" s="155">
        <v>-533333000</v>
      </c>
      <c r="D22" s="155"/>
      <c r="E22" s="59">
        <v>-839982864</v>
      </c>
      <c r="F22" s="60">
        <v>-839982864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-419991432</v>
      </c>
      <c r="Y22" s="60">
        <v>419991432</v>
      </c>
      <c r="Z22" s="140">
        <v>-100</v>
      </c>
      <c r="AA22" s="62">
        <v>-839982864</v>
      </c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-6687319000</v>
      </c>
      <c r="D24" s="155"/>
      <c r="E24" s="59">
        <v>-10331390004</v>
      </c>
      <c r="F24" s="60">
        <v>-10331390004</v>
      </c>
      <c r="G24" s="60">
        <v>-320602030</v>
      </c>
      <c r="H24" s="60">
        <v>-304636000</v>
      </c>
      <c r="I24" s="60">
        <v>-1131210000</v>
      </c>
      <c r="J24" s="60">
        <v>-1756448030</v>
      </c>
      <c r="K24" s="60">
        <v>-3239000</v>
      </c>
      <c r="L24" s="60">
        <v>-694255000</v>
      </c>
      <c r="M24" s="60">
        <v>-546731000</v>
      </c>
      <c r="N24" s="60">
        <v>-1244225000</v>
      </c>
      <c r="O24" s="60"/>
      <c r="P24" s="60"/>
      <c r="Q24" s="60"/>
      <c r="R24" s="60"/>
      <c r="S24" s="60"/>
      <c r="T24" s="60"/>
      <c r="U24" s="60"/>
      <c r="V24" s="60"/>
      <c r="W24" s="60">
        <v>-3000673030</v>
      </c>
      <c r="X24" s="60">
        <v>-5165695002</v>
      </c>
      <c r="Y24" s="60">
        <v>2165021972</v>
      </c>
      <c r="Z24" s="140">
        <v>-41.91</v>
      </c>
      <c r="AA24" s="62">
        <v>-10331390004</v>
      </c>
    </row>
    <row r="25" spans="1:27" ht="13.5">
      <c r="A25" s="250" t="s">
        <v>191</v>
      </c>
      <c r="B25" s="251"/>
      <c r="C25" s="168">
        <f aca="true" t="shared" si="1" ref="C25:Y25">SUM(C19:C24)</f>
        <v>-7158702000</v>
      </c>
      <c r="D25" s="168">
        <f>SUM(D19:D24)</f>
        <v>0</v>
      </c>
      <c r="E25" s="72">
        <f t="shared" si="1"/>
        <v>-11176536876</v>
      </c>
      <c r="F25" s="73">
        <f t="shared" si="1"/>
        <v>-11176536876</v>
      </c>
      <c r="G25" s="73">
        <f t="shared" si="1"/>
        <v>-320602030</v>
      </c>
      <c r="H25" s="73">
        <f t="shared" si="1"/>
        <v>-304636000</v>
      </c>
      <c r="I25" s="73">
        <f t="shared" si="1"/>
        <v>-1131210000</v>
      </c>
      <c r="J25" s="73">
        <f t="shared" si="1"/>
        <v>-1756448030</v>
      </c>
      <c r="K25" s="73">
        <f t="shared" si="1"/>
        <v>-3239000</v>
      </c>
      <c r="L25" s="73">
        <f t="shared" si="1"/>
        <v>-694255000</v>
      </c>
      <c r="M25" s="73">
        <f t="shared" si="1"/>
        <v>-546731000</v>
      </c>
      <c r="N25" s="73">
        <f t="shared" si="1"/>
        <v>-1244225000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-3000673030</v>
      </c>
      <c r="X25" s="73">
        <f t="shared" si="1"/>
        <v>-5588268438</v>
      </c>
      <c r="Y25" s="73">
        <f t="shared" si="1"/>
        <v>2587595408</v>
      </c>
      <c r="Z25" s="170">
        <f>+IF(X25&lt;&gt;0,+(Y25/X25)*100,0)</f>
        <v>-46.30406425010752</v>
      </c>
      <c r="AA25" s="74">
        <f>SUM(AA19:AA24)</f>
        <v>-11176536876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>
        <v>2083331000</v>
      </c>
      <c r="D30" s="155"/>
      <c r="E30" s="59">
        <v>3276000000</v>
      </c>
      <c r="F30" s="60">
        <v>3276000000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3276000000</v>
      </c>
      <c r="Y30" s="60">
        <v>-3276000000</v>
      </c>
      <c r="Z30" s="140">
        <v>-100</v>
      </c>
      <c r="AA30" s="62">
        <v>3276000000</v>
      </c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-662571000</v>
      </c>
      <c r="D33" s="155"/>
      <c r="E33" s="59">
        <v>-981892908</v>
      </c>
      <c r="F33" s="60">
        <v>-981892908</v>
      </c>
      <c r="G33" s="60">
        <v>-303156390</v>
      </c>
      <c r="H33" s="60">
        <v>-7357000</v>
      </c>
      <c r="I33" s="60">
        <v>-240068000</v>
      </c>
      <c r="J33" s="60">
        <v>-550581390</v>
      </c>
      <c r="K33" s="60">
        <v>-876795000</v>
      </c>
      <c r="L33" s="60">
        <v>-45938000</v>
      </c>
      <c r="M33" s="60">
        <v>-164771000</v>
      </c>
      <c r="N33" s="60">
        <v>-1087504000</v>
      </c>
      <c r="O33" s="60"/>
      <c r="P33" s="60"/>
      <c r="Q33" s="60"/>
      <c r="R33" s="60"/>
      <c r="S33" s="60"/>
      <c r="T33" s="60"/>
      <c r="U33" s="60"/>
      <c r="V33" s="60"/>
      <c r="W33" s="60">
        <v>-1638085390</v>
      </c>
      <c r="X33" s="60">
        <v>-490946454</v>
      </c>
      <c r="Y33" s="60">
        <v>-1147138936</v>
      </c>
      <c r="Z33" s="140">
        <v>233.66</v>
      </c>
      <c r="AA33" s="62">
        <v>-981892908</v>
      </c>
    </row>
    <row r="34" spans="1:27" ht="13.5">
      <c r="A34" s="250" t="s">
        <v>197</v>
      </c>
      <c r="B34" s="251"/>
      <c r="C34" s="168">
        <f aca="true" t="shared" si="2" ref="C34:Y34">SUM(C29:C33)</f>
        <v>1420760000</v>
      </c>
      <c r="D34" s="168">
        <f>SUM(D29:D33)</f>
        <v>0</v>
      </c>
      <c r="E34" s="72">
        <f t="shared" si="2"/>
        <v>2294107092</v>
      </c>
      <c r="F34" s="73">
        <f t="shared" si="2"/>
        <v>2294107092</v>
      </c>
      <c r="G34" s="73">
        <f t="shared" si="2"/>
        <v>-303156390</v>
      </c>
      <c r="H34" s="73">
        <f t="shared" si="2"/>
        <v>-7357000</v>
      </c>
      <c r="I34" s="73">
        <f t="shared" si="2"/>
        <v>-240068000</v>
      </c>
      <c r="J34" s="73">
        <f t="shared" si="2"/>
        <v>-550581390</v>
      </c>
      <c r="K34" s="73">
        <f t="shared" si="2"/>
        <v>-876795000</v>
      </c>
      <c r="L34" s="73">
        <f t="shared" si="2"/>
        <v>-45938000</v>
      </c>
      <c r="M34" s="73">
        <f t="shared" si="2"/>
        <v>-164771000</v>
      </c>
      <c r="N34" s="73">
        <f t="shared" si="2"/>
        <v>-1087504000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-1638085390</v>
      </c>
      <c r="X34" s="73">
        <f t="shared" si="2"/>
        <v>2785053546</v>
      </c>
      <c r="Y34" s="73">
        <f t="shared" si="2"/>
        <v>-4423138936</v>
      </c>
      <c r="Z34" s="170">
        <f>+IF(X34&lt;&gt;0,+(Y34/X34)*100,0)</f>
        <v>-158.81701600863943</v>
      </c>
      <c r="AA34" s="74">
        <f>SUM(AA29:AA33)</f>
        <v>2294107092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-73604000</v>
      </c>
      <c r="D36" s="153">
        <f>+D15+D25+D34</f>
        <v>0</v>
      </c>
      <c r="E36" s="99">
        <f t="shared" si="3"/>
        <v>-1251839389</v>
      </c>
      <c r="F36" s="100">
        <f t="shared" si="3"/>
        <v>-1251839389</v>
      </c>
      <c r="G36" s="100">
        <f t="shared" si="3"/>
        <v>-620223247</v>
      </c>
      <c r="H36" s="100">
        <f t="shared" si="3"/>
        <v>-242872000</v>
      </c>
      <c r="I36" s="100">
        <f t="shared" si="3"/>
        <v>-1165792000</v>
      </c>
      <c r="J36" s="100">
        <f t="shared" si="3"/>
        <v>-2028887247</v>
      </c>
      <c r="K36" s="100">
        <f t="shared" si="3"/>
        <v>-418650000</v>
      </c>
      <c r="L36" s="100">
        <f t="shared" si="3"/>
        <v>-265462000</v>
      </c>
      <c r="M36" s="100">
        <f t="shared" si="3"/>
        <v>38441000</v>
      </c>
      <c r="N36" s="100">
        <f t="shared" si="3"/>
        <v>-645671000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-2674558247</v>
      </c>
      <c r="X36" s="100">
        <f t="shared" si="3"/>
        <v>-519907179</v>
      </c>
      <c r="Y36" s="100">
        <f t="shared" si="3"/>
        <v>-2154651068</v>
      </c>
      <c r="Z36" s="137">
        <f>+IF(X36&lt;&gt;0,+(Y36/X36)*100,0)</f>
        <v>414.4299511586471</v>
      </c>
      <c r="AA36" s="102">
        <f>+AA15+AA25+AA34</f>
        <v>-1251839389</v>
      </c>
    </row>
    <row r="37" spans="1:27" ht="13.5">
      <c r="A37" s="249" t="s">
        <v>199</v>
      </c>
      <c r="B37" s="182"/>
      <c r="C37" s="153">
        <v>5400846000</v>
      </c>
      <c r="D37" s="153"/>
      <c r="E37" s="99">
        <v>6324251949</v>
      </c>
      <c r="F37" s="100">
        <v>6324251949</v>
      </c>
      <c r="G37" s="100">
        <v>4966393790</v>
      </c>
      <c r="H37" s="100">
        <v>4346170543</v>
      </c>
      <c r="I37" s="100">
        <v>4103298543</v>
      </c>
      <c r="J37" s="100">
        <v>4966393790</v>
      </c>
      <c r="K37" s="100">
        <v>2937506543</v>
      </c>
      <c r="L37" s="100">
        <v>2518856543</v>
      </c>
      <c r="M37" s="100">
        <v>2253394543</v>
      </c>
      <c r="N37" s="100">
        <v>2937506543</v>
      </c>
      <c r="O37" s="100"/>
      <c r="P37" s="100"/>
      <c r="Q37" s="100"/>
      <c r="R37" s="100"/>
      <c r="S37" s="100"/>
      <c r="T37" s="100"/>
      <c r="U37" s="100"/>
      <c r="V37" s="100"/>
      <c r="W37" s="100">
        <v>4966393790</v>
      </c>
      <c r="X37" s="100">
        <v>6324251949</v>
      </c>
      <c r="Y37" s="100">
        <v>-1357858159</v>
      </c>
      <c r="Z37" s="137">
        <v>-21.47</v>
      </c>
      <c r="AA37" s="102">
        <v>6324251949</v>
      </c>
    </row>
    <row r="38" spans="1:27" ht="13.5">
      <c r="A38" s="269" t="s">
        <v>200</v>
      </c>
      <c r="B38" s="256"/>
      <c r="C38" s="257">
        <v>5327242000</v>
      </c>
      <c r="D38" s="257"/>
      <c r="E38" s="258">
        <v>5072412560</v>
      </c>
      <c r="F38" s="259">
        <v>5072412560</v>
      </c>
      <c r="G38" s="259">
        <v>4346170543</v>
      </c>
      <c r="H38" s="259">
        <v>4103298543</v>
      </c>
      <c r="I38" s="259">
        <v>2937506543</v>
      </c>
      <c r="J38" s="259">
        <v>2937506543</v>
      </c>
      <c r="K38" s="259">
        <v>2518856543</v>
      </c>
      <c r="L38" s="259">
        <v>2253394543</v>
      </c>
      <c r="M38" s="259">
        <v>2291835543</v>
      </c>
      <c r="N38" s="259">
        <v>2291835543</v>
      </c>
      <c r="O38" s="259"/>
      <c r="P38" s="259"/>
      <c r="Q38" s="259"/>
      <c r="R38" s="259"/>
      <c r="S38" s="259"/>
      <c r="T38" s="259"/>
      <c r="U38" s="259"/>
      <c r="V38" s="259"/>
      <c r="W38" s="259">
        <v>2291835543</v>
      </c>
      <c r="X38" s="259">
        <v>5804344770</v>
      </c>
      <c r="Y38" s="259">
        <v>-3512509227</v>
      </c>
      <c r="Z38" s="260">
        <v>-60.52</v>
      </c>
      <c r="AA38" s="261">
        <v>5072412560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201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0</v>
      </c>
      <c r="D5" s="200">
        <f t="shared" si="0"/>
        <v>0</v>
      </c>
      <c r="E5" s="106">
        <f t="shared" si="0"/>
        <v>5717937000</v>
      </c>
      <c r="F5" s="106">
        <f t="shared" si="0"/>
        <v>5717937000</v>
      </c>
      <c r="G5" s="106">
        <f t="shared" si="0"/>
        <v>448519658</v>
      </c>
      <c r="H5" s="106">
        <f t="shared" si="0"/>
        <v>219118479</v>
      </c>
      <c r="I5" s="106">
        <f t="shared" si="0"/>
        <v>225010277</v>
      </c>
      <c r="J5" s="106">
        <f t="shared" si="0"/>
        <v>892648414</v>
      </c>
      <c r="K5" s="106">
        <f t="shared" si="0"/>
        <v>142404455</v>
      </c>
      <c r="L5" s="106">
        <f t="shared" si="0"/>
        <v>324603247</v>
      </c>
      <c r="M5" s="106">
        <f t="shared" si="0"/>
        <v>299923412</v>
      </c>
      <c r="N5" s="106">
        <f t="shared" si="0"/>
        <v>766931114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1659579528</v>
      </c>
      <c r="X5" s="106">
        <f t="shared" si="0"/>
        <v>2858968500</v>
      </c>
      <c r="Y5" s="106">
        <f t="shared" si="0"/>
        <v>-1199388972</v>
      </c>
      <c r="Z5" s="201">
        <f>+IF(X5&lt;&gt;0,+(Y5/X5)*100,0)</f>
        <v>-41.95180786357037</v>
      </c>
      <c r="AA5" s="199">
        <f>SUM(AA11:AA18)</f>
        <v>5717937000</v>
      </c>
    </row>
    <row r="6" spans="1:27" ht="13.5">
      <c r="A6" s="291" t="s">
        <v>204</v>
      </c>
      <c r="B6" s="142"/>
      <c r="C6" s="62"/>
      <c r="D6" s="156"/>
      <c r="E6" s="60">
        <v>575960000</v>
      </c>
      <c r="F6" s="60">
        <v>575960000</v>
      </c>
      <c r="G6" s="60">
        <v>29585830</v>
      </c>
      <c r="H6" s="60">
        <v>3012798</v>
      </c>
      <c r="I6" s="60">
        <v>396831508</v>
      </c>
      <c r="J6" s="60">
        <v>429430136</v>
      </c>
      <c r="K6" s="60">
        <v>-110814208</v>
      </c>
      <c r="L6" s="60">
        <v>-9370138</v>
      </c>
      <c r="M6" s="60">
        <v>-266932722</v>
      </c>
      <c r="N6" s="60">
        <v>-387117068</v>
      </c>
      <c r="O6" s="60"/>
      <c r="P6" s="60"/>
      <c r="Q6" s="60"/>
      <c r="R6" s="60"/>
      <c r="S6" s="60"/>
      <c r="T6" s="60"/>
      <c r="U6" s="60"/>
      <c r="V6" s="60"/>
      <c r="W6" s="60">
        <v>42313068</v>
      </c>
      <c r="X6" s="60">
        <v>287980000</v>
      </c>
      <c r="Y6" s="60">
        <v>-245666932</v>
      </c>
      <c r="Z6" s="140">
        <v>-85.31</v>
      </c>
      <c r="AA6" s="155">
        <v>575960000</v>
      </c>
    </row>
    <row r="7" spans="1:27" ht="13.5">
      <c r="A7" s="291" t="s">
        <v>205</v>
      </c>
      <c r="B7" s="142"/>
      <c r="C7" s="62"/>
      <c r="D7" s="156"/>
      <c r="E7" s="60">
        <v>820007000</v>
      </c>
      <c r="F7" s="60">
        <v>820007000</v>
      </c>
      <c r="G7" s="60"/>
      <c r="H7" s="60">
        <v>-71315</v>
      </c>
      <c r="I7" s="60">
        <v>-203602127</v>
      </c>
      <c r="J7" s="60">
        <v>-203673442</v>
      </c>
      <c r="K7" s="60">
        <v>75112</v>
      </c>
      <c r="L7" s="60">
        <v>17468</v>
      </c>
      <c r="M7" s="60">
        <v>750717389</v>
      </c>
      <c r="N7" s="60">
        <v>750809969</v>
      </c>
      <c r="O7" s="60"/>
      <c r="P7" s="60"/>
      <c r="Q7" s="60"/>
      <c r="R7" s="60"/>
      <c r="S7" s="60"/>
      <c r="T7" s="60"/>
      <c r="U7" s="60"/>
      <c r="V7" s="60"/>
      <c r="W7" s="60">
        <v>547136527</v>
      </c>
      <c r="X7" s="60">
        <v>410003500</v>
      </c>
      <c r="Y7" s="60">
        <v>137133027</v>
      </c>
      <c r="Z7" s="140">
        <v>33.45</v>
      </c>
      <c r="AA7" s="155">
        <v>820007000</v>
      </c>
    </row>
    <row r="8" spans="1:27" ht="13.5">
      <c r="A8" s="291" t="s">
        <v>206</v>
      </c>
      <c r="B8" s="142"/>
      <c r="C8" s="62"/>
      <c r="D8" s="156"/>
      <c r="E8" s="60">
        <v>27921000</v>
      </c>
      <c r="F8" s="60">
        <v>27921000</v>
      </c>
      <c r="G8" s="60">
        <v>-25070</v>
      </c>
      <c r="H8" s="60"/>
      <c r="I8" s="60">
        <v>-11709191</v>
      </c>
      <c r="J8" s="60">
        <v>-11734261</v>
      </c>
      <c r="K8" s="60">
        <v>14586</v>
      </c>
      <c r="L8" s="60">
        <v>88279</v>
      </c>
      <c r="M8" s="60">
        <v>395562178</v>
      </c>
      <c r="N8" s="60">
        <v>395665043</v>
      </c>
      <c r="O8" s="60"/>
      <c r="P8" s="60"/>
      <c r="Q8" s="60"/>
      <c r="R8" s="60"/>
      <c r="S8" s="60"/>
      <c r="T8" s="60"/>
      <c r="U8" s="60"/>
      <c r="V8" s="60"/>
      <c r="W8" s="60">
        <v>383930782</v>
      </c>
      <c r="X8" s="60">
        <v>13960500</v>
      </c>
      <c r="Y8" s="60">
        <v>369970282</v>
      </c>
      <c r="Z8" s="140">
        <v>2650.12</v>
      </c>
      <c r="AA8" s="155">
        <v>27921000</v>
      </c>
    </row>
    <row r="9" spans="1:27" ht="13.5">
      <c r="A9" s="291" t="s">
        <v>207</v>
      </c>
      <c r="B9" s="142"/>
      <c r="C9" s="62"/>
      <c r="D9" s="156"/>
      <c r="E9" s="60">
        <v>296761000</v>
      </c>
      <c r="F9" s="60">
        <v>296761000</v>
      </c>
      <c r="G9" s="60"/>
      <c r="H9" s="60"/>
      <c r="I9" s="60">
        <v>-44924403</v>
      </c>
      <c r="J9" s="60">
        <v>-44924403</v>
      </c>
      <c r="K9" s="60"/>
      <c r="L9" s="60"/>
      <c r="M9" s="60">
        <v>44333191</v>
      </c>
      <c r="N9" s="60">
        <v>44333191</v>
      </c>
      <c r="O9" s="60"/>
      <c r="P9" s="60"/>
      <c r="Q9" s="60"/>
      <c r="R9" s="60"/>
      <c r="S9" s="60"/>
      <c r="T9" s="60"/>
      <c r="U9" s="60"/>
      <c r="V9" s="60"/>
      <c r="W9" s="60">
        <v>-591212</v>
      </c>
      <c r="X9" s="60">
        <v>148380500</v>
      </c>
      <c r="Y9" s="60">
        <v>-148971712</v>
      </c>
      <c r="Z9" s="140">
        <v>-100.4</v>
      </c>
      <c r="AA9" s="155">
        <v>296761000</v>
      </c>
    </row>
    <row r="10" spans="1:27" ht="13.5">
      <c r="A10" s="291" t="s">
        <v>208</v>
      </c>
      <c r="B10" s="142"/>
      <c r="C10" s="62"/>
      <c r="D10" s="156"/>
      <c r="E10" s="60">
        <v>150050000</v>
      </c>
      <c r="F10" s="60">
        <v>150050000</v>
      </c>
      <c r="G10" s="60">
        <v>354907191</v>
      </c>
      <c r="H10" s="60">
        <v>211628627</v>
      </c>
      <c r="I10" s="60">
        <v>-44232983</v>
      </c>
      <c r="J10" s="60">
        <v>522302835</v>
      </c>
      <c r="K10" s="60">
        <v>203294638</v>
      </c>
      <c r="L10" s="60">
        <v>309534894</v>
      </c>
      <c r="M10" s="60">
        <v>-515913211</v>
      </c>
      <c r="N10" s="60">
        <v>-3083679</v>
      </c>
      <c r="O10" s="60"/>
      <c r="P10" s="60"/>
      <c r="Q10" s="60"/>
      <c r="R10" s="60"/>
      <c r="S10" s="60"/>
      <c r="T10" s="60"/>
      <c r="U10" s="60"/>
      <c r="V10" s="60"/>
      <c r="W10" s="60">
        <v>519219156</v>
      </c>
      <c r="X10" s="60">
        <v>75025000</v>
      </c>
      <c r="Y10" s="60">
        <v>444194156</v>
      </c>
      <c r="Z10" s="140">
        <v>592.06</v>
      </c>
      <c r="AA10" s="155">
        <v>150050000</v>
      </c>
    </row>
    <row r="11" spans="1:27" ht="13.5">
      <c r="A11" s="292" t="s">
        <v>209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1870699000</v>
      </c>
      <c r="F11" s="295">
        <f t="shared" si="1"/>
        <v>1870699000</v>
      </c>
      <c r="G11" s="295">
        <f t="shared" si="1"/>
        <v>384467951</v>
      </c>
      <c r="H11" s="295">
        <f t="shared" si="1"/>
        <v>214570110</v>
      </c>
      <c r="I11" s="295">
        <f t="shared" si="1"/>
        <v>92362804</v>
      </c>
      <c r="J11" s="295">
        <f t="shared" si="1"/>
        <v>691400865</v>
      </c>
      <c r="K11" s="295">
        <f t="shared" si="1"/>
        <v>92570128</v>
      </c>
      <c r="L11" s="295">
        <f t="shared" si="1"/>
        <v>300270503</v>
      </c>
      <c r="M11" s="295">
        <f t="shared" si="1"/>
        <v>407766825</v>
      </c>
      <c r="N11" s="295">
        <f t="shared" si="1"/>
        <v>800607456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1492008321</v>
      </c>
      <c r="X11" s="295">
        <f t="shared" si="1"/>
        <v>935349500</v>
      </c>
      <c r="Y11" s="295">
        <f t="shared" si="1"/>
        <v>556658821</v>
      </c>
      <c r="Z11" s="296">
        <f>+IF(X11&lt;&gt;0,+(Y11/X11)*100,0)</f>
        <v>59.51345684153356</v>
      </c>
      <c r="AA11" s="297">
        <f>SUM(AA6:AA10)</f>
        <v>1870699000</v>
      </c>
    </row>
    <row r="12" spans="1:27" ht="13.5">
      <c r="A12" s="298" t="s">
        <v>210</v>
      </c>
      <c r="B12" s="136"/>
      <c r="C12" s="62"/>
      <c r="D12" s="156"/>
      <c r="E12" s="60">
        <v>767993000</v>
      </c>
      <c r="F12" s="60">
        <v>767993000</v>
      </c>
      <c r="G12" s="60">
        <v>56935591</v>
      </c>
      <c r="H12" s="60">
        <v>1968977</v>
      </c>
      <c r="I12" s="60">
        <v>-21841743</v>
      </c>
      <c r="J12" s="60">
        <v>37062825</v>
      </c>
      <c r="K12" s="60">
        <v>41315580</v>
      </c>
      <c r="L12" s="60">
        <v>17721892</v>
      </c>
      <c r="M12" s="60">
        <v>45125697</v>
      </c>
      <c r="N12" s="60">
        <v>104163169</v>
      </c>
      <c r="O12" s="60"/>
      <c r="P12" s="60"/>
      <c r="Q12" s="60"/>
      <c r="R12" s="60"/>
      <c r="S12" s="60"/>
      <c r="T12" s="60"/>
      <c r="U12" s="60"/>
      <c r="V12" s="60"/>
      <c r="W12" s="60">
        <v>141225994</v>
      </c>
      <c r="X12" s="60">
        <v>383996500</v>
      </c>
      <c r="Y12" s="60">
        <v>-242770506</v>
      </c>
      <c r="Z12" s="140">
        <v>-63.22</v>
      </c>
      <c r="AA12" s="155">
        <v>767993000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/>
      <c r="D15" s="156"/>
      <c r="E15" s="60">
        <v>3079245000</v>
      </c>
      <c r="F15" s="60">
        <v>3079245000</v>
      </c>
      <c r="G15" s="60">
        <v>7116291</v>
      </c>
      <c r="H15" s="60">
        <v>2579392</v>
      </c>
      <c r="I15" s="60">
        <v>154489216</v>
      </c>
      <c r="J15" s="60">
        <v>164184899</v>
      </c>
      <c r="K15" s="60">
        <v>8518747</v>
      </c>
      <c r="L15" s="60">
        <v>6610844</v>
      </c>
      <c r="M15" s="60">
        <v>-152969110</v>
      </c>
      <c r="N15" s="60">
        <v>-137839519</v>
      </c>
      <c r="O15" s="60"/>
      <c r="P15" s="60"/>
      <c r="Q15" s="60"/>
      <c r="R15" s="60"/>
      <c r="S15" s="60"/>
      <c r="T15" s="60"/>
      <c r="U15" s="60"/>
      <c r="V15" s="60"/>
      <c r="W15" s="60">
        <v>26345380</v>
      </c>
      <c r="X15" s="60">
        <v>1539622500</v>
      </c>
      <c r="Y15" s="60">
        <v>-1513277120</v>
      </c>
      <c r="Z15" s="140">
        <v>-98.29</v>
      </c>
      <c r="AA15" s="155">
        <v>3079245000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>
        <v>-175</v>
      </c>
      <c r="H18" s="82"/>
      <c r="I18" s="82"/>
      <c r="J18" s="82">
        <v>-175</v>
      </c>
      <c r="K18" s="82"/>
      <c r="L18" s="82">
        <v>8</v>
      </c>
      <c r="M18" s="82"/>
      <c r="N18" s="82">
        <v>8</v>
      </c>
      <c r="O18" s="82"/>
      <c r="P18" s="82"/>
      <c r="Q18" s="82"/>
      <c r="R18" s="82"/>
      <c r="S18" s="82"/>
      <c r="T18" s="82"/>
      <c r="U18" s="82"/>
      <c r="V18" s="82"/>
      <c r="W18" s="82">
        <v>-167</v>
      </c>
      <c r="X18" s="82"/>
      <c r="Y18" s="82">
        <v>-167</v>
      </c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7121302000</v>
      </c>
      <c r="D20" s="154">
        <f t="shared" si="2"/>
        <v>0</v>
      </c>
      <c r="E20" s="100">
        <f t="shared" si="2"/>
        <v>5157213000</v>
      </c>
      <c r="F20" s="100">
        <f t="shared" si="2"/>
        <v>5157213000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2578606500</v>
      </c>
      <c r="Y20" s="100">
        <f t="shared" si="2"/>
        <v>-2578606500</v>
      </c>
      <c r="Z20" s="137">
        <f>+IF(X20&lt;&gt;0,+(Y20/X20)*100,0)</f>
        <v>-100</v>
      </c>
      <c r="AA20" s="153">
        <f>SUM(AA26:AA33)</f>
        <v>5157213000</v>
      </c>
    </row>
    <row r="21" spans="1:27" ht="13.5">
      <c r="A21" s="291" t="s">
        <v>204</v>
      </c>
      <c r="B21" s="142"/>
      <c r="C21" s="62">
        <v>1427543000</v>
      </c>
      <c r="D21" s="156"/>
      <c r="E21" s="60">
        <v>721250000</v>
      </c>
      <c r="F21" s="60">
        <v>721250000</v>
      </c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>
        <v>360625000</v>
      </c>
      <c r="Y21" s="60">
        <v>-360625000</v>
      </c>
      <c r="Z21" s="140">
        <v>-100</v>
      </c>
      <c r="AA21" s="155">
        <v>721250000</v>
      </c>
    </row>
    <row r="22" spans="1:27" ht="13.5">
      <c r="A22" s="291" t="s">
        <v>205</v>
      </c>
      <c r="B22" s="142"/>
      <c r="C22" s="62">
        <v>2106707000</v>
      </c>
      <c r="D22" s="156"/>
      <c r="E22" s="60">
        <v>1401755000</v>
      </c>
      <c r="F22" s="60">
        <v>1401755000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700877500</v>
      </c>
      <c r="Y22" s="60">
        <v>-700877500</v>
      </c>
      <c r="Z22" s="140">
        <v>-100</v>
      </c>
      <c r="AA22" s="155">
        <v>1401755000</v>
      </c>
    </row>
    <row r="23" spans="1:27" ht="13.5">
      <c r="A23" s="291" t="s">
        <v>206</v>
      </c>
      <c r="B23" s="142"/>
      <c r="C23" s="62">
        <v>962905000</v>
      </c>
      <c r="D23" s="156"/>
      <c r="E23" s="60">
        <v>923791000</v>
      </c>
      <c r="F23" s="60">
        <v>923791000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>
        <v>461895500</v>
      </c>
      <c r="Y23" s="60">
        <v>-461895500</v>
      </c>
      <c r="Z23" s="140">
        <v>-100</v>
      </c>
      <c r="AA23" s="155">
        <v>923791000</v>
      </c>
    </row>
    <row r="24" spans="1:27" ht="13.5">
      <c r="A24" s="291" t="s">
        <v>207</v>
      </c>
      <c r="B24" s="142"/>
      <c r="C24" s="62"/>
      <c r="D24" s="156"/>
      <c r="E24" s="60">
        <v>139873000</v>
      </c>
      <c r="F24" s="60">
        <v>139873000</v>
      </c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>
        <v>69936500</v>
      </c>
      <c r="Y24" s="60">
        <v>-69936500</v>
      </c>
      <c r="Z24" s="140">
        <v>-100</v>
      </c>
      <c r="AA24" s="155">
        <v>139873000</v>
      </c>
    </row>
    <row r="25" spans="1:27" ht="13.5">
      <c r="A25" s="291" t="s">
        <v>208</v>
      </c>
      <c r="B25" s="142"/>
      <c r="C25" s="62">
        <v>663971000</v>
      </c>
      <c r="D25" s="156"/>
      <c r="E25" s="60">
        <v>51000000</v>
      </c>
      <c r="F25" s="60">
        <v>51000000</v>
      </c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>
        <v>25500000</v>
      </c>
      <c r="Y25" s="60">
        <v>-25500000</v>
      </c>
      <c r="Z25" s="140">
        <v>-100</v>
      </c>
      <c r="AA25" s="155">
        <v>51000000</v>
      </c>
    </row>
    <row r="26" spans="1:27" ht="13.5">
      <c r="A26" s="292" t="s">
        <v>209</v>
      </c>
      <c r="B26" s="302"/>
      <c r="C26" s="293">
        <f aca="true" t="shared" si="3" ref="C26:Y26">SUM(C21:C25)</f>
        <v>5161126000</v>
      </c>
      <c r="D26" s="294">
        <f t="shared" si="3"/>
        <v>0</v>
      </c>
      <c r="E26" s="295">
        <f t="shared" si="3"/>
        <v>3237669000</v>
      </c>
      <c r="F26" s="295">
        <f t="shared" si="3"/>
        <v>3237669000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1618834500</v>
      </c>
      <c r="Y26" s="295">
        <f t="shared" si="3"/>
        <v>-1618834500</v>
      </c>
      <c r="Z26" s="296">
        <f>+IF(X26&lt;&gt;0,+(Y26/X26)*100,0)</f>
        <v>-100</v>
      </c>
      <c r="AA26" s="297">
        <f>SUM(AA21:AA25)</f>
        <v>3237669000</v>
      </c>
    </row>
    <row r="27" spans="1:27" ht="13.5">
      <c r="A27" s="298" t="s">
        <v>210</v>
      </c>
      <c r="B27" s="147"/>
      <c r="C27" s="62">
        <v>303818000</v>
      </c>
      <c r="D27" s="156"/>
      <c r="E27" s="60">
        <v>515092000</v>
      </c>
      <c r="F27" s="60">
        <v>515092000</v>
      </c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>
        <v>257546000</v>
      </c>
      <c r="Y27" s="60">
        <v>-257546000</v>
      </c>
      <c r="Z27" s="140">
        <v>-100</v>
      </c>
      <c r="AA27" s="155">
        <v>515092000</v>
      </c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>
        <v>792201000</v>
      </c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>
        <v>864157000</v>
      </c>
      <c r="D30" s="156"/>
      <c r="E30" s="60">
        <v>1404452000</v>
      </c>
      <c r="F30" s="60">
        <v>1404452000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702226000</v>
      </c>
      <c r="Y30" s="60">
        <v>-702226000</v>
      </c>
      <c r="Z30" s="140">
        <v>-100</v>
      </c>
      <c r="AA30" s="155">
        <v>1404452000</v>
      </c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1427543000</v>
      </c>
      <c r="D36" s="156">
        <f t="shared" si="4"/>
        <v>0</v>
      </c>
      <c r="E36" s="60">
        <f t="shared" si="4"/>
        <v>1297210000</v>
      </c>
      <c r="F36" s="60">
        <f t="shared" si="4"/>
        <v>1297210000</v>
      </c>
      <c r="G36" s="60">
        <f t="shared" si="4"/>
        <v>29585830</v>
      </c>
      <c r="H36" s="60">
        <f t="shared" si="4"/>
        <v>3012798</v>
      </c>
      <c r="I36" s="60">
        <f t="shared" si="4"/>
        <v>396831508</v>
      </c>
      <c r="J36" s="60">
        <f t="shared" si="4"/>
        <v>429430136</v>
      </c>
      <c r="K36" s="60">
        <f t="shared" si="4"/>
        <v>-110814208</v>
      </c>
      <c r="L36" s="60">
        <f t="shared" si="4"/>
        <v>-9370138</v>
      </c>
      <c r="M36" s="60">
        <f t="shared" si="4"/>
        <v>-266932722</v>
      </c>
      <c r="N36" s="60">
        <f t="shared" si="4"/>
        <v>-387117068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42313068</v>
      </c>
      <c r="X36" s="60">
        <f t="shared" si="4"/>
        <v>648605000</v>
      </c>
      <c r="Y36" s="60">
        <f t="shared" si="4"/>
        <v>-606291932</v>
      </c>
      <c r="Z36" s="140">
        <f aca="true" t="shared" si="5" ref="Z36:Z49">+IF(X36&lt;&gt;0,+(Y36/X36)*100,0)</f>
        <v>-93.47629635910917</v>
      </c>
      <c r="AA36" s="155">
        <f>AA6+AA21</f>
        <v>1297210000</v>
      </c>
    </row>
    <row r="37" spans="1:27" ht="13.5">
      <c r="A37" s="291" t="s">
        <v>205</v>
      </c>
      <c r="B37" s="142"/>
      <c r="C37" s="62">
        <f t="shared" si="4"/>
        <v>2106707000</v>
      </c>
      <c r="D37" s="156">
        <f t="shared" si="4"/>
        <v>0</v>
      </c>
      <c r="E37" s="60">
        <f t="shared" si="4"/>
        <v>2221762000</v>
      </c>
      <c r="F37" s="60">
        <f t="shared" si="4"/>
        <v>2221762000</v>
      </c>
      <c r="G37" s="60">
        <f t="shared" si="4"/>
        <v>0</v>
      </c>
      <c r="H37" s="60">
        <f t="shared" si="4"/>
        <v>-71315</v>
      </c>
      <c r="I37" s="60">
        <f t="shared" si="4"/>
        <v>-203602127</v>
      </c>
      <c r="J37" s="60">
        <f t="shared" si="4"/>
        <v>-203673442</v>
      </c>
      <c r="K37" s="60">
        <f t="shared" si="4"/>
        <v>75112</v>
      </c>
      <c r="L37" s="60">
        <f t="shared" si="4"/>
        <v>17468</v>
      </c>
      <c r="M37" s="60">
        <f t="shared" si="4"/>
        <v>750717389</v>
      </c>
      <c r="N37" s="60">
        <f t="shared" si="4"/>
        <v>750809969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547136527</v>
      </c>
      <c r="X37" s="60">
        <f t="shared" si="4"/>
        <v>1110881000</v>
      </c>
      <c r="Y37" s="60">
        <f t="shared" si="4"/>
        <v>-563744473</v>
      </c>
      <c r="Z37" s="140">
        <f t="shared" si="5"/>
        <v>-50.74751237981386</v>
      </c>
      <c r="AA37" s="155">
        <f>AA7+AA22</f>
        <v>2221762000</v>
      </c>
    </row>
    <row r="38" spans="1:27" ht="13.5">
      <c r="A38" s="291" t="s">
        <v>206</v>
      </c>
      <c r="B38" s="142"/>
      <c r="C38" s="62">
        <f t="shared" si="4"/>
        <v>962905000</v>
      </c>
      <c r="D38" s="156">
        <f t="shared" si="4"/>
        <v>0</v>
      </c>
      <c r="E38" s="60">
        <f t="shared" si="4"/>
        <v>951712000</v>
      </c>
      <c r="F38" s="60">
        <f t="shared" si="4"/>
        <v>951712000</v>
      </c>
      <c r="G38" s="60">
        <f t="shared" si="4"/>
        <v>-25070</v>
      </c>
      <c r="H38" s="60">
        <f t="shared" si="4"/>
        <v>0</v>
      </c>
      <c r="I38" s="60">
        <f t="shared" si="4"/>
        <v>-11709191</v>
      </c>
      <c r="J38" s="60">
        <f t="shared" si="4"/>
        <v>-11734261</v>
      </c>
      <c r="K38" s="60">
        <f t="shared" si="4"/>
        <v>14586</v>
      </c>
      <c r="L38" s="60">
        <f t="shared" si="4"/>
        <v>88279</v>
      </c>
      <c r="M38" s="60">
        <f t="shared" si="4"/>
        <v>395562178</v>
      </c>
      <c r="N38" s="60">
        <f t="shared" si="4"/>
        <v>395665043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383930782</v>
      </c>
      <c r="X38" s="60">
        <f t="shared" si="4"/>
        <v>475856000</v>
      </c>
      <c r="Y38" s="60">
        <f t="shared" si="4"/>
        <v>-91925218</v>
      </c>
      <c r="Z38" s="140">
        <f t="shared" si="5"/>
        <v>-19.317864648128847</v>
      </c>
      <c r="AA38" s="155">
        <f>AA8+AA23</f>
        <v>951712000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436634000</v>
      </c>
      <c r="F39" s="60">
        <f t="shared" si="4"/>
        <v>436634000</v>
      </c>
      <c r="G39" s="60">
        <f t="shared" si="4"/>
        <v>0</v>
      </c>
      <c r="H39" s="60">
        <f t="shared" si="4"/>
        <v>0</v>
      </c>
      <c r="I39" s="60">
        <f t="shared" si="4"/>
        <v>-44924403</v>
      </c>
      <c r="J39" s="60">
        <f t="shared" si="4"/>
        <v>-44924403</v>
      </c>
      <c r="K39" s="60">
        <f t="shared" si="4"/>
        <v>0</v>
      </c>
      <c r="L39" s="60">
        <f t="shared" si="4"/>
        <v>0</v>
      </c>
      <c r="M39" s="60">
        <f t="shared" si="4"/>
        <v>44333191</v>
      </c>
      <c r="N39" s="60">
        <f t="shared" si="4"/>
        <v>44333191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-591212</v>
      </c>
      <c r="X39" s="60">
        <f t="shared" si="4"/>
        <v>218317000</v>
      </c>
      <c r="Y39" s="60">
        <f t="shared" si="4"/>
        <v>-218908212</v>
      </c>
      <c r="Z39" s="140">
        <f t="shared" si="5"/>
        <v>-100.27080438078573</v>
      </c>
      <c r="AA39" s="155">
        <f>AA9+AA24</f>
        <v>436634000</v>
      </c>
    </row>
    <row r="40" spans="1:27" ht="13.5">
      <c r="A40" s="291" t="s">
        <v>208</v>
      </c>
      <c r="B40" s="142"/>
      <c r="C40" s="62">
        <f t="shared" si="4"/>
        <v>663971000</v>
      </c>
      <c r="D40" s="156">
        <f t="shared" si="4"/>
        <v>0</v>
      </c>
      <c r="E40" s="60">
        <f t="shared" si="4"/>
        <v>201050000</v>
      </c>
      <c r="F40" s="60">
        <f t="shared" si="4"/>
        <v>201050000</v>
      </c>
      <c r="G40" s="60">
        <f t="shared" si="4"/>
        <v>354907191</v>
      </c>
      <c r="H40" s="60">
        <f t="shared" si="4"/>
        <v>211628627</v>
      </c>
      <c r="I40" s="60">
        <f t="shared" si="4"/>
        <v>-44232983</v>
      </c>
      <c r="J40" s="60">
        <f t="shared" si="4"/>
        <v>522302835</v>
      </c>
      <c r="K40" s="60">
        <f t="shared" si="4"/>
        <v>203294638</v>
      </c>
      <c r="L40" s="60">
        <f t="shared" si="4"/>
        <v>309534894</v>
      </c>
      <c r="M40" s="60">
        <f t="shared" si="4"/>
        <v>-515913211</v>
      </c>
      <c r="N40" s="60">
        <f t="shared" si="4"/>
        <v>-3083679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519219156</v>
      </c>
      <c r="X40" s="60">
        <f t="shared" si="4"/>
        <v>100525000</v>
      </c>
      <c r="Y40" s="60">
        <f t="shared" si="4"/>
        <v>418694156</v>
      </c>
      <c r="Z40" s="140">
        <f t="shared" si="5"/>
        <v>416.50749166873914</v>
      </c>
      <c r="AA40" s="155">
        <f>AA10+AA25</f>
        <v>201050000</v>
      </c>
    </row>
    <row r="41" spans="1:27" ht="13.5">
      <c r="A41" s="292" t="s">
        <v>209</v>
      </c>
      <c r="B41" s="142"/>
      <c r="C41" s="293">
        <f aca="true" t="shared" si="6" ref="C41:Y41">SUM(C36:C40)</f>
        <v>5161126000</v>
      </c>
      <c r="D41" s="294">
        <f t="shared" si="6"/>
        <v>0</v>
      </c>
      <c r="E41" s="295">
        <f t="shared" si="6"/>
        <v>5108368000</v>
      </c>
      <c r="F41" s="295">
        <f t="shared" si="6"/>
        <v>5108368000</v>
      </c>
      <c r="G41" s="295">
        <f t="shared" si="6"/>
        <v>384467951</v>
      </c>
      <c r="H41" s="295">
        <f t="shared" si="6"/>
        <v>214570110</v>
      </c>
      <c r="I41" s="295">
        <f t="shared" si="6"/>
        <v>92362804</v>
      </c>
      <c r="J41" s="295">
        <f t="shared" si="6"/>
        <v>691400865</v>
      </c>
      <c r="K41" s="295">
        <f t="shared" si="6"/>
        <v>92570128</v>
      </c>
      <c r="L41" s="295">
        <f t="shared" si="6"/>
        <v>300270503</v>
      </c>
      <c r="M41" s="295">
        <f t="shared" si="6"/>
        <v>407766825</v>
      </c>
      <c r="N41" s="295">
        <f t="shared" si="6"/>
        <v>800607456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1492008321</v>
      </c>
      <c r="X41" s="295">
        <f t="shared" si="6"/>
        <v>2554184000</v>
      </c>
      <c r="Y41" s="295">
        <f t="shared" si="6"/>
        <v>-1062175679</v>
      </c>
      <c r="Z41" s="296">
        <f t="shared" si="5"/>
        <v>-41.58571500721953</v>
      </c>
      <c r="AA41" s="297">
        <f>SUM(AA36:AA40)</f>
        <v>5108368000</v>
      </c>
    </row>
    <row r="42" spans="1:27" ht="13.5">
      <c r="A42" s="298" t="s">
        <v>210</v>
      </c>
      <c r="B42" s="136"/>
      <c r="C42" s="95">
        <f aca="true" t="shared" si="7" ref="C42:Y48">C12+C27</f>
        <v>303818000</v>
      </c>
      <c r="D42" s="129">
        <f t="shared" si="7"/>
        <v>0</v>
      </c>
      <c r="E42" s="54">
        <f t="shared" si="7"/>
        <v>1283085000</v>
      </c>
      <c r="F42" s="54">
        <f t="shared" si="7"/>
        <v>1283085000</v>
      </c>
      <c r="G42" s="54">
        <f t="shared" si="7"/>
        <v>56935591</v>
      </c>
      <c r="H42" s="54">
        <f t="shared" si="7"/>
        <v>1968977</v>
      </c>
      <c r="I42" s="54">
        <f t="shared" si="7"/>
        <v>-21841743</v>
      </c>
      <c r="J42" s="54">
        <f t="shared" si="7"/>
        <v>37062825</v>
      </c>
      <c r="K42" s="54">
        <f t="shared" si="7"/>
        <v>41315580</v>
      </c>
      <c r="L42" s="54">
        <f t="shared" si="7"/>
        <v>17721892</v>
      </c>
      <c r="M42" s="54">
        <f t="shared" si="7"/>
        <v>45125697</v>
      </c>
      <c r="N42" s="54">
        <f t="shared" si="7"/>
        <v>104163169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141225994</v>
      </c>
      <c r="X42" s="54">
        <f t="shared" si="7"/>
        <v>641542500</v>
      </c>
      <c r="Y42" s="54">
        <f t="shared" si="7"/>
        <v>-500316506</v>
      </c>
      <c r="Z42" s="184">
        <f t="shared" si="5"/>
        <v>-77.98649442554468</v>
      </c>
      <c r="AA42" s="130">
        <f aca="true" t="shared" si="8" ref="AA42:AA48">AA12+AA27</f>
        <v>1283085000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792201000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864157000</v>
      </c>
      <c r="D45" s="129">
        <f t="shared" si="7"/>
        <v>0</v>
      </c>
      <c r="E45" s="54">
        <f t="shared" si="7"/>
        <v>4483697000</v>
      </c>
      <c r="F45" s="54">
        <f t="shared" si="7"/>
        <v>4483697000</v>
      </c>
      <c r="G45" s="54">
        <f t="shared" si="7"/>
        <v>7116291</v>
      </c>
      <c r="H45" s="54">
        <f t="shared" si="7"/>
        <v>2579392</v>
      </c>
      <c r="I45" s="54">
        <f t="shared" si="7"/>
        <v>154489216</v>
      </c>
      <c r="J45" s="54">
        <f t="shared" si="7"/>
        <v>164184899</v>
      </c>
      <c r="K45" s="54">
        <f t="shared" si="7"/>
        <v>8518747</v>
      </c>
      <c r="L45" s="54">
        <f t="shared" si="7"/>
        <v>6610844</v>
      </c>
      <c r="M45" s="54">
        <f t="shared" si="7"/>
        <v>-152969110</v>
      </c>
      <c r="N45" s="54">
        <f t="shared" si="7"/>
        <v>-137839519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26345380</v>
      </c>
      <c r="X45" s="54">
        <f t="shared" si="7"/>
        <v>2241848500</v>
      </c>
      <c r="Y45" s="54">
        <f t="shared" si="7"/>
        <v>-2215503120</v>
      </c>
      <c r="Z45" s="184">
        <f t="shared" si="5"/>
        <v>-98.8248367362915</v>
      </c>
      <c r="AA45" s="130">
        <f t="shared" si="8"/>
        <v>4483697000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-175</v>
      </c>
      <c r="H48" s="54">
        <f t="shared" si="7"/>
        <v>0</v>
      </c>
      <c r="I48" s="54">
        <f t="shared" si="7"/>
        <v>0</v>
      </c>
      <c r="J48" s="54">
        <f t="shared" si="7"/>
        <v>-175</v>
      </c>
      <c r="K48" s="54">
        <f t="shared" si="7"/>
        <v>0</v>
      </c>
      <c r="L48" s="54">
        <f t="shared" si="7"/>
        <v>8</v>
      </c>
      <c r="M48" s="54">
        <f t="shared" si="7"/>
        <v>0</v>
      </c>
      <c r="N48" s="54">
        <f t="shared" si="7"/>
        <v>8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-167</v>
      </c>
      <c r="X48" s="54">
        <f t="shared" si="7"/>
        <v>0</v>
      </c>
      <c r="Y48" s="54">
        <f t="shared" si="7"/>
        <v>-167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7121302000</v>
      </c>
      <c r="D49" s="218">
        <f t="shared" si="9"/>
        <v>0</v>
      </c>
      <c r="E49" s="220">
        <f t="shared" si="9"/>
        <v>10875150000</v>
      </c>
      <c r="F49" s="220">
        <f t="shared" si="9"/>
        <v>10875150000</v>
      </c>
      <c r="G49" s="220">
        <f t="shared" si="9"/>
        <v>448519658</v>
      </c>
      <c r="H49" s="220">
        <f t="shared" si="9"/>
        <v>219118479</v>
      </c>
      <c r="I49" s="220">
        <f t="shared" si="9"/>
        <v>225010277</v>
      </c>
      <c r="J49" s="220">
        <f t="shared" si="9"/>
        <v>892648414</v>
      </c>
      <c r="K49" s="220">
        <f t="shared" si="9"/>
        <v>142404455</v>
      </c>
      <c r="L49" s="220">
        <f t="shared" si="9"/>
        <v>324603247</v>
      </c>
      <c r="M49" s="220">
        <f t="shared" si="9"/>
        <v>299923412</v>
      </c>
      <c r="N49" s="220">
        <f t="shared" si="9"/>
        <v>766931114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1659579528</v>
      </c>
      <c r="X49" s="220">
        <f t="shared" si="9"/>
        <v>5437575000</v>
      </c>
      <c r="Y49" s="220">
        <f t="shared" si="9"/>
        <v>-3777995472</v>
      </c>
      <c r="Z49" s="221">
        <f t="shared" si="5"/>
        <v>-69.47941815974951</v>
      </c>
      <c r="AA49" s="222">
        <f>SUM(AA41:AA48)</f>
        <v>10875150000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3342011000</v>
      </c>
      <c r="F51" s="54">
        <f t="shared" si="10"/>
        <v>3342011000</v>
      </c>
      <c r="G51" s="54">
        <f t="shared" si="10"/>
        <v>0</v>
      </c>
      <c r="H51" s="54">
        <f t="shared" si="10"/>
        <v>-332339404</v>
      </c>
      <c r="I51" s="54">
        <f t="shared" si="10"/>
        <v>-583827080</v>
      </c>
      <c r="J51" s="54">
        <f t="shared" si="10"/>
        <v>-916166484</v>
      </c>
      <c r="K51" s="54">
        <f t="shared" si="10"/>
        <v>194477808</v>
      </c>
      <c r="L51" s="54">
        <f t="shared" si="10"/>
        <v>0</v>
      </c>
      <c r="M51" s="54">
        <f t="shared" si="10"/>
        <v>395218924</v>
      </c>
      <c r="N51" s="54">
        <f t="shared" si="10"/>
        <v>589696732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-326469752</v>
      </c>
      <c r="X51" s="54">
        <f t="shared" si="10"/>
        <v>1671005500</v>
      </c>
      <c r="Y51" s="54">
        <f t="shared" si="10"/>
        <v>-1997475252</v>
      </c>
      <c r="Z51" s="184">
        <f>+IF(X51&lt;&gt;0,+(Y51/X51)*100,0)</f>
        <v>-119.5373236054579</v>
      </c>
      <c r="AA51" s="130">
        <f>SUM(AA57:AA61)</f>
        <v>3342011000</v>
      </c>
    </row>
    <row r="52" spans="1:27" ht="13.5">
      <c r="A52" s="310" t="s">
        <v>204</v>
      </c>
      <c r="B52" s="142"/>
      <c r="C52" s="62"/>
      <c r="D52" s="156"/>
      <c r="E52" s="60">
        <v>738700000</v>
      </c>
      <c r="F52" s="60">
        <v>738700000</v>
      </c>
      <c r="G52" s="60"/>
      <c r="H52" s="60">
        <v>-79351</v>
      </c>
      <c r="I52" s="60"/>
      <c r="J52" s="60">
        <v>-79351</v>
      </c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>
        <v>-79351</v>
      </c>
      <c r="X52" s="60">
        <v>369350000</v>
      </c>
      <c r="Y52" s="60">
        <v>-369429351</v>
      </c>
      <c r="Z52" s="140">
        <v>-100.02</v>
      </c>
      <c r="AA52" s="155">
        <v>738700000</v>
      </c>
    </row>
    <row r="53" spans="1:27" ht="13.5">
      <c r="A53" s="310" t="s">
        <v>205</v>
      </c>
      <c r="B53" s="142"/>
      <c r="C53" s="62"/>
      <c r="D53" s="156"/>
      <c r="E53" s="60">
        <v>511877000</v>
      </c>
      <c r="F53" s="60">
        <v>511877000</v>
      </c>
      <c r="G53" s="60"/>
      <c r="H53" s="60">
        <v>-103373341</v>
      </c>
      <c r="I53" s="60">
        <v>-200210743</v>
      </c>
      <c r="J53" s="60">
        <v>-303584084</v>
      </c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>
        <v>-303584084</v>
      </c>
      <c r="X53" s="60">
        <v>255938500</v>
      </c>
      <c r="Y53" s="60">
        <v>-559522584</v>
      </c>
      <c r="Z53" s="140">
        <v>-218.62</v>
      </c>
      <c r="AA53" s="155">
        <v>511877000</v>
      </c>
    </row>
    <row r="54" spans="1:27" ht="13.5">
      <c r="A54" s="310" t="s">
        <v>206</v>
      </c>
      <c r="B54" s="142"/>
      <c r="C54" s="62"/>
      <c r="D54" s="156"/>
      <c r="E54" s="60">
        <v>408399000</v>
      </c>
      <c r="F54" s="60">
        <v>408399000</v>
      </c>
      <c r="G54" s="60"/>
      <c r="H54" s="60">
        <v>-129937000</v>
      </c>
      <c r="I54" s="60"/>
      <c r="J54" s="60">
        <v>-129937000</v>
      </c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>
        <v>-129937000</v>
      </c>
      <c r="X54" s="60">
        <v>204199500</v>
      </c>
      <c r="Y54" s="60">
        <v>-334136500</v>
      </c>
      <c r="Z54" s="140">
        <v>-163.63</v>
      </c>
      <c r="AA54" s="155">
        <v>408399000</v>
      </c>
    </row>
    <row r="55" spans="1:27" ht="13.5">
      <c r="A55" s="310" t="s">
        <v>207</v>
      </c>
      <c r="B55" s="142"/>
      <c r="C55" s="62"/>
      <c r="D55" s="156"/>
      <c r="E55" s="60">
        <v>361188000</v>
      </c>
      <c r="F55" s="60">
        <v>361188000</v>
      </c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>
        <v>180594000</v>
      </c>
      <c r="Y55" s="60">
        <v>-180594000</v>
      </c>
      <c r="Z55" s="140">
        <v>-100</v>
      </c>
      <c r="AA55" s="155">
        <v>361188000</v>
      </c>
    </row>
    <row r="56" spans="1:27" ht="13.5">
      <c r="A56" s="310" t="s">
        <v>208</v>
      </c>
      <c r="B56" s="142"/>
      <c r="C56" s="62"/>
      <c r="D56" s="156"/>
      <c r="E56" s="60">
        <v>36416000</v>
      </c>
      <c r="F56" s="60">
        <v>36416000</v>
      </c>
      <c r="G56" s="60"/>
      <c r="H56" s="60">
        <v>-60736153</v>
      </c>
      <c r="I56" s="60"/>
      <c r="J56" s="60">
        <v>-60736153</v>
      </c>
      <c r="K56" s="60"/>
      <c r="L56" s="60"/>
      <c r="M56" s="60">
        <v>347781828</v>
      </c>
      <c r="N56" s="60">
        <v>347781828</v>
      </c>
      <c r="O56" s="60"/>
      <c r="P56" s="60"/>
      <c r="Q56" s="60"/>
      <c r="R56" s="60"/>
      <c r="S56" s="60"/>
      <c r="T56" s="60"/>
      <c r="U56" s="60"/>
      <c r="V56" s="60"/>
      <c r="W56" s="60">
        <v>287045675</v>
      </c>
      <c r="X56" s="60">
        <v>18208000</v>
      </c>
      <c r="Y56" s="60">
        <v>268837675</v>
      </c>
      <c r="Z56" s="140">
        <v>1476.48</v>
      </c>
      <c r="AA56" s="155">
        <v>36416000</v>
      </c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2056580000</v>
      </c>
      <c r="F57" s="295">
        <f t="shared" si="11"/>
        <v>2056580000</v>
      </c>
      <c r="G57" s="295">
        <f t="shared" si="11"/>
        <v>0</v>
      </c>
      <c r="H57" s="295">
        <f t="shared" si="11"/>
        <v>-294125845</v>
      </c>
      <c r="I57" s="295">
        <f t="shared" si="11"/>
        <v>-200210743</v>
      </c>
      <c r="J57" s="295">
        <f t="shared" si="11"/>
        <v>-494336588</v>
      </c>
      <c r="K57" s="295">
        <f t="shared" si="11"/>
        <v>0</v>
      </c>
      <c r="L57" s="295">
        <f t="shared" si="11"/>
        <v>0</v>
      </c>
      <c r="M57" s="295">
        <f t="shared" si="11"/>
        <v>347781828</v>
      </c>
      <c r="N57" s="295">
        <f t="shared" si="11"/>
        <v>347781828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-146554760</v>
      </c>
      <c r="X57" s="295">
        <f t="shared" si="11"/>
        <v>1028290000</v>
      </c>
      <c r="Y57" s="295">
        <f t="shared" si="11"/>
        <v>-1174844760</v>
      </c>
      <c r="Z57" s="296">
        <f>+IF(X57&lt;&gt;0,+(Y57/X57)*100,0)</f>
        <v>-114.25227902634472</v>
      </c>
      <c r="AA57" s="297">
        <f>SUM(AA52:AA56)</f>
        <v>2056580000</v>
      </c>
    </row>
    <row r="58" spans="1:27" ht="13.5">
      <c r="A58" s="311" t="s">
        <v>210</v>
      </c>
      <c r="B58" s="136"/>
      <c r="C58" s="62"/>
      <c r="D58" s="156"/>
      <c r="E58" s="60">
        <v>156845000</v>
      </c>
      <c r="F58" s="60">
        <v>156845000</v>
      </c>
      <c r="G58" s="60"/>
      <c r="H58" s="60">
        <v>-4654148</v>
      </c>
      <c r="I58" s="60">
        <v>-4738894</v>
      </c>
      <c r="J58" s="60">
        <v>-9393042</v>
      </c>
      <c r="K58" s="60">
        <v>3616397</v>
      </c>
      <c r="L58" s="60"/>
      <c r="M58" s="60">
        <v>2613537</v>
      </c>
      <c r="N58" s="60">
        <v>6229934</v>
      </c>
      <c r="O58" s="60"/>
      <c r="P58" s="60"/>
      <c r="Q58" s="60"/>
      <c r="R58" s="60"/>
      <c r="S58" s="60"/>
      <c r="T58" s="60"/>
      <c r="U58" s="60"/>
      <c r="V58" s="60"/>
      <c r="W58" s="60">
        <v>-3163108</v>
      </c>
      <c r="X58" s="60">
        <v>78422500</v>
      </c>
      <c r="Y58" s="60">
        <v>-81585608</v>
      </c>
      <c r="Z58" s="140">
        <v>-104.03</v>
      </c>
      <c r="AA58" s="155">
        <v>156845000</v>
      </c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>
        <v>1128586000</v>
      </c>
      <c r="F61" s="60">
        <v>1128586000</v>
      </c>
      <c r="G61" s="60"/>
      <c r="H61" s="60">
        <v>-33559411</v>
      </c>
      <c r="I61" s="60">
        <v>-378877443</v>
      </c>
      <c r="J61" s="60">
        <v>-412436854</v>
      </c>
      <c r="K61" s="60">
        <v>190861411</v>
      </c>
      <c r="L61" s="60"/>
      <c r="M61" s="60">
        <v>44823559</v>
      </c>
      <c r="N61" s="60">
        <v>235684970</v>
      </c>
      <c r="O61" s="60"/>
      <c r="P61" s="60"/>
      <c r="Q61" s="60"/>
      <c r="R61" s="60"/>
      <c r="S61" s="60"/>
      <c r="T61" s="60"/>
      <c r="U61" s="60"/>
      <c r="V61" s="60"/>
      <c r="W61" s="60">
        <v>-176751884</v>
      </c>
      <c r="X61" s="60">
        <v>564293000</v>
      </c>
      <c r="Y61" s="60">
        <v>-741044884</v>
      </c>
      <c r="Z61" s="140">
        <v>-131.32</v>
      </c>
      <c r="AA61" s="155">
        <v>1128586000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>
        <v>853038000</v>
      </c>
      <c r="F65" s="60"/>
      <c r="G65" s="60">
        <v>60309529</v>
      </c>
      <c r="H65" s="60">
        <v>39043592</v>
      </c>
      <c r="I65" s="60">
        <v>39284244</v>
      </c>
      <c r="J65" s="60">
        <v>138637365</v>
      </c>
      <c r="K65" s="60">
        <v>61553155</v>
      </c>
      <c r="L65" s="60">
        <v>88505995</v>
      </c>
      <c r="M65" s="60">
        <v>69701005</v>
      </c>
      <c r="N65" s="60">
        <v>219760155</v>
      </c>
      <c r="O65" s="60"/>
      <c r="P65" s="60"/>
      <c r="Q65" s="60"/>
      <c r="R65" s="60"/>
      <c r="S65" s="60"/>
      <c r="T65" s="60"/>
      <c r="U65" s="60"/>
      <c r="V65" s="60"/>
      <c r="W65" s="60">
        <v>358397520</v>
      </c>
      <c r="X65" s="60"/>
      <c r="Y65" s="60">
        <v>358397520</v>
      </c>
      <c r="Z65" s="140"/>
      <c r="AA65" s="155"/>
    </row>
    <row r="66" spans="1:27" ht="13.5">
      <c r="A66" s="311" t="s">
        <v>223</v>
      </c>
      <c r="B66" s="316"/>
      <c r="C66" s="273"/>
      <c r="D66" s="274"/>
      <c r="E66" s="275">
        <v>1196523000</v>
      </c>
      <c r="F66" s="275"/>
      <c r="G66" s="275">
        <v>29814210</v>
      </c>
      <c r="H66" s="275">
        <v>26904942</v>
      </c>
      <c r="I66" s="275">
        <v>24992730</v>
      </c>
      <c r="J66" s="275">
        <v>81711882</v>
      </c>
      <c r="K66" s="275">
        <v>33633780</v>
      </c>
      <c r="L66" s="275">
        <v>29499480</v>
      </c>
      <c r="M66" s="275">
        <v>3631052</v>
      </c>
      <c r="N66" s="275">
        <v>66764312</v>
      </c>
      <c r="O66" s="275"/>
      <c r="P66" s="275"/>
      <c r="Q66" s="275"/>
      <c r="R66" s="275"/>
      <c r="S66" s="275"/>
      <c r="T66" s="275"/>
      <c r="U66" s="275"/>
      <c r="V66" s="275"/>
      <c r="W66" s="275">
        <v>148476194</v>
      </c>
      <c r="X66" s="275"/>
      <c r="Y66" s="275">
        <v>148476194</v>
      </c>
      <c r="Z66" s="140"/>
      <c r="AA66" s="277"/>
    </row>
    <row r="67" spans="1:27" ht="13.5">
      <c r="A67" s="311" t="s">
        <v>224</v>
      </c>
      <c r="B67" s="316"/>
      <c r="C67" s="62"/>
      <c r="D67" s="156"/>
      <c r="E67" s="60">
        <v>1022250000</v>
      </c>
      <c r="F67" s="60"/>
      <c r="G67" s="60">
        <v>15577925</v>
      </c>
      <c r="H67" s="60">
        <v>30346358</v>
      </c>
      <c r="I67" s="60">
        <v>43373601</v>
      </c>
      <c r="J67" s="60">
        <v>89297884</v>
      </c>
      <c r="K67" s="60">
        <v>67885158</v>
      </c>
      <c r="L67" s="60">
        <v>75558270</v>
      </c>
      <c r="M67" s="60">
        <v>102015149</v>
      </c>
      <c r="N67" s="60">
        <v>245458577</v>
      </c>
      <c r="O67" s="60"/>
      <c r="P67" s="60"/>
      <c r="Q67" s="60"/>
      <c r="R67" s="60"/>
      <c r="S67" s="60"/>
      <c r="T67" s="60"/>
      <c r="U67" s="60"/>
      <c r="V67" s="60"/>
      <c r="W67" s="60">
        <v>334756461</v>
      </c>
      <c r="X67" s="60"/>
      <c r="Y67" s="60">
        <v>334756461</v>
      </c>
      <c r="Z67" s="140"/>
      <c r="AA67" s="155"/>
    </row>
    <row r="68" spans="1:27" ht="13.5">
      <c r="A68" s="311" t="s">
        <v>43</v>
      </c>
      <c r="B68" s="316"/>
      <c r="C68" s="62"/>
      <c r="D68" s="156"/>
      <c r="E68" s="60">
        <v>270200000</v>
      </c>
      <c r="F68" s="60"/>
      <c r="G68" s="60">
        <v>31803301</v>
      </c>
      <c r="H68" s="60">
        <v>62229547</v>
      </c>
      <c r="I68" s="60">
        <v>51232516</v>
      </c>
      <c r="J68" s="60">
        <v>145265364</v>
      </c>
      <c r="K68" s="60">
        <v>31355625</v>
      </c>
      <c r="L68" s="60">
        <v>-90199</v>
      </c>
      <c r="M68" s="60">
        <v>63567179</v>
      </c>
      <c r="N68" s="60">
        <v>94832605</v>
      </c>
      <c r="O68" s="60"/>
      <c r="P68" s="60"/>
      <c r="Q68" s="60"/>
      <c r="R68" s="60"/>
      <c r="S68" s="60"/>
      <c r="T68" s="60"/>
      <c r="U68" s="60"/>
      <c r="V68" s="60"/>
      <c r="W68" s="60">
        <v>240097969</v>
      </c>
      <c r="X68" s="60"/>
      <c r="Y68" s="60">
        <v>240097969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3342011000</v>
      </c>
      <c r="F69" s="220">
        <f t="shared" si="12"/>
        <v>0</v>
      </c>
      <c r="G69" s="220">
        <f t="shared" si="12"/>
        <v>137504965</v>
      </c>
      <c r="H69" s="220">
        <f t="shared" si="12"/>
        <v>158524439</v>
      </c>
      <c r="I69" s="220">
        <f t="shared" si="12"/>
        <v>158883091</v>
      </c>
      <c r="J69" s="220">
        <f t="shared" si="12"/>
        <v>454912495</v>
      </c>
      <c r="K69" s="220">
        <f t="shared" si="12"/>
        <v>194427718</v>
      </c>
      <c r="L69" s="220">
        <f t="shared" si="12"/>
        <v>193473546</v>
      </c>
      <c r="M69" s="220">
        <f t="shared" si="12"/>
        <v>238914385</v>
      </c>
      <c r="N69" s="220">
        <f t="shared" si="12"/>
        <v>626815649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1081728144</v>
      </c>
      <c r="X69" s="220">
        <f t="shared" si="12"/>
        <v>0</v>
      </c>
      <c r="Y69" s="220">
        <f t="shared" si="12"/>
        <v>1081728144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73" t="s">
        <v>226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209</v>
      </c>
      <c r="B5" s="136"/>
      <c r="C5" s="343">
        <f aca="true" t="shared" si="0" ref="C5:Y5">+C6+C8+C11+C13+C15</f>
        <v>0</v>
      </c>
      <c r="D5" s="344">
        <f t="shared" si="0"/>
        <v>0</v>
      </c>
      <c r="E5" s="343">
        <f t="shared" si="0"/>
        <v>1870699000</v>
      </c>
      <c r="F5" s="345">
        <f t="shared" si="0"/>
        <v>1870699000</v>
      </c>
      <c r="G5" s="345">
        <f t="shared" si="0"/>
        <v>384467951</v>
      </c>
      <c r="H5" s="343">
        <f t="shared" si="0"/>
        <v>214570110</v>
      </c>
      <c r="I5" s="343">
        <f t="shared" si="0"/>
        <v>92362804</v>
      </c>
      <c r="J5" s="345">
        <f t="shared" si="0"/>
        <v>691400865</v>
      </c>
      <c r="K5" s="345">
        <f t="shared" si="0"/>
        <v>92570128</v>
      </c>
      <c r="L5" s="343">
        <f t="shared" si="0"/>
        <v>300270503</v>
      </c>
      <c r="M5" s="343">
        <f t="shared" si="0"/>
        <v>407766825</v>
      </c>
      <c r="N5" s="345">
        <f t="shared" si="0"/>
        <v>800607456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1492008321</v>
      </c>
      <c r="X5" s="343">
        <f t="shared" si="0"/>
        <v>935349500</v>
      </c>
      <c r="Y5" s="345">
        <f t="shared" si="0"/>
        <v>556658821</v>
      </c>
      <c r="Z5" s="346">
        <f>+IF(X5&lt;&gt;0,+(Y5/X5)*100,0)</f>
        <v>59.51345684153356</v>
      </c>
      <c r="AA5" s="347">
        <f>+AA6+AA8+AA11+AA13+AA15</f>
        <v>1870699000</v>
      </c>
    </row>
    <row r="6" spans="1:27" ht="13.5">
      <c r="A6" s="348" t="s">
        <v>204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575960000</v>
      </c>
      <c r="F6" s="59">
        <f t="shared" si="1"/>
        <v>575960000</v>
      </c>
      <c r="G6" s="59">
        <f t="shared" si="1"/>
        <v>29585830</v>
      </c>
      <c r="H6" s="60">
        <f t="shared" si="1"/>
        <v>3012798</v>
      </c>
      <c r="I6" s="60">
        <f t="shared" si="1"/>
        <v>396831508</v>
      </c>
      <c r="J6" s="59">
        <f t="shared" si="1"/>
        <v>429430136</v>
      </c>
      <c r="K6" s="59">
        <f t="shared" si="1"/>
        <v>-110814208</v>
      </c>
      <c r="L6" s="60">
        <f t="shared" si="1"/>
        <v>-9370138</v>
      </c>
      <c r="M6" s="60">
        <f t="shared" si="1"/>
        <v>-266932722</v>
      </c>
      <c r="N6" s="59">
        <f t="shared" si="1"/>
        <v>-387117068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42313068</v>
      </c>
      <c r="X6" s="60">
        <f t="shared" si="1"/>
        <v>287980000</v>
      </c>
      <c r="Y6" s="59">
        <f t="shared" si="1"/>
        <v>-245666932</v>
      </c>
      <c r="Z6" s="61">
        <f>+IF(X6&lt;&gt;0,+(Y6/X6)*100,0)</f>
        <v>-85.30694214876033</v>
      </c>
      <c r="AA6" s="62">
        <f t="shared" si="1"/>
        <v>575960000</v>
      </c>
    </row>
    <row r="7" spans="1:27" ht="13.5">
      <c r="A7" s="291" t="s">
        <v>228</v>
      </c>
      <c r="B7" s="142"/>
      <c r="C7" s="60"/>
      <c r="D7" s="327"/>
      <c r="E7" s="60">
        <v>575960000</v>
      </c>
      <c r="F7" s="59">
        <v>575960000</v>
      </c>
      <c r="G7" s="59">
        <v>29585830</v>
      </c>
      <c r="H7" s="60">
        <v>3012798</v>
      </c>
      <c r="I7" s="60">
        <v>396831508</v>
      </c>
      <c r="J7" s="59">
        <v>429430136</v>
      </c>
      <c r="K7" s="59">
        <v>-110814208</v>
      </c>
      <c r="L7" s="60">
        <v>-9370138</v>
      </c>
      <c r="M7" s="60">
        <v>-266932722</v>
      </c>
      <c r="N7" s="59">
        <v>-387117068</v>
      </c>
      <c r="O7" s="59"/>
      <c r="P7" s="60"/>
      <c r="Q7" s="60"/>
      <c r="R7" s="59"/>
      <c r="S7" s="59"/>
      <c r="T7" s="60"/>
      <c r="U7" s="60"/>
      <c r="V7" s="59"/>
      <c r="W7" s="59">
        <v>42313068</v>
      </c>
      <c r="X7" s="60">
        <v>287980000</v>
      </c>
      <c r="Y7" s="59">
        <v>-245666932</v>
      </c>
      <c r="Z7" s="61">
        <v>-85.31</v>
      </c>
      <c r="AA7" s="62">
        <v>575960000</v>
      </c>
    </row>
    <row r="8" spans="1:27" ht="13.5">
      <c r="A8" s="348" t="s">
        <v>205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820007000</v>
      </c>
      <c r="F8" s="59">
        <f t="shared" si="2"/>
        <v>820007000</v>
      </c>
      <c r="G8" s="59">
        <f t="shared" si="2"/>
        <v>0</v>
      </c>
      <c r="H8" s="60">
        <f t="shared" si="2"/>
        <v>-71315</v>
      </c>
      <c r="I8" s="60">
        <f t="shared" si="2"/>
        <v>-203602127</v>
      </c>
      <c r="J8" s="59">
        <f t="shared" si="2"/>
        <v>-203673442</v>
      </c>
      <c r="K8" s="59">
        <f t="shared" si="2"/>
        <v>75112</v>
      </c>
      <c r="L8" s="60">
        <f t="shared" si="2"/>
        <v>17468</v>
      </c>
      <c r="M8" s="60">
        <f t="shared" si="2"/>
        <v>750717389</v>
      </c>
      <c r="N8" s="59">
        <f t="shared" si="2"/>
        <v>750809969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547136527</v>
      </c>
      <c r="X8" s="60">
        <f t="shared" si="2"/>
        <v>410003500</v>
      </c>
      <c r="Y8" s="59">
        <f t="shared" si="2"/>
        <v>137133027</v>
      </c>
      <c r="Z8" s="61">
        <f>+IF(X8&lt;&gt;0,+(Y8/X8)*100,0)</f>
        <v>33.44679423468337</v>
      </c>
      <c r="AA8" s="62">
        <f>SUM(AA9:AA10)</f>
        <v>820007000</v>
      </c>
    </row>
    <row r="9" spans="1:27" ht="13.5">
      <c r="A9" s="291" t="s">
        <v>229</v>
      </c>
      <c r="B9" s="142"/>
      <c r="C9" s="60"/>
      <c r="D9" s="327"/>
      <c r="E9" s="60">
        <v>820007000</v>
      </c>
      <c r="F9" s="59">
        <v>820007000</v>
      </c>
      <c r="G9" s="59"/>
      <c r="H9" s="60">
        <v>-71260</v>
      </c>
      <c r="I9" s="60">
        <v>-203599699</v>
      </c>
      <c r="J9" s="59">
        <v>-203670959</v>
      </c>
      <c r="K9" s="59">
        <v>71778</v>
      </c>
      <c r="L9" s="60">
        <v>13983</v>
      </c>
      <c r="M9" s="60">
        <v>750714889</v>
      </c>
      <c r="N9" s="59">
        <v>750800650</v>
      </c>
      <c r="O9" s="59"/>
      <c r="P9" s="60"/>
      <c r="Q9" s="60"/>
      <c r="R9" s="59"/>
      <c r="S9" s="59"/>
      <c r="T9" s="60"/>
      <c r="U9" s="60"/>
      <c r="V9" s="59"/>
      <c r="W9" s="59">
        <v>547129691</v>
      </c>
      <c r="X9" s="60">
        <v>410003500</v>
      </c>
      <c r="Y9" s="59">
        <v>137126191</v>
      </c>
      <c r="Z9" s="61">
        <v>33.45</v>
      </c>
      <c r="AA9" s="62">
        <v>820007000</v>
      </c>
    </row>
    <row r="10" spans="1:27" ht="13.5">
      <c r="A10" s="291" t="s">
        <v>230</v>
      </c>
      <c r="B10" s="142"/>
      <c r="C10" s="60"/>
      <c r="D10" s="327"/>
      <c r="E10" s="60"/>
      <c r="F10" s="59"/>
      <c r="G10" s="59"/>
      <c r="H10" s="60">
        <v>-55</v>
      </c>
      <c r="I10" s="60">
        <v>-2428</v>
      </c>
      <c r="J10" s="59">
        <v>-2483</v>
      </c>
      <c r="K10" s="59">
        <v>3334</v>
      </c>
      <c r="L10" s="60">
        <v>3485</v>
      </c>
      <c r="M10" s="60">
        <v>2500</v>
      </c>
      <c r="N10" s="59">
        <v>9319</v>
      </c>
      <c r="O10" s="59"/>
      <c r="P10" s="60"/>
      <c r="Q10" s="60"/>
      <c r="R10" s="59"/>
      <c r="S10" s="59"/>
      <c r="T10" s="60"/>
      <c r="U10" s="60"/>
      <c r="V10" s="59"/>
      <c r="W10" s="59">
        <v>6836</v>
      </c>
      <c r="X10" s="60"/>
      <c r="Y10" s="59">
        <v>6836</v>
      </c>
      <c r="Z10" s="61"/>
      <c r="AA10" s="62"/>
    </row>
    <row r="11" spans="1:27" ht="13.5">
      <c r="A11" s="348" t="s">
        <v>206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27921000</v>
      </c>
      <c r="F11" s="351">
        <f t="shared" si="3"/>
        <v>27921000</v>
      </c>
      <c r="G11" s="351">
        <f t="shared" si="3"/>
        <v>-25070</v>
      </c>
      <c r="H11" s="349">
        <f t="shared" si="3"/>
        <v>0</v>
      </c>
      <c r="I11" s="349">
        <f t="shared" si="3"/>
        <v>-11709191</v>
      </c>
      <c r="J11" s="351">
        <f t="shared" si="3"/>
        <v>-11734261</v>
      </c>
      <c r="K11" s="351">
        <f t="shared" si="3"/>
        <v>14586</v>
      </c>
      <c r="L11" s="349">
        <f t="shared" si="3"/>
        <v>88279</v>
      </c>
      <c r="M11" s="349">
        <f t="shared" si="3"/>
        <v>395562178</v>
      </c>
      <c r="N11" s="351">
        <f t="shared" si="3"/>
        <v>395665043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383930782</v>
      </c>
      <c r="X11" s="349">
        <f t="shared" si="3"/>
        <v>13960500</v>
      </c>
      <c r="Y11" s="351">
        <f t="shared" si="3"/>
        <v>369970282</v>
      </c>
      <c r="Z11" s="352">
        <f>+IF(X11&lt;&gt;0,+(Y11/X11)*100,0)</f>
        <v>2650.1220013609827</v>
      </c>
      <c r="AA11" s="353">
        <f t="shared" si="3"/>
        <v>27921000</v>
      </c>
    </row>
    <row r="12" spans="1:27" ht="13.5">
      <c r="A12" s="291" t="s">
        <v>231</v>
      </c>
      <c r="B12" s="136"/>
      <c r="C12" s="60"/>
      <c r="D12" s="327"/>
      <c r="E12" s="60">
        <v>27921000</v>
      </c>
      <c r="F12" s="59">
        <v>27921000</v>
      </c>
      <c r="G12" s="59">
        <v>-25070</v>
      </c>
      <c r="H12" s="60"/>
      <c r="I12" s="60">
        <v>-11709191</v>
      </c>
      <c r="J12" s="59">
        <v>-11734261</v>
      </c>
      <c r="K12" s="59">
        <v>14586</v>
      </c>
      <c r="L12" s="60">
        <v>88279</v>
      </c>
      <c r="M12" s="60">
        <v>395562178</v>
      </c>
      <c r="N12" s="59">
        <v>395665043</v>
      </c>
      <c r="O12" s="59"/>
      <c r="P12" s="60"/>
      <c r="Q12" s="60"/>
      <c r="R12" s="59"/>
      <c r="S12" s="59"/>
      <c r="T12" s="60"/>
      <c r="U12" s="60"/>
      <c r="V12" s="59"/>
      <c r="W12" s="59">
        <v>383930782</v>
      </c>
      <c r="X12" s="60">
        <v>13960500</v>
      </c>
      <c r="Y12" s="59">
        <v>369970282</v>
      </c>
      <c r="Z12" s="61">
        <v>2650.12</v>
      </c>
      <c r="AA12" s="62">
        <v>27921000</v>
      </c>
    </row>
    <row r="13" spans="1:27" ht="13.5">
      <c r="A13" s="348" t="s">
        <v>207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296761000</v>
      </c>
      <c r="F13" s="329">
        <f t="shared" si="4"/>
        <v>296761000</v>
      </c>
      <c r="G13" s="329">
        <f t="shared" si="4"/>
        <v>0</v>
      </c>
      <c r="H13" s="275">
        <f t="shared" si="4"/>
        <v>0</v>
      </c>
      <c r="I13" s="275">
        <f t="shared" si="4"/>
        <v>-44924403</v>
      </c>
      <c r="J13" s="329">
        <f t="shared" si="4"/>
        <v>-44924403</v>
      </c>
      <c r="K13" s="329">
        <f t="shared" si="4"/>
        <v>0</v>
      </c>
      <c r="L13" s="275">
        <f t="shared" si="4"/>
        <v>0</v>
      </c>
      <c r="M13" s="275">
        <f t="shared" si="4"/>
        <v>44333191</v>
      </c>
      <c r="N13" s="329">
        <f t="shared" si="4"/>
        <v>44333191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-591212</v>
      </c>
      <c r="X13" s="275">
        <f t="shared" si="4"/>
        <v>148380500</v>
      </c>
      <c r="Y13" s="329">
        <f t="shared" si="4"/>
        <v>-148971712</v>
      </c>
      <c r="Z13" s="322">
        <f>+IF(X13&lt;&gt;0,+(Y13/X13)*100,0)</f>
        <v>-100.3984431916593</v>
      </c>
      <c r="AA13" s="273">
        <f t="shared" si="4"/>
        <v>296761000</v>
      </c>
    </row>
    <row r="14" spans="1:27" ht="13.5">
      <c r="A14" s="291" t="s">
        <v>232</v>
      </c>
      <c r="B14" s="136"/>
      <c r="C14" s="60"/>
      <c r="D14" s="327"/>
      <c r="E14" s="60">
        <v>296761000</v>
      </c>
      <c r="F14" s="59">
        <v>296761000</v>
      </c>
      <c r="G14" s="59"/>
      <c r="H14" s="60"/>
      <c r="I14" s="60">
        <v>-44924403</v>
      </c>
      <c r="J14" s="59">
        <v>-44924403</v>
      </c>
      <c r="K14" s="59"/>
      <c r="L14" s="60"/>
      <c r="M14" s="60">
        <v>44333191</v>
      </c>
      <c r="N14" s="59">
        <v>44333191</v>
      </c>
      <c r="O14" s="59"/>
      <c r="P14" s="60"/>
      <c r="Q14" s="60"/>
      <c r="R14" s="59"/>
      <c r="S14" s="59"/>
      <c r="T14" s="60"/>
      <c r="U14" s="60"/>
      <c r="V14" s="59"/>
      <c r="W14" s="59">
        <v>-591212</v>
      </c>
      <c r="X14" s="60">
        <v>148380500</v>
      </c>
      <c r="Y14" s="59">
        <v>-148971712</v>
      </c>
      <c r="Z14" s="61">
        <v>-100.4</v>
      </c>
      <c r="AA14" s="62">
        <v>296761000</v>
      </c>
    </row>
    <row r="15" spans="1:27" ht="13.5">
      <c r="A15" s="348" t="s">
        <v>208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150050000</v>
      </c>
      <c r="F15" s="59">
        <f t="shared" si="5"/>
        <v>150050000</v>
      </c>
      <c r="G15" s="59">
        <f t="shared" si="5"/>
        <v>354907191</v>
      </c>
      <c r="H15" s="60">
        <f t="shared" si="5"/>
        <v>211628627</v>
      </c>
      <c r="I15" s="60">
        <f t="shared" si="5"/>
        <v>-44232983</v>
      </c>
      <c r="J15" s="59">
        <f t="shared" si="5"/>
        <v>522302835</v>
      </c>
      <c r="K15" s="59">
        <f t="shared" si="5"/>
        <v>203294638</v>
      </c>
      <c r="L15" s="60">
        <f t="shared" si="5"/>
        <v>309534894</v>
      </c>
      <c r="M15" s="60">
        <f t="shared" si="5"/>
        <v>-515913211</v>
      </c>
      <c r="N15" s="59">
        <f t="shared" si="5"/>
        <v>-3083679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519219156</v>
      </c>
      <c r="X15" s="60">
        <f t="shared" si="5"/>
        <v>75025000</v>
      </c>
      <c r="Y15" s="59">
        <f t="shared" si="5"/>
        <v>444194156</v>
      </c>
      <c r="Z15" s="61">
        <f>+IF(X15&lt;&gt;0,+(Y15/X15)*100,0)</f>
        <v>592.0615208263912</v>
      </c>
      <c r="AA15" s="62">
        <f>SUM(AA16:AA20)</f>
        <v>150050000</v>
      </c>
    </row>
    <row r="16" spans="1:27" ht="13.5">
      <c r="A16" s="291" t="s">
        <v>233</v>
      </c>
      <c r="B16" s="300"/>
      <c r="C16" s="60"/>
      <c r="D16" s="327"/>
      <c r="E16" s="60">
        <v>150050000</v>
      </c>
      <c r="F16" s="59">
        <v>150050000</v>
      </c>
      <c r="G16" s="59"/>
      <c r="H16" s="60"/>
      <c r="I16" s="60"/>
      <c r="J16" s="59"/>
      <c r="K16" s="59"/>
      <c r="L16" s="60"/>
      <c r="M16" s="60">
        <v>167741945</v>
      </c>
      <c r="N16" s="59">
        <v>167741945</v>
      </c>
      <c r="O16" s="59"/>
      <c r="P16" s="60"/>
      <c r="Q16" s="60"/>
      <c r="R16" s="59"/>
      <c r="S16" s="59"/>
      <c r="T16" s="60"/>
      <c r="U16" s="60"/>
      <c r="V16" s="59"/>
      <c r="W16" s="59">
        <v>167741945</v>
      </c>
      <c r="X16" s="60">
        <v>75025000</v>
      </c>
      <c r="Y16" s="59">
        <v>92716945</v>
      </c>
      <c r="Z16" s="61">
        <v>123.58</v>
      </c>
      <c r="AA16" s="62">
        <v>150050000</v>
      </c>
    </row>
    <row r="17" spans="1:27" ht="13.5">
      <c r="A17" s="291" t="s">
        <v>234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>
        <v>-481368097</v>
      </c>
      <c r="N17" s="59">
        <v>-481368097</v>
      </c>
      <c r="O17" s="59"/>
      <c r="P17" s="60"/>
      <c r="Q17" s="60"/>
      <c r="R17" s="59"/>
      <c r="S17" s="59"/>
      <c r="T17" s="60"/>
      <c r="U17" s="60"/>
      <c r="V17" s="59"/>
      <c r="W17" s="59">
        <v>-481368097</v>
      </c>
      <c r="X17" s="60"/>
      <c r="Y17" s="59">
        <v>-481368097</v>
      </c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>
        <v>354907191</v>
      </c>
      <c r="H20" s="60">
        <v>211628627</v>
      </c>
      <c r="I20" s="60">
        <v>-44232983</v>
      </c>
      <c r="J20" s="59">
        <v>522302835</v>
      </c>
      <c r="K20" s="59">
        <v>203294638</v>
      </c>
      <c r="L20" s="60">
        <v>309534894</v>
      </c>
      <c r="M20" s="60">
        <v>-202287059</v>
      </c>
      <c r="N20" s="59">
        <v>310542473</v>
      </c>
      <c r="O20" s="59"/>
      <c r="P20" s="60"/>
      <c r="Q20" s="60"/>
      <c r="R20" s="59"/>
      <c r="S20" s="59"/>
      <c r="T20" s="60"/>
      <c r="U20" s="60"/>
      <c r="V20" s="59"/>
      <c r="W20" s="59">
        <v>832845308</v>
      </c>
      <c r="X20" s="60"/>
      <c r="Y20" s="59">
        <v>832845308</v>
      </c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210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767993000</v>
      </c>
      <c r="F22" s="332">
        <f t="shared" si="6"/>
        <v>767993000</v>
      </c>
      <c r="G22" s="332">
        <f t="shared" si="6"/>
        <v>56935591</v>
      </c>
      <c r="H22" s="330">
        <f t="shared" si="6"/>
        <v>1968977</v>
      </c>
      <c r="I22" s="330">
        <f t="shared" si="6"/>
        <v>-21841743</v>
      </c>
      <c r="J22" s="332">
        <f t="shared" si="6"/>
        <v>37062825</v>
      </c>
      <c r="K22" s="332">
        <f t="shared" si="6"/>
        <v>41315580</v>
      </c>
      <c r="L22" s="330">
        <f t="shared" si="6"/>
        <v>17721892</v>
      </c>
      <c r="M22" s="330">
        <f t="shared" si="6"/>
        <v>45125697</v>
      </c>
      <c r="N22" s="332">
        <f t="shared" si="6"/>
        <v>104163169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141225994</v>
      </c>
      <c r="X22" s="330">
        <f t="shared" si="6"/>
        <v>383996500</v>
      </c>
      <c r="Y22" s="332">
        <f t="shared" si="6"/>
        <v>-242770506</v>
      </c>
      <c r="Z22" s="323">
        <f>+IF(X22&lt;&gt;0,+(Y22/X22)*100,0)</f>
        <v>-63.22206218025425</v>
      </c>
      <c r="AA22" s="337">
        <f>SUM(AA23:AA32)</f>
        <v>767993000</v>
      </c>
    </row>
    <row r="23" spans="1:27" ht="13.5">
      <c r="A23" s="348" t="s">
        <v>236</v>
      </c>
      <c r="B23" s="142"/>
      <c r="C23" s="60"/>
      <c r="D23" s="327"/>
      <c r="E23" s="60"/>
      <c r="F23" s="59"/>
      <c r="G23" s="59"/>
      <c r="H23" s="60"/>
      <c r="I23" s="60"/>
      <c r="J23" s="59"/>
      <c r="K23" s="59">
        <v>1738413</v>
      </c>
      <c r="L23" s="60">
        <v>-277</v>
      </c>
      <c r="M23" s="60">
        <v>918904</v>
      </c>
      <c r="N23" s="59">
        <v>2657040</v>
      </c>
      <c r="O23" s="59"/>
      <c r="P23" s="60"/>
      <c r="Q23" s="60"/>
      <c r="R23" s="59"/>
      <c r="S23" s="59"/>
      <c r="T23" s="60"/>
      <c r="U23" s="60"/>
      <c r="V23" s="59"/>
      <c r="W23" s="59">
        <v>2657040</v>
      </c>
      <c r="X23" s="60"/>
      <c r="Y23" s="59">
        <v>2657040</v>
      </c>
      <c r="Z23" s="61"/>
      <c r="AA23" s="62"/>
    </row>
    <row r="24" spans="1:27" ht="13.5">
      <c r="A24" s="348" t="s">
        <v>237</v>
      </c>
      <c r="B24" s="142"/>
      <c r="C24" s="60"/>
      <c r="D24" s="327"/>
      <c r="E24" s="60">
        <v>166400000</v>
      </c>
      <c r="F24" s="59">
        <v>166400000</v>
      </c>
      <c r="G24" s="59"/>
      <c r="H24" s="60"/>
      <c r="I24" s="60">
        <v>-3625168</v>
      </c>
      <c r="J24" s="59">
        <v>-3625168</v>
      </c>
      <c r="K24" s="59"/>
      <c r="L24" s="60"/>
      <c r="M24" s="60">
        <v>30933702</v>
      </c>
      <c r="N24" s="59">
        <v>30933702</v>
      </c>
      <c r="O24" s="59"/>
      <c r="P24" s="60"/>
      <c r="Q24" s="60"/>
      <c r="R24" s="59"/>
      <c r="S24" s="59"/>
      <c r="T24" s="60"/>
      <c r="U24" s="60"/>
      <c r="V24" s="59"/>
      <c r="W24" s="59">
        <v>27308534</v>
      </c>
      <c r="X24" s="60">
        <v>83200000</v>
      </c>
      <c r="Y24" s="59">
        <v>-55891466</v>
      </c>
      <c r="Z24" s="61">
        <v>-67.18</v>
      </c>
      <c r="AA24" s="62">
        <v>166400000</v>
      </c>
    </row>
    <row r="25" spans="1:27" ht="13.5">
      <c r="A25" s="348" t="s">
        <v>238</v>
      </c>
      <c r="B25" s="142"/>
      <c r="C25" s="60"/>
      <c r="D25" s="327"/>
      <c r="E25" s="60"/>
      <c r="F25" s="59"/>
      <c r="G25" s="59">
        <v>2540105</v>
      </c>
      <c r="H25" s="60"/>
      <c r="I25" s="60">
        <v>-1576399</v>
      </c>
      <c r="J25" s="59">
        <v>963706</v>
      </c>
      <c r="K25" s="59">
        <v>264000</v>
      </c>
      <c r="L25" s="60">
        <v>842399</v>
      </c>
      <c r="M25" s="60">
        <v>1795459</v>
      </c>
      <c r="N25" s="59">
        <v>2901858</v>
      </c>
      <c r="O25" s="59"/>
      <c r="P25" s="60"/>
      <c r="Q25" s="60"/>
      <c r="R25" s="59"/>
      <c r="S25" s="59"/>
      <c r="T25" s="60"/>
      <c r="U25" s="60"/>
      <c r="V25" s="59"/>
      <c r="W25" s="59">
        <v>3865564</v>
      </c>
      <c r="X25" s="60"/>
      <c r="Y25" s="59">
        <v>3865564</v>
      </c>
      <c r="Z25" s="61"/>
      <c r="AA25" s="62"/>
    </row>
    <row r="26" spans="1:27" ht="13.5">
      <c r="A26" s="348" t="s">
        <v>239</v>
      </c>
      <c r="B26" s="302"/>
      <c r="C26" s="349"/>
      <c r="D26" s="350"/>
      <c r="E26" s="349"/>
      <c r="F26" s="351"/>
      <c r="G26" s="351"/>
      <c r="H26" s="349"/>
      <c r="I26" s="349">
        <v>-1546000</v>
      </c>
      <c r="J26" s="351">
        <v>-1546000</v>
      </c>
      <c r="K26" s="351">
        <v>1408000</v>
      </c>
      <c r="L26" s="349">
        <v>3017095</v>
      </c>
      <c r="M26" s="349">
        <v>4225533</v>
      </c>
      <c r="N26" s="351">
        <v>8650628</v>
      </c>
      <c r="O26" s="351"/>
      <c r="P26" s="349"/>
      <c r="Q26" s="349"/>
      <c r="R26" s="351"/>
      <c r="S26" s="351"/>
      <c r="T26" s="349"/>
      <c r="U26" s="349"/>
      <c r="V26" s="351"/>
      <c r="W26" s="351">
        <v>7104628</v>
      </c>
      <c r="X26" s="349"/>
      <c r="Y26" s="351">
        <v>7104628</v>
      </c>
      <c r="Z26" s="352"/>
      <c r="AA26" s="353"/>
    </row>
    <row r="27" spans="1:27" ht="13.5">
      <c r="A27" s="348" t="s">
        <v>240</v>
      </c>
      <c r="B27" s="147"/>
      <c r="C27" s="60"/>
      <c r="D27" s="327"/>
      <c r="E27" s="60"/>
      <c r="F27" s="59"/>
      <c r="G27" s="59"/>
      <c r="H27" s="60">
        <v>-197820</v>
      </c>
      <c r="I27" s="60">
        <v>-791000</v>
      </c>
      <c r="J27" s="59">
        <v>-988820</v>
      </c>
      <c r="K27" s="59">
        <v>1806245</v>
      </c>
      <c r="L27" s="60">
        <v>1493432</v>
      </c>
      <c r="M27" s="60">
        <v>449072</v>
      </c>
      <c r="N27" s="59">
        <v>3748749</v>
      </c>
      <c r="O27" s="59"/>
      <c r="P27" s="60"/>
      <c r="Q27" s="60"/>
      <c r="R27" s="59"/>
      <c r="S27" s="59"/>
      <c r="T27" s="60"/>
      <c r="U27" s="60"/>
      <c r="V27" s="59"/>
      <c r="W27" s="59">
        <v>2759929</v>
      </c>
      <c r="X27" s="60"/>
      <c r="Y27" s="59">
        <v>2759929</v>
      </c>
      <c r="Z27" s="61"/>
      <c r="AA27" s="62"/>
    </row>
    <row r="28" spans="1:27" ht="13.5">
      <c r="A28" s="348" t="s">
        <v>241</v>
      </c>
      <c r="B28" s="147"/>
      <c r="C28" s="275"/>
      <c r="D28" s="328"/>
      <c r="E28" s="275"/>
      <c r="F28" s="329"/>
      <c r="G28" s="329"/>
      <c r="H28" s="275"/>
      <c r="I28" s="275">
        <v>-20676</v>
      </c>
      <c r="J28" s="329">
        <v>-20676</v>
      </c>
      <c r="K28" s="329">
        <v>92406</v>
      </c>
      <c r="L28" s="275">
        <v>75358</v>
      </c>
      <c r="M28" s="275">
        <v>2516281</v>
      </c>
      <c r="N28" s="329">
        <v>2684045</v>
      </c>
      <c r="O28" s="329"/>
      <c r="P28" s="275"/>
      <c r="Q28" s="275"/>
      <c r="R28" s="329"/>
      <c r="S28" s="329"/>
      <c r="T28" s="275"/>
      <c r="U28" s="275"/>
      <c r="V28" s="329"/>
      <c r="W28" s="329">
        <v>2663369</v>
      </c>
      <c r="X28" s="275"/>
      <c r="Y28" s="329">
        <v>2663369</v>
      </c>
      <c r="Z28" s="322"/>
      <c r="AA28" s="273"/>
    </row>
    <row r="29" spans="1:27" ht="13.5">
      <c r="A29" s="348" t="s">
        <v>242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>
        <v>4000182</v>
      </c>
      <c r="N29" s="59">
        <v>4000182</v>
      </c>
      <c r="O29" s="59"/>
      <c r="P29" s="60"/>
      <c r="Q29" s="60"/>
      <c r="R29" s="59"/>
      <c r="S29" s="59"/>
      <c r="T29" s="60"/>
      <c r="U29" s="60"/>
      <c r="V29" s="59"/>
      <c r="W29" s="59">
        <v>4000182</v>
      </c>
      <c r="X29" s="60"/>
      <c r="Y29" s="59">
        <v>4000182</v>
      </c>
      <c r="Z29" s="61"/>
      <c r="AA29" s="62"/>
    </row>
    <row r="30" spans="1:27" ht="13.5">
      <c r="A30" s="348" t="s">
        <v>243</v>
      </c>
      <c r="B30" s="136"/>
      <c r="C30" s="60"/>
      <c r="D30" s="327"/>
      <c r="E30" s="60">
        <v>85026000</v>
      </c>
      <c r="F30" s="59">
        <v>85026000</v>
      </c>
      <c r="G30" s="59">
        <v>12204490</v>
      </c>
      <c r="H30" s="60">
        <v>1395204</v>
      </c>
      <c r="I30" s="60">
        <v>14475000</v>
      </c>
      <c r="J30" s="59">
        <v>28074694</v>
      </c>
      <c r="K30" s="59">
        <v>268118</v>
      </c>
      <c r="L30" s="60">
        <v>5253845</v>
      </c>
      <c r="M30" s="60">
        <v>272762</v>
      </c>
      <c r="N30" s="59">
        <v>5794725</v>
      </c>
      <c r="O30" s="59"/>
      <c r="P30" s="60"/>
      <c r="Q30" s="60"/>
      <c r="R30" s="59"/>
      <c r="S30" s="59"/>
      <c r="T30" s="60"/>
      <c r="U30" s="60"/>
      <c r="V30" s="59"/>
      <c r="W30" s="59">
        <v>33869419</v>
      </c>
      <c r="X30" s="60">
        <v>42513000</v>
      </c>
      <c r="Y30" s="59">
        <v>-8643581</v>
      </c>
      <c r="Z30" s="61">
        <v>-20.33</v>
      </c>
      <c r="AA30" s="62">
        <v>85026000</v>
      </c>
    </row>
    <row r="31" spans="1:27" ht="13.5">
      <c r="A31" s="348" t="s">
        <v>244</v>
      </c>
      <c r="B31" s="300"/>
      <c r="C31" s="60"/>
      <c r="D31" s="327"/>
      <c r="E31" s="60">
        <v>21725000</v>
      </c>
      <c r="F31" s="59">
        <v>21725000</v>
      </c>
      <c r="G31" s="59">
        <v>520000</v>
      </c>
      <c r="H31" s="60"/>
      <c r="I31" s="60"/>
      <c r="J31" s="59">
        <v>520000</v>
      </c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>
        <v>520000</v>
      </c>
      <c r="X31" s="60">
        <v>10862500</v>
      </c>
      <c r="Y31" s="59">
        <v>-10342500</v>
      </c>
      <c r="Z31" s="61">
        <v>-95.21</v>
      </c>
      <c r="AA31" s="62">
        <v>21725000</v>
      </c>
    </row>
    <row r="32" spans="1:27" ht="13.5">
      <c r="A32" s="348" t="s">
        <v>93</v>
      </c>
      <c r="B32" s="136"/>
      <c r="C32" s="60"/>
      <c r="D32" s="327"/>
      <c r="E32" s="60">
        <v>494842000</v>
      </c>
      <c r="F32" s="59">
        <v>494842000</v>
      </c>
      <c r="G32" s="59">
        <v>41670996</v>
      </c>
      <c r="H32" s="60">
        <v>771593</v>
      </c>
      <c r="I32" s="60">
        <v>-28757500</v>
      </c>
      <c r="J32" s="59">
        <v>13685089</v>
      </c>
      <c r="K32" s="59">
        <v>35738398</v>
      </c>
      <c r="L32" s="60">
        <v>7040040</v>
      </c>
      <c r="M32" s="60">
        <v>13802</v>
      </c>
      <c r="N32" s="59">
        <v>42792240</v>
      </c>
      <c r="O32" s="59"/>
      <c r="P32" s="60"/>
      <c r="Q32" s="60"/>
      <c r="R32" s="59"/>
      <c r="S32" s="59"/>
      <c r="T32" s="60"/>
      <c r="U32" s="60"/>
      <c r="V32" s="59"/>
      <c r="W32" s="59">
        <v>56477329</v>
      </c>
      <c r="X32" s="60">
        <v>247421000</v>
      </c>
      <c r="Y32" s="59">
        <v>-190943671</v>
      </c>
      <c r="Z32" s="61">
        <v>-77.17</v>
      </c>
      <c r="AA32" s="62">
        <v>494842000</v>
      </c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245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245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212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212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246</v>
      </c>
      <c r="B40" s="142"/>
      <c r="C40" s="330">
        <f aca="true" t="shared" si="9" ref="C40:Y40">SUM(C41:C49)</f>
        <v>0</v>
      </c>
      <c r="D40" s="331">
        <f t="shared" si="9"/>
        <v>0</v>
      </c>
      <c r="E40" s="330">
        <f t="shared" si="9"/>
        <v>3079245000</v>
      </c>
      <c r="F40" s="332">
        <f t="shared" si="9"/>
        <v>3079245000</v>
      </c>
      <c r="G40" s="332">
        <f t="shared" si="9"/>
        <v>7116291</v>
      </c>
      <c r="H40" s="330">
        <f t="shared" si="9"/>
        <v>2579392</v>
      </c>
      <c r="I40" s="330">
        <f t="shared" si="9"/>
        <v>154489216</v>
      </c>
      <c r="J40" s="332">
        <f t="shared" si="9"/>
        <v>164184899</v>
      </c>
      <c r="K40" s="332">
        <f t="shared" si="9"/>
        <v>8518747</v>
      </c>
      <c r="L40" s="330">
        <f t="shared" si="9"/>
        <v>6610844</v>
      </c>
      <c r="M40" s="330">
        <f t="shared" si="9"/>
        <v>-152969110</v>
      </c>
      <c r="N40" s="332">
        <f t="shared" si="9"/>
        <v>-137839519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26345380</v>
      </c>
      <c r="X40" s="330">
        <f t="shared" si="9"/>
        <v>1539622500</v>
      </c>
      <c r="Y40" s="332">
        <f t="shared" si="9"/>
        <v>-1513277120</v>
      </c>
      <c r="Z40" s="323">
        <f>+IF(X40&lt;&gt;0,+(Y40/X40)*100,0)</f>
        <v>-98.28884158292048</v>
      </c>
      <c r="AA40" s="337">
        <f>SUM(AA41:AA49)</f>
        <v>3079245000</v>
      </c>
    </row>
    <row r="41" spans="1:27" ht="13.5">
      <c r="A41" s="348" t="s">
        <v>247</v>
      </c>
      <c r="B41" s="142"/>
      <c r="C41" s="349"/>
      <c r="D41" s="350"/>
      <c r="E41" s="349">
        <v>353784926</v>
      </c>
      <c r="F41" s="351">
        <v>353784926</v>
      </c>
      <c r="G41" s="351"/>
      <c r="H41" s="349"/>
      <c r="I41" s="349"/>
      <c r="J41" s="351"/>
      <c r="K41" s="351"/>
      <c r="L41" s="349"/>
      <c r="M41" s="349">
        <v>161992</v>
      </c>
      <c r="N41" s="351">
        <v>161992</v>
      </c>
      <c r="O41" s="351"/>
      <c r="P41" s="349"/>
      <c r="Q41" s="349"/>
      <c r="R41" s="351"/>
      <c r="S41" s="351"/>
      <c r="T41" s="349"/>
      <c r="U41" s="349"/>
      <c r="V41" s="351"/>
      <c r="W41" s="351">
        <v>161992</v>
      </c>
      <c r="X41" s="349">
        <v>176892463</v>
      </c>
      <c r="Y41" s="351">
        <v>-176730471</v>
      </c>
      <c r="Z41" s="352">
        <v>-99.91</v>
      </c>
      <c r="AA41" s="353">
        <v>353784926</v>
      </c>
    </row>
    <row r="42" spans="1:27" ht="13.5">
      <c r="A42" s="348" t="s">
        <v>248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7318083</v>
      </c>
      <c r="H42" s="54">
        <f t="shared" si="10"/>
        <v>2423046</v>
      </c>
      <c r="I42" s="54">
        <f t="shared" si="10"/>
        <v>-723872</v>
      </c>
      <c r="J42" s="53">
        <f t="shared" si="10"/>
        <v>9017257</v>
      </c>
      <c r="K42" s="53">
        <f t="shared" si="10"/>
        <v>1244748</v>
      </c>
      <c r="L42" s="54">
        <f t="shared" si="10"/>
        <v>3468773</v>
      </c>
      <c r="M42" s="54">
        <f t="shared" si="10"/>
        <v>3060471</v>
      </c>
      <c r="N42" s="53">
        <f t="shared" si="10"/>
        <v>7773992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16791249</v>
      </c>
      <c r="X42" s="54">
        <f t="shared" si="10"/>
        <v>0</v>
      </c>
      <c r="Y42" s="53">
        <f t="shared" si="10"/>
        <v>16791249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249</v>
      </c>
      <c r="B43" s="136"/>
      <c r="C43" s="275"/>
      <c r="D43" s="356"/>
      <c r="E43" s="305"/>
      <c r="F43" s="357"/>
      <c r="G43" s="357">
        <v>-2824</v>
      </c>
      <c r="H43" s="305">
        <v>-165</v>
      </c>
      <c r="I43" s="305">
        <v>-7804</v>
      </c>
      <c r="J43" s="357">
        <v>-10793</v>
      </c>
      <c r="K43" s="357">
        <v>860275</v>
      </c>
      <c r="L43" s="305">
        <v>212101</v>
      </c>
      <c r="M43" s="305">
        <v>14561154</v>
      </c>
      <c r="N43" s="357">
        <v>15633530</v>
      </c>
      <c r="O43" s="357"/>
      <c r="P43" s="305"/>
      <c r="Q43" s="305"/>
      <c r="R43" s="357"/>
      <c r="S43" s="357"/>
      <c r="T43" s="305"/>
      <c r="U43" s="305"/>
      <c r="V43" s="357"/>
      <c r="W43" s="357">
        <v>15622737</v>
      </c>
      <c r="X43" s="305"/>
      <c r="Y43" s="357">
        <v>15622737</v>
      </c>
      <c r="Z43" s="358"/>
      <c r="AA43" s="303"/>
    </row>
    <row r="44" spans="1:27" ht="13.5">
      <c r="A44" s="348" t="s">
        <v>250</v>
      </c>
      <c r="B44" s="136"/>
      <c r="C44" s="60"/>
      <c r="D44" s="355"/>
      <c r="E44" s="54"/>
      <c r="F44" s="53"/>
      <c r="G44" s="53">
        <v>-198120</v>
      </c>
      <c r="H44" s="54">
        <v>-2712358</v>
      </c>
      <c r="I44" s="54">
        <v>-9216633</v>
      </c>
      <c r="J44" s="53">
        <v>-12127111</v>
      </c>
      <c r="K44" s="53">
        <v>1304910</v>
      </c>
      <c r="L44" s="54">
        <v>2810294</v>
      </c>
      <c r="M44" s="54">
        <v>3999592</v>
      </c>
      <c r="N44" s="53">
        <v>8114796</v>
      </c>
      <c r="O44" s="53"/>
      <c r="P44" s="54"/>
      <c r="Q44" s="54"/>
      <c r="R44" s="53"/>
      <c r="S44" s="53"/>
      <c r="T44" s="54"/>
      <c r="U44" s="54"/>
      <c r="V44" s="53"/>
      <c r="W44" s="53">
        <v>-4012315</v>
      </c>
      <c r="X44" s="54"/>
      <c r="Y44" s="53">
        <v>-4012315</v>
      </c>
      <c r="Z44" s="94"/>
      <c r="AA44" s="95"/>
    </row>
    <row r="45" spans="1:27" ht="13.5">
      <c r="A45" s="348" t="s">
        <v>251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252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253</v>
      </c>
      <c r="B47" s="136"/>
      <c r="C47" s="60"/>
      <c r="D47" s="355"/>
      <c r="E47" s="54"/>
      <c r="F47" s="53"/>
      <c r="G47" s="53"/>
      <c r="H47" s="54">
        <v>-647</v>
      </c>
      <c r="I47" s="54"/>
      <c r="J47" s="53">
        <v>-647</v>
      </c>
      <c r="K47" s="53">
        <v>1238</v>
      </c>
      <c r="L47" s="54">
        <v>788</v>
      </c>
      <c r="M47" s="54">
        <v>170</v>
      </c>
      <c r="N47" s="53">
        <v>2196</v>
      </c>
      <c r="O47" s="53"/>
      <c r="P47" s="54"/>
      <c r="Q47" s="54"/>
      <c r="R47" s="53"/>
      <c r="S47" s="53"/>
      <c r="T47" s="54"/>
      <c r="U47" s="54"/>
      <c r="V47" s="53"/>
      <c r="W47" s="53">
        <v>1549</v>
      </c>
      <c r="X47" s="54"/>
      <c r="Y47" s="53">
        <v>1549</v>
      </c>
      <c r="Z47" s="94"/>
      <c r="AA47" s="95"/>
    </row>
    <row r="48" spans="1:27" ht="13.5">
      <c r="A48" s="348" t="s">
        <v>254</v>
      </c>
      <c r="B48" s="136"/>
      <c r="C48" s="60"/>
      <c r="D48" s="355"/>
      <c r="E48" s="54"/>
      <c r="F48" s="53"/>
      <c r="G48" s="53">
        <v>-240</v>
      </c>
      <c r="H48" s="54"/>
      <c r="I48" s="54">
        <v>-1045</v>
      </c>
      <c r="J48" s="53">
        <v>-1285</v>
      </c>
      <c r="K48" s="53"/>
      <c r="L48" s="54"/>
      <c r="M48" s="54">
        <v>-149428568</v>
      </c>
      <c r="N48" s="53">
        <v>-149428568</v>
      </c>
      <c r="O48" s="53"/>
      <c r="P48" s="54"/>
      <c r="Q48" s="54"/>
      <c r="R48" s="53"/>
      <c r="S48" s="53"/>
      <c r="T48" s="54"/>
      <c r="U48" s="54"/>
      <c r="V48" s="53"/>
      <c r="W48" s="53">
        <v>-149429853</v>
      </c>
      <c r="X48" s="54"/>
      <c r="Y48" s="53">
        <v>-149429853</v>
      </c>
      <c r="Z48" s="94"/>
      <c r="AA48" s="95"/>
    </row>
    <row r="49" spans="1:27" ht="13.5">
      <c r="A49" s="348" t="s">
        <v>93</v>
      </c>
      <c r="B49" s="136"/>
      <c r="C49" s="54"/>
      <c r="D49" s="355"/>
      <c r="E49" s="54">
        <v>2725460074</v>
      </c>
      <c r="F49" s="53">
        <v>2725460074</v>
      </c>
      <c r="G49" s="53">
        <v>-608</v>
      </c>
      <c r="H49" s="54">
        <v>2869516</v>
      </c>
      <c r="I49" s="54">
        <v>164438570</v>
      </c>
      <c r="J49" s="53">
        <v>167307478</v>
      </c>
      <c r="K49" s="53">
        <v>5107576</v>
      </c>
      <c r="L49" s="54">
        <v>118888</v>
      </c>
      <c r="M49" s="54">
        <v>-25323921</v>
      </c>
      <c r="N49" s="53">
        <v>-20097457</v>
      </c>
      <c r="O49" s="53"/>
      <c r="P49" s="54"/>
      <c r="Q49" s="54"/>
      <c r="R49" s="53"/>
      <c r="S49" s="53"/>
      <c r="T49" s="54"/>
      <c r="U49" s="54"/>
      <c r="V49" s="53"/>
      <c r="W49" s="53">
        <v>147210021</v>
      </c>
      <c r="X49" s="54">
        <v>1362730037</v>
      </c>
      <c r="Y49" s="53">
        <v>-1215520016</v>
      </c>
      <c r="Z49" s="94">
        <v>-89.2</v>
      </c>
      <c r="AA49" s="95">
        <v>2725460074</v>
      </c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255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255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256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256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216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-175</v>
      </c>
      <c r="H57" s="330">
        <f t="shared" si="13"/>
        <v>0</v>
      </c>
      <c r="I57" s="330">
        <f t="shared" si="13"/>
        <v>0</v>
      </c>
      <c r="J57" s="332">
        <f t="shared" si="13"/>
        <v>-175</v>
      </c>
      <c r="K57" s="332">
        <f t="shared" si="13"/>
        <v>0</v>
      </c>
      <c r="L57" s="330">
        <f t="shared" si="13"/>
        <v>8</v>
      </c>
      <c r="M57" s="330">
        <f t="shared" si="13"/>
        <v>0</v>
      </c>
      <c r="N57" s="332">
        <f t="shared" si="13"/>
        <v>8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-167</v>
      </c>
      <c r="X57" s="330">
        <f t="shared" si="13"/>
        <v>0</v>
      </c>
      <c r="Y57" s="332">
        <f t="shared" si="13"/>
        <v>-167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216</v>
      </c>
      <c r="B58" s="136"/>
      <c r="C58" s="60"/>
      <c r="D58" s="327"/>
      <c r="E58" s="60"/>
      <c r="F58" s="59"/>
      <c r="G58" s="59">
        <v>-175</v>
      </c>
      <c r="H58" s="60"/>
      <c r="I58" s="60"/>
      <c r="J58" s="59">
        <v>-175</v>
      </c>
      <c r="K58" s="59"/>
      <c r="L58" s="60">
        <v>8</v>
      </c>
      <c r="M58" s="60"/>
      <c r="N58" s="59">
        <v>8</v>
      </c>
      <c r="O58" s="59"/>
      <c r="P58" s="60"/>
      <c r="Q58" s="60"/>
      <c r="R58" s="59"/>
      <c r="S58" s="59"/>
      <c r="T58" s="60"/>
      <c r="U58" s="60"/>
      <c r="V58" s="59"/>
      <c r="W58" s="59">
        <v>-167</v>
      </c>
      <c r="X58" s="60"/>
      <c r="Y58" s="59">
        <v>-167</v>
      </c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0</v>
      </c>
      <c r="D60" s="333">
        <f t="shared" si="14"/>
        <v>0</v>
      </c>
      <c r="E60" s="219">
        <f t="shared" si="14"/>
        <v>5717937000</v>
      </c>
      <c r="F60" s="264">
        <f t="shared" si="14"/>
        <v>5717937000</v>
      </c>
      <c r="G60" s="264">
        <f t="shared" si="14"/>
        <v>448519658</v>
      </c>
      <c r="H60" s="219">
        <f t="shared" si="14"/>
        <v>219118479</v>
      </c>
      <c r="I60" s="219">
        <f t="shared" si="14"/>
        <v>225010277</v>
      </c>
      <c r="J60" s="264">
        <f t="shared" si="14"/>
        <v>892648414</v>
      </c>
      <c r="K60" s="264">
        <f t="shared" si="14"/>
        <v>142404455</v>
      </c>
      <c r="L60" s="219">
        <f t="shared" si="14"/>
        <v>324603247</v>
      </c>
      <c r="M60" s="219">
        <f t="shared" si="14"/>
        <v>299923412</v>
      </c>
      <c r="N60" s="264">
        <f t="shared" si="14"/>
        <v>766931114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1659579528</v>
      </c>
      <c r="X60" s="219">
        <f t="shared" si="14"/>
        <v>2858968500</v>
      </c>
      <c r="Y60" s="264">
        <f t="shared" si="14"/>
        <v>-1199388972</v>
      </c>
      <c r="Z60" s="324">
        <f>+IF(X60&lt;&gt;0,+(Y60/X60)*100,0)</f>
        <v>-41.95180786357037</v>
      </c>
      <c r="AA60" s="232">
        <f>+AA57+AA54+AA51+AA40+AA37+AA34+AA22+AA5</f>
        <v>5717937000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248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7318083</v>
      </c>
      <c r="H62" s="334">
        <f t="shared" si="15"/>
        <v>2423046</v>
      </c>
      <c r="I62" s="334">
        <f t="shared" si="15"/>
        <v>-723872</v>
      </c>
      <c r="J62" s="336">
        <f t="shared" si="15"/>
        <v>9017257</v>
      </c>
      <c r="K62" s="336">
        <f t="shared" si="15"/>
        <v>1244748</v>
      </c>
      <c r="L62" s="334">
        <f t="shared" si="15"/>
        <v>3468773</v>
      </c>
      <c r="M62" s="334">
        <f t="shared" si="15"/>
        <v>3060471</v>
      </c>
      <c r="N62" s="336">
        <f t="shared" si="15"/>
        <v>7773992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16791249</v>
      </c>
      <c r="X62" s="334">
        <f t="shared" si="15"/>
        <v>0</v>
      </c>
      <c r="Y62" s="336">
        <f t="shared" si="15"/>
        <v>16791249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258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259</v>
      </c>
      <c r="B64" s="136"/>
      <c r="C64" s="60"/>
      <c r="D64" s="327"/>
      <c r="E64" s="60"/>
      <c r="F64" s="59"/>
      <c r="G64" s="59"/>
      <c r="H64" s="60"/>
      <c r="I64" s="60">
        <v>-1936758</v>
      </c>
      <c r="J64" s="59">
        <v>-1936758</v>
      </c>
      <c r="K64" s="59">
        <v>1244748</v>
      </c>
      <c r="L64" s="60">
        <v>1936758</v>
      </c>
      <c r="M64" s="60">
        <v>3060471</v>
      </c>
      <c r="N64" s="59">
        <v>6241977</v>
      </c>
      <c r="O64" s="59"/>
      <c r="P64" s="60"/>
      <c r="Q64" s="60"/>
      <c r="R64" s="59"/>
      <c r="S64" s="59"/>
      <c r="T64" s="60"/>
      <c r="U64" s="60"/>
      <c r="V64" s="59"/>
      <c r="W64" s="59">
        <v>4305219</v>
      </c>
      <c r="X64" s="60"/>
      <c r="Y64" s="59">
        <v>4305219</v>
      </c>
      <c r="Z64" s="61"/>
      <c r="AA64" s="62"/>
    </row>
    <row r="65" spans="1:27" ht="13.5">
      <c r="A65" s="348" t="s">
        <v>260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261</v>
      </c>
      <c r="B66" s="366"/>
      <c r="C66" s="112"/>
      <c r="D66" s="367"/>
      <c r="E66" s="112"/>
      <c r="F66" s="111"/>
      <c r="G66" s="111">
        <v>7318083</v>
      </c>
      <c r="H66" s="112">
        <v>2423046</v>
      </c>
      <c r="I66" s="112">
        <v>1212886</v>
      </c>
      <c r="J66" s="111">
        <v>10954015</v>
      </c>
      <c r="K66" s="111"/>
      <c r="L66" s="112">
        <v>1532015</v>
      </c>
      <c r="M66" s="112"/>
      <c r="N66" s="111">
        <v>1532015</v>
      </c>
      <c r="O66" s="111"/>
      <c r="P66" s="112"/>
      <c r="Q66" s="112"/>
      <c r="R66" s="111"/>
      <c r="S66" s="111"/>
      <c r="T66" s="112"/>
      <c r="U66" s="112"/>
      <c r="V66" s="111"/>
      <c r="W66" s="111">
        <v>12486030</v>
      </c>
      <c r="X66" s="112"/>
      <c r="Y66" s="111">
        <v>12486030</v>
      </c>
      <c r="Z66" s="113"/>
      <c r="AA66" s="114"/>
    </row>
    <row r="67" spans="1:27" ht="13.5">
      <c r="A67" s="326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73" t="s">
        <v>262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209</v>
      </c>
      <c r="B5" s="136"/>
      <c r="C5" s="343">
        <f aca="true" t="shared" si="0" ref="C5:Y5">+C6+C8+C11+C13+C15</f>
        <v>5161126000</v>
      </c>
      <c r="D5" s="344">
        <f t="shared" si="0"/>
        <v>0</v>
      </c>
      <c r="E5" s="343">
        <f t="shared" si="0"/>
        <v>3237669000</v>
      </c>
      <c r="F5" s="345">
        <f t="shared" si="0"/>
        <v>3237669000</v>
      </c>
      <c r="G5" s="345">
        <f t="shared" si="0"/>
        <v>0</v>
      </c>
      <c r="H5" s="343">
        <f t="shared" si="0"/>
        <v>0</v>
      </c>
      <c r="I5" s="343">
        <f t="shared" si="0"/>
        <v>0</v>
      </c>
      <c r="J5" s="345">
        <f t="shared" si="0"/>
        <v>0</v>
      </c>
      <c r="K5" s="345">
        <f t="shared" si="0"/>
        <v>0</v>
      </c>
      <c r="L5" s="343">
        <f t="shared" si="0"/>
        <v>0</v>
      </c>
      <c r="M5" s="343">
        <f t="shared" si="0"/>
        <v>0</v>
      </c>
      <c r="N5" s="345">
        <f t="shared" si="0"/>
        <v>0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0</v>
      </c>
      <c r="X5" s="343">
        <f t="shared" si="0"/>
        <v>1618834500</v>
      </c>
      <c r="Y5" s="345">
        <f t="shared" si="0"/>
        <v>-1618834500</v>
      </c>
      <c r="Z5" s="346">
        <f>+IF(X5&lt;&gt;0,+(Y5/X5)*100,0)</f>
        <v>-100</v>
      </c>
      <c r="AA5" s="347">
        <f>+AA6+AA8+AA11+AA13+AA15</f>
        <v>3237669000</v>
      </c>
    </row>
    <row r="6" spans="1:27" ht="13.5">
      <c r="A6" s="348" t="s">
        <v>204</v>
      </c>
      <c r="B6" s="142"/>
      <c r="C6" s="60">
        <f>+C7</f>
        <v>1427543000</v>
      </c>
      <c r="D6" s="327">
        <f aca="true" t="shared" si="1" ref="D6:AA6">+D7</f>
        <v>0</v>
      </c>
      <c r="E6" s="60">
        <f t="shared" si="1"/>
        <v>721250000</v>
      </c>
      <c r="F6" s="59">
        <f t="shared" si="1"/>
        <v>721250000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360625000</v>
      </c>
      <c r="Y6" s="59">
        <f t="shared" si="1"/>
        <v>-360625000</v>
      </c>
      <c r="Z6" s="61">
        <f>+IF(X6&lt;&gt;0,+(Y6/X6)*100,0)</f>
        <v>-100</v>
      </c>
      <c r="AA6" s="62">
        <f t="shared" si="1"/>
        <v>721250000</v>
      </c>
    </row>
    <row r="7" spans="1:27" ht="13.5">
      <c r="A7" s="291" t="s">
        <v>228</v>
      </c>
      <c r="B7" s="142"/>
      <c r="C7" s="60">
        <v>1427543000</v>
      </c>
      <c r="D7" s="327"/>
      <c r="E7" s="60">
        <v>721250000</v>
      </c>
      <c r="F7" s="59">
        <v>721250000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360625000</v>
      </c>
      <c r="Y7" s="59">
        <v>-360625000</v>
      </c>
      <c r="Z7" s="61">
        <v>-100</v>
      </c>
      <c r="AA7" s="62">
        <v>721250000</v>
      </c>
    </row>
    <row r="8" spans="1:27" ht="13.5">
      <c r="A8" s="348" t="s">
        <v>205</v>
      </c>
      <c r="B8" s="142"/>
      <c r="C8" s="60">
        <f aca="true" t="shared" si="2" ref="C8:Y8">SUM(C9:C10)</f>
        <v>2106707000</v>
      </c>
      <c r="D8" s="327">
        <f t="shared" si="2"/>
        <v>0</v>
      </c>
      <c r="E8" s="60">
        <f t="shared" si="2"/>
        <v>1401755000</v>
      </c>
      <c r="F8" s="59">
        <f t="shared" si="2"/>
        <v>1401755000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700877500</v>
      </c>
      <c r="Y8" s="59">
        <f t="shared" si="2"/>
        <v>-700877500</v>
      </c>
      <c r="Z8" s="61">
        <f>+IF(X8&lt;&gt;0,+(Y8/X8)*100,0)</f>
        <v>-100</v>
      </c>
      <c r="AA8" s="62">
        <f>SUM(AA9:AA10)</f>
        <v>1401755000</v>
      </c>
    </row>
    <row r="9" spans="1:27" ht="13.5">
      <c r="A9" s="291" t="s">
        <v>229</v>
      </c>
      <c r="B9" s="142"/>
      <c r="C9" s="60">
        <v>2106707000</v>
      </c>
      <c r="D9" s="327"/>
      <c r="E9" s="60">
        <v>1401755000</v>
      </c>
      <c r="F9" s="59">
        <v>1401755000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700877500</v>
      </c>
      <c r="Y9" s="59">
        <v>-700877500</v>
      </c>
      <c r="Z9" s="61">
        <v>-100</v>
      </c>
      <c r="AA9" s="62">
        <v>1401755000</v>
      </c>
    </row>
    <row r="10" spans="1:27" ht="13.5">
      <c r="A10" s="291" t="s">
        <v>230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206</v>
      </c>
      <c r="B11" s="142"/>
      <c r="C11" s="349">
        <f>+C12</f>
        <v>962905000</v>
      </c>
      <c r="D11" s="350">
        <f aca="true" t="shared" si="3" ref="D11:AA11">+D12</f>
        <v>0</v>
      </c>
      <c r="E11" s="349">
        <f t="shared" si="3"/>
        <v>923791000</v>
      </c>
      <c r="F11" s="351">
        <f t="shared" si="3"/>
        <v>923791000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461895500</v>
      </c>
      <c r="Y11" s="351">
        <f t="shared" si="3"/>
        <v>-461895500</v>
      </c>
      <c r="Z11" s="352">
        <f>+IF(X11&lt;&gt;0,+(Y11/X11)*100,0)</f>
        <v>-100</v>
      </c>
      <c r="AA11" s="353">
        <f t="shared" si="3"/>
        <v>923791000</v>
      </c>
    </row>
    <row r="12" spans="1:27" ht="13.5">
      <c r="A12" s="291" t="s">
        <v>231</v>
      </c>
      <c r="B12" s="136"/>
      <c r="C12" s="60">
        <v>962905000</v>
      </c>
      <c r="D12" s="327"/>
      <c r="E12" s="60">
        <v>923791000</v>
      </c>
      <c r="F12" s="59">
        <v>923791000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461895500</v>
      </c>
      <c r="Y12" s="59">
        <v>-461895500</v>
      </c>
      <c r="Z12" s="61">
        <v>-100</v>
      </c>
      <c r="AA12" s="62">
        <v>923791000</v>
      </c>
    </row>
    <row r="13" spans="1:27" ht="13.5">
      <c r="A13" s="348" t="s">
        <v>207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139873000</v>
      </c>
      <c r="F13" s="329">
        <f t="shared" si="4"/>
        <v>139873000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69936500</v>
      </c>
      <c r="Y13" s="329">
        <f t="shared" si="4"/>
        <v>-69936500</v>
      </c>
      <c r="Z13" s="322">
        <f>+IF(X13&lt;&gt;0,+(Y13/X13)*100,0)</f>
        <v>-100</v>
      </c>
      <c r="AA13" s="273">
        <f t="shared" si="4"/>
        <v>139873000</v>
      </c>
    </row>
    <row r="14" spans="1:27" ht="13.5">
      <c r="A14" s="291" t="s">
        <v>232</v>
      </c>
      <c r="B14" s="136"/>
      <c r="C14" s="60"/>
      <c r="D14" s="327"/>
      <c r="E14" s="60">
        <v>139873000</v>
      </c>
      <c r="F14" s="59">
        <v>139873000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>
        <v>69936500</v>
      </c>
      <c r="Y14" s="59">
        <v>-69936500</v>
      </c>
      <c r="Z14" s="61">
        <v>-100</v>
      </c>
      <c r="AA14" s="62">
        <v>139873000</v>
      </c>
    </row>
    <row r="15" spans="1:27" ht="13.5">
      <c r="A15" s="348" t="s">
        <v>208</v>
      </c>
      <c r="B15" s="136"/>
      <c r="C15" s="60">
        <f aca="true" t="shared" si="5" ref="C15:Y15">SUM(C16:C20)</f>
        <v>663971000</v>
      </c>
      <c r="D15" s="327">
        <f t="shared" si="5"/>
        <v>0</v>
      </c>
      <c r="E15" s="60">
        <f t="shared" si="5"/>
        <v>51000000</v>
      </c>
      <c r="F15" s="59">
        <f t="shared" si="5"/>
        <v>51000000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25500000</v>
      </c>
      <c r="Y15" s="59">
        <f t="shared" si="5"/>
        <v>-25500000</v>
      </c>
      <c r="Z15" s="61">
        <f>+IF(X15&lt;&gt;0,+(Y15/X15)*100,0)</f>
        <v>-100</v>
      </c>
      <c r="AA15" s="62">
        <f>SUM(AA16:AA20)</f>
        <v>51000000</v>
      </c>
    </row>
    <row r="16" spans="1:27" ht="13.5">
      <c r="A16" s="291" t="s">
        <v>233</v>
      </c>
      <c r="B16" s="300"/>
      <c r="C16" s="60">
        <v>108245000</v>
      </c>
      <c r="D16" s="327"/>
      <c r="E16" s="60">
        <v>51000000</v>
      </c>
      <c r="F16" s="59">
        <v>51000000</v>
      </c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>
        <v>25500000</v>
      </c>
      <c r="Y16" s="59">
        <v>-25500000</v>
      </c>
      <c r="Z16" s="61">
        <v>-100</v>
      </c>
      <c r="AA16" s="62">
        <v>51000000</v>
      </c>
    </row>
    <row r="17" spans="1:27" ht="13.5">
      <c r="A17" s="291" t="s">
        <v>234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>
        <v>555726000</v>
      </c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210</v>
      </c>
      <c r="B22" s="142"/>
      <c r="C22" s="330">
        <f aca="true" t="shared" si="6" ref="C22:Y22">SUM(C23:C32)</f>
        <v>303818000</v>
      </c>
      <c r="D22" s="331">
        <f t="shared" si="6"/>
        <v>0</v>
      </c>
      <c r="E22" s="330">
        <f t="shared" si="6"/>
        <v>515092000</v>
      </c>
      <c r="F22" s="332">
        <f t="shared" si="6"/>
        <v>515092000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257546000</v>
      </c>
      <c r="Y22" s="332">
        <f t="shared" si="6"/>
        <v>-257546000</v>
      </c>
      <c r="Z22" s="323">
        <f>+IF(X22&lt;&gt;0,+(Y22/X22)*100,0)</f>
        <v>-100</v>
      </c>
      <c r="AA22" s="337">
        <f>SUM(AA23:AA32)</f>
        <v>515092000</v>
      </c>
    </row>
    <row r="23" spans="1:27" ht="13.5">
      <c r="A23" s="348" t="s">
        <v>236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237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238</v>
      </c>
      <c r="B25" s="142"/>
      <c r="C25" s="60"/>
      <c r="D25" s="327"/>
      <c r="E25" s="60">
        <v>60305000</v>
      </c>
      <c r="F25" s="59">
        <v>60305000</v>
      </c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>
        <v>30152500</v>
      </c>
      <c r="Y25" s="59">
        <v>-30152500</v>
      </c>
      <c r="Z25" s="61">
        <v>-100</v>
      </c>
      <c r="AA25" s="62">
        <v>60305000</v>
      </c>
    </row>
    <row r="26" spans="1:27" ht="13.5">
      <c r="A26" s="348" t="s">
        <v>239</v>
      </c>
      <c r="B26" s="302"/>
      <c r="C26" s="349"/>
      <c r="D26" s="350"/>
      <c r="E26" s="349">
        <v>26206000</v>
      </c>
      <c r="F26" s="351">
        <v>26206000</v>
      </c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>
        <v>13103000</v>
      </c>
      <c r="Y26" s="351">
        <v>-13103000</v>
      </c>
      <c r="Z26" s="352">
        <v>-100</v>
      </c>
      <c r="AA26" s="353">
        <v>26206000</v>
      </c>
    </row>
    <row r="27" spans="1:27" ht="13.5">
      <c r="A27" s="348" t="s">
        <v>240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241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242</v>
      </c>
      <c r="B29" s="147"/>
      <c r="C29" s="60">
        <v>16187000</v>
      </c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243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244</v>
      </c>
      <c r="B31" s="300"/>
      <c r="C31" s="60"/>
      <c r="D31" s="327"/>
      <c r="E31" s="60">
        <v>8300000</v>
      </c>
      <c r="F31" s="59">
        <v>8300000</v>
      </c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>
        <v>4150000</v>
      </c>
      <c r="Y31" s="59">
        <v>-4150000</v>
      </c>
      <c r="Z31" s="61">
        <v>-100</v>
      </c>
      <c r="AA31" s="62">
        <v>8300000</v>
      </c>
    </row>
    <row r="32" spans="1:27" ht="13.5">
      <c r="A32" s="348" t="s">
        <v>93</v>
      </c>
      <c r="B32" s="136"/>
      <c r="C32" s="60">
        <v>287631000</v>
      </c>
      <c r="D32" s="327"/>
      <c r="E32" s="60">
        <v>420281000</v>
      </c>
      <c r="F32" s="59">
        <v>420281000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210140500</v>
      </c>
      <c r="Y32" s="59">
        <v>-210140500</v>
      </c>
      <c r="Z32" s="61">
        <v>-100</v>
      </c>
      <c r="AA32" s="62">
        <v>420281000</v>
      </c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245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245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212</v>
      </c>
      <c r="B37" s="142"/>
      <c r="C37" s="330">
        <f>+C38</f>
        <v>792201000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212</v>
      </c>
      <c r="B38" s="142"/>
      <c r="C38" s="60">
        <v>792201000</v>
      </c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246</v>
      </c>
      <c r="B40" s="142"/>
      <c r="C40" s="330">
        <f aca="true" t="shared" si="9" ref="C40:Y40">SUM(C41:C49)</f>
        <v>864157000</v>
      </c>
      <c r="D40" s="331">
        <f t="shared" si="9"/>
        <v>0</v>
      </c>
      <c r="E40" s="330">
        <f t="shared" si="9"/>
        <v>1404452000</v>
      </c>
      <c r="F40" s="332">
        <f t="shared" si="9"/>
        <v>1404452000</v>
      </c>
      <c r="G40" s="332">
        <f t="shared" si="9"/>
        <v>0</v>
      </c>
      <c r="H40" s="330">
        <f t="shared" si="9"/>
        <v>0</v>
      </c>
      <c r="I40" s="330">
        <f t="shared" si="9"/>
        <v>0</v>
      </c>
      <c r="J40" s="332">
        <f t="shared" si="9"/>
        <v>0</v>
      </c>
      <c r="K40" s="332">
        <f t="shared" si="9"/>
        <v>0</v>
      </c>
      <c r="L40" s="330">
        <f t="shared" si="9"/>
        <v>0</v>
      </c>
      <c r="M40" s="330">
        <f t="shared" si="9"/>
        <v>0</v>
      </c>
      <c r="N40" s="332">
        <f t="shared" si="9"/>
        <v>0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0</v>
      </c>
      <c r="X40" s="330">
        <f t="shared" si="9"/>
        <v>702226000</v>
      </c>
      <c r="Y40" s="332">
        <f t="shared" si="9"/>
        <v>-702226000</v>
      </c>
      <c r="Z40" s="323">
        <f>+IF(X40&lt;&gt;0,+(Y40/X40)*100,0)</f>
        <v>-100</v>
      </c>
      <c r="AA40" s="337">
        <f>SUM(AA41:AA49)</f>
        <v>1404452000</v>
      </c>
    </row>
    <row r="41" spans="1:27" ht="13.5">
      <c r="A41" s="348" t="s">
        <v>247</v>
      </c>
      <c r="B41" s="142"/>
      <c r="C41" s="349"/>
      <c r="D41" s="350"/>
      <c r="E41" s="349"/>
      <c r="F41" s="351"/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/>
      <c r="Y41" s="351"/>
      <c r="Z41" s="352"/>
      <c r="AA41" s="353"/>
    </row>
    <row r="42" spans="1:27" ht="13.5">
      <c r="A42" s="348" t="s">
        <v>248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249</v>
      </c>
      <c r="B43" s="136"/>
      <c r="C43" s="275"/>
      <c r="D43" s="356"/>
      <c r="E43" s="305"/>
      <c r="F43" s="357"/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/>
      <c r="Y43" s="357"/>
      <c r="Z43" s="358"/>
      <c r="AA43" s="303"/>
    </row>
    <row r="44" spans="1:27" ht="13.5">
      <c r="A44" s="348" t="s">
        <v>250</v>
      </c>
      <c r="B44" s="136"/>
      <c r="C44" s="60"/>
      <c r="D44" s="355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48" t="s">
        <v>251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252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253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254</v>
      </c>
      <c r="B48" s="136"/>
      <c r="C48" s="60"/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>
        <v>864157000</v>
      </c>
      <c r="D49" s="355"/>
      <c r="E49" s="54">
        <v>1404452000</v>
      </c>
      <c r="F49" s="53">
        <v>1404452000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702226000</v>
      </c>
      <c r="Y49" s="53">
        <v>-702226000</v>
      </c>
      <c r="Z49" s="94">
        <v>-100</v>
      </c>
      <c r="AA49" s="95">
        <v>1404452000</v>
      </c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255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255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256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256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216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216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7121302000</v>
      </c>
      <c r="D60" s="333">
        <f t="shared" si="14"/>
        <v>0</v>
      </c>
      <c r="E60" s="219">
        <f t="shared" si="14"/>
        <v>5157213000</v>
      </c>
      <c r="F60" s="264">
        <f t="shared" si="14"/>
        <v>5157213000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2578606500</v>
      </c>
      <c r="Y60" s="264">
        <f t="shared" si="14"/>
        <v>-2578606500</v>
      </c>
      <c r="Z60" s="324">
        <f>+IF(X60&lt;&gt;0,+(Y60/X60)*100,0)</f>
        <v>-100</v>
      </c>
      <c r="AA60" s="232">
        <f>+AA57+AA54+AA51+AA40+AA37+AA34+AA22+AA5</f>
        <v>5157213000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248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258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259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260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261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Lawrence Gqesha</dc:creator>
  <cp:keywords/>
  <dc:description/>
  <cp:lastModifiedBy>Lawrence Gqesha</cp:lastModifiedBy>
  <dcterms:created xsi:type="dcterms:W3CDTF">2015-02-02T12:06:34Z</dcterms:created>
  <dcterms:modified xsi:type="dcterms:W3CDTF">2015-02-02T12:09:37Z</dcterms:modified>
  <cp:category/>
  <cp:version/>
  <cp:contentType/>
  <cp:contentStatus/>
</cp:coreProperties>
</file>