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<sst xmlns="http://schemas.openxmlformats.org/spreadsheetml/2006/main" count="855" uniqueCount="302">
  <si>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Mangaung(MAN)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</si>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</sst>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969482446</v>
      </c>
      <c r="C5" s="19">
        <v>0</v>
      </c>
      <c r="D5" s="59">
        <v>1084200413</v>
      </c>
      <c r="E5" s="60">
        <v>1084200413</v>
      </c>
      <c r="F5" s="60">
        <v>74138537</v>
      </c>
      <c r="G5" s="60">
        <v>82427719</v>
      </c>
      <c r="H5" s="60">
        <v>62132126</v>
      </c>
      <c r="I5" s="60">
        <v>218698382</v>
      </c>
      <c r="J5" s="60">
        <v>74140293</v>
      </c>
      <c r="K5" s="60">
        <v>77323232</v>
      </c>
      <c r="L5" s="60">
        <v>74927606</v>
      </c>
      <c r="M5" s="60">
        <v>226391131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445089513</v>
      </c>
      <c r="W5" s="60">
        <v>542100204</v>
      </c>
      <c r="X5" s="60">
        <v>-97010691</v>
      </c>
      <c r="Y5" s="61">
        <v>-17.9</v>
      </c>
      <c r="Z5" s="62">
        <v>1084200413</v>
      </c>
    </row>
    <row r="6" spans="1:26" ht="13.5">
      <c r="A6" s="58" t="s">
        <v>32</v>
      </c>
      <c r="B6" s="19">
        <v>2646964635</v>
      </c>
      <c r="C6" s="19">
        <v>0</v>
      </c>
      <c r="D6" s="59">
        <v>3469943065</v>
      </c>
      <c r="E6" s="60">
        <v>3469943065</v>
      </c>
      <c r="F6" s="60">
        <v>279956433</v>
      </c>
      <c r="G6" s="60">
        <v>299213204</v>
      </c>
      <c r="H6" s="60">
        <v>276813607</v>
      </c>
      <c r="I6" s="60">
        <v>855983244</v>
      </c>
      <c r="J6" s="60">
        <v>234265667</v>
      </c>
      <c r="K6" s="60">
        <v>247994574</v>
      </c>
      <c r="L6" s="60">
        <v>224419165</v>
      </c>
      <c r="M6" s="60">
        <v>706679406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1562662650</v>
      </c>
      <c r="W6" s="60">
        <v>1734971532</v>
      </c>
      <c r="X6" s="60">
        <v>-172308882</v>
      </c>
      <c r="Y6" s="61">
        <v>-9.93</v>
      </c>
      <c r="Z6" s="62">
        <v>3469943065</v>
      </c>
    </row>
    <row r="7" spans="1:26" ht="13.5">
      <c r="A7" s="58" t="s">
        <v>33</v>
      </c>
      <c r="B7" s="19">
        <v>47918054</v>
      </c>
      <c r="C7" s="19">
        <v>0</v>
      </c>
      <c r="D7" s="59">
        <v>196589127</v>
      </c>
      <c r="E7" s="60">
        <v>196589127</v>
      </c>
      <c r="F7" s="60">
        <v>14954672</v>
      </c>
      <c r="G7" s="60">
        <v>16094711</v>
      </c>
      <c r="H7" s="60">
        <v>15500670</v>
      </c>
      <c r="I7" s="60">
        <v>46550053</v>
      </c>
      <c r="J7" s="60">
        <v>14882425</v>
      </c>
      <c r="K7" s="60">
        <v>14221435</v>
      </c>
      <c r="L7" s="60">
        <v>14246160</v>
      </c>
      <c r="M7" s="60">
        <v>43350020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89900073</v>
      </c>
      <c r="W7" s="60">
        <v>98294562</v>
      </c>
      <c r="X7" s="60">
        <v>-8394489</v>
      </c>
      <c r="Y7" s="61">
        <v>-8.54</v>
      </c>
      <c r="Z7" s="62">
        <v>196589127</v>
      </c>
    </row>
    <row r="8" spans="1:26" ht="13.5">
      <c r="A8" s="58" t="s">
        <v>34</v>
      </c>
      <c r="B8" s="19">
        <v>950472103</v>
      </c>
      <c r="C8" s="19">
        <v>0</v>
      </c>
      <c r="D8" s="59">
        <v>617571000</v>
      </c>
      <c r="E8" s="60">
        <v>617571000</v>
      </c>
      <c r="F8" s="60">
        <v>240417000</v>
      </c>
      <c r="G8" s="60">
        <v>500000</v>
      </c>
      <c r="H8" s="60">
        <v>0</v>
      </c>
      <c r="I8" s="60">
        <v>240917000</v>
      </c>
      <c r="J8" s="60">
        <v>1000000</v>
      </c>
      <c r="K8" s="60">
        <v>4000000</v>
      </c>
      <c r="L8" s="60">
        <v>200459000</v>
      </c>
      <c r="M8" s="60">
        <v>205459000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446376000</v>
      </c>
      <c r="W8" s="60">
        <v>308785500</v>
      </c>
      <c r="X8" s="60">
        <v>137590500</v>
      </c>
      <c r="Y8" s="61">
        <v>44.56</v>
      </c>
      <c r="Z8" s="62">
        <v>617571000</v>
      </c>
    </row>
    <row r="9" spans="1:26" ht="13.5">
      <c r="A9" s="58" t="s">
        <v>35</v>
      </c>
      <c r="B9" s="19">
        <v>343183703</v>
      </c>
      <c r="C9" s="19">
        <v>0</v>
      </c>
      <c r="D9" s="59">
        <v>944290483</v>
      </c>
      <c r="E9" s="60">
        <v>944290483</v>
      </c>
      <c r="F9" s="60">
        <v>51422732</v>
      </c>
      <c r="G9" s="60">
        <v>132792782</v>
      </c>
      <c r="H9" s="60">
        <v>36120236</v>
      </c>
      <c r="I9" s="60">
        <v>220335750</v>
      </c>
      <c r="J9" s="60">
        <v>55202413</v>
      </c>
      <c r="K9" s="60">
        <v>51248553</v>
      </c>
      <c r="L9" s="60">
        <v>148876986</v>
      </c>
      <c r="M9" s="60">
        <v>255327952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475663702</v>
      </c>
      <c r="W9" s="60">
        <v>462511740</v>
      </c>
      <c r="X9" s="60">
        <v>13151962</v>
      </c>
      <c r="Y9" s="61">
        <v>2.84</v>
      </c>
      <c r="Z9" s="62">
        <v>944290483</v>
      </c>
    </row>
    <row r="10" spans="1:26" ht="25.5">
      <c r="A10" s="63" t="s">
        <v>277</v>
      </c>
      <c r="B10" s="64">
        <f>SUM(B5:B9)</f>
        <v>4958020941</v>
      </c>
      <c r="C10" s="64">
        <f>SUM(C5:C9)</f>
        <v>0</v>
      </c>
      <c r="D10" s="65">
        <f aca="true" t="shared" si="0" ref="D10:Z10">SUM(D5:D9)</f>
        <v>6312594088</v>
      </c>
      <c r="E10" s="66">
        <f t="shared" si="0"/>
        <v>6312594088</v>
      </c>
      <c r="F10" s="66">
        <f t="shared" si="0"/>
        <v>660889374</v>
      </c>
      <c r="G10" s="66">
        <f t="shared" si="0"/>
        <v>531028416</v>
      </c>
      <c r="H10" s="66">
        <f t="shared" si="0"/>
        <v>390566639</v>
      </c>
      <c r="I10" s="66">
        <f t="shared" si="0"/>
        <v>1582484429</v>
      </c>
      <c r="J10" s="66">
        <f t="shared" si="0"/>
        <v>379490798</v>
      </c>
      <c r="K10" s="66">
        <f t="shared" si="0"/>
        <v>394787794</v>
      </c>
      <c r="L10" s="66">
        <f t="shared" si="0"/>
        <v>662928917</v>
      </c>
      <c r="M10" s="66">
        <f t="shared" si="0"/>
        <v>1437207509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3019691938</v>
      </c>
      <c r="W10" s="66">
        <f t="shared" si="0"/>
        <v>3146663538</v>
      </c>
      <c r="X10" s="66">
        <f t="shared" si="0"/>
        <v>-126971600</v>
      </c>
      <c r="Y10" s="67">
        <f>+IF(W10&lt;&gt;0,(X10/W10)*100,0)</f>
        <v>-4.035118418815835</v>
      </c>
      <c r="Z10" s="68">
        <f t="shared" si="0"/>
        <v>6312594088</v>
      </c>
    </row>
    <row r="11" spans="1:26" ht="13.5">
      <c r="A11" s="58" t="s">
        <v>37</v>
      </c>
      <c r="B11" s="19">
        <v>1105567203</v>
      </c>
      <c r="C11" s="19">
        <v>0</v>
      </c>
      <c r="D11" s="59">
        <v>1356536965</v>
      </c>
      <c r="E11" s="60">
        <v>1356536965</v>
      </c>
      <c r="F11" s="60">
        <v>100058755</v>
      </c>
      <c r="G11" s="60">
        <v>98267787</v>
      </c>
      <c r="H11" s="60">
        <v>100121830</v>
      </c>
      <c r="I11" s="60">
        <v>298448372</v>
      </c>
      <c r="J11" s="60">
        <v>102060528</v>
      </c>
      <c r="K11" s="60">
        <v>100763871</v>
      </c>
      <c r="L11" s="60">
        <v>101805528</v>
      </c>
      <c r="M11" s="60">
        <v>304629927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603078299</v>
      </c>
      <c r="W11" s="60">
        <v>678268476</v>
      </c>
      <c r="X11" s="60">
        <v>-75190177</v>
      </c>
      <c r="Y11" s="61">
        <v>-11.09</v>
      </c>
      <c r="Z11" s="62">
        <v>1356536965</v>
      </c>
    </row>
    <row r="12" spans="1:26" ht="13.5">
      <c r="A12" s="58" t="s">
        <v>38</v>
      </c>
      <c r="B12" s="19">
        <v>47106731</v>
      </c>
      <c r="C12" s="19">
        <v>0</v>
      </c>
      <c r="D12" s="59">
        <v>51692467</v>
      </c>
      <c r="E12" s="60">
        <v>51692467</v>
      </c>
      <c r="F12" s="60">
        <v>3999711</v>
      </c>
      <c r="G12" s="60">
        <v>4006269</v>
      </c>
      <c r="H12" s="60">
        <v>4019334</v>
      </c>
      <c r="I12" s="60">
        <v>12025314</v>
      </c>
      <c r="J12" s="60">
        <v>4019334</v>
      </c>
      <c r="K12" s="60">
        <v>4009223</v>
      </c>
      <c r="L12" s="60">
        <v>4009223</v>
      </c>
      <c r="M12" s="60">
        <v>12037780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24063094</v>
      </c>
      <c r="W12" s="60">
        <v>25846236</v>
      </c>
      <c r="X12" s="60">
        <v>-1783142</v>
      </c>
      <c r="Y12" s="61">
        <v>-6.9</v>
      </c>
      <c r="Z12" s="62">
        <v>51692467</v>
      </c>
    </row>
    <row r="13" spans="1:26" ht="13.5">
      <c r="A13" s="58" t="s">
        <v>278</v>
      </c>
      <c r="B13" s="19">
        <v>410971147</v>
      </c>
      <c r="C13" s="19">
        <v>0</v>
      </c>
      <c r="D13" s="59">
        <v>492852581</v>
      </c>
      <c r="E13" s="60">
        <v>492852581</v>
      </c>
      <c r="F13" s="60">
        <v>12334009</v>
      </c>
      <c r="G13" s="60">
        <v>12334009</v>
      </c>
      <c r="H13" s="60">
        <v>12334009</v>
      </c>
      <c r="I13" s="60">
        <v>37002027</v>
      </c>
      <c r="J13" s="60">
        <v>127282166</v>
      </c>
      <c r="K13" s="60">
        <v>41071051</v>
      </c>
      <c r="L13" s="60">
        <v>41071051</v>
      </c>
      <c r="M13" s="60">
        <v>209424268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246426295</v>
      </c>
      <c r="W13" s="60">
        <v>246426288</v>
      </c>
      <c r="X13" s="60">
        <v>7</v>
      </c>
      <c r="Y13" s="61">
        <v>0</v>
      </c>
      <c r="Z13" s="62">
        <v>492852581</v>
      </c>
    </row>
    <row r="14" spans="1:26" ht="13.5">
      <c r="A14" s="58" t="s">
        <v>40</v>
      </c>
      <c r="B14" s="19">
        <v>70144989</v>
      </c>
      <c r="C14" s="19">
        <v>0</v>
      </c>
      <c r="D14" s="59">
        <v>244132153</v>
      </c>
      <c r="E14" s="60">
        <v>244132153</v>
      </c>
      <c r="F14" s="60">
        <v>13443624</v>
      </c>
      <c r="G14" s="60">
        <v>13313647</v>
      </c>
      <c r="H14" s="60">
        <v>16597665</v>
      </c>
      <c r="I14" s="60">
        <v>43354936</v>
      </c>
      <c r="J14" s="60">
        <v>13560894</v>
      </c>
      <c r="K14" s="60">
        <v>13241659</v>
      </c>
      <c r="L14" s="60">
        <v>16994619</v>
      </c>
      <c r="M14" s="60">
        <v>43797172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87152108</v>
      </c>
      <c r="W14" s="60">
        <v>122066076</v>
      </c>
      <c r="X14" s="60">
        <v>-34913968</v>
      </c>
      <c r="Y14" s="61">
        <v>-28.6</v>
      </c>
      <c r="Z14" s="62">
        <v>244132153</v>
      </c>
    </row>
    <row r="15" spans="1:26" ht="13.5">
      <c r="A15" s="58" t="s">
        <v>41</v>
      </c>
      <c r="B15" s="19">
        <v>1752027493</v>
      </c>
      <c r="C15" s="19">
        <v>0</v>
      </c>
      <c r="D15" s="59">
        <v>2163848400</v>
      </c>
      <c r="E15" s="60">
        <v>2163848400</v>
      </c>
      <c r="F15" s="60">
        <v>-35403003</v>
      </c>
      <c r="G15" s="60">
        <v>412459631</v>
      </c>
      <c r="H15" s="60">
        <v>147416829</v>
      </c>
      <c r="I15" s="60">
        <v>524473457</v>
      </c>
      <c r="J15" s="60">
        <v>140229261</v>
      </c>
      <c r="K15" s="60">
        <v>101114105</v>
      </c>
      <c r="L15" s="60">
        <v>193752257</v>
      </c>
      <c r="M15" s="60">
        <v>435095623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959569080</v>
      </c>
      <c r="W15" s="60">
        <v>1081924212</v>
      </c>
      <c r="X15" s="60">
        <v>-122355132</v>
      </c>
      <c r="Y15" s="61">
        <v>-11.31</v>
      </c>
      <c r="Z15" s="62">
        <v>2163848400</v>
      </c>
    </row>
    <row r="16" spans="1:26" ht="13.5">
      <c r="A16" s="69" t="s">
        <v>42</v>
      </c>
      <c r="B16" s="19">
        <v>4272651</v>
      </c>
      <c r="C16" s="19">
        <v>0</v>
      </c>
      <c r="D16" s="59">
        <v>161255266</v>
      </c>
      <c r="E16" s="60">
        <v>161255266</v>
      </c>
      <c r="F16" s="60">
        <v>2086907</v>
      </c>
      <c r="G16" s="60">
        <v>2749831</v>
      </c>
      <c r="H16" s="60">
        <v>1538289</v>
      </c>
      <c r="I16" s="60">
        <v>6375027</v>
      </c>
      <c r="J16" s="60">
        <v>6273146</v>
      </c>
      <c r="K16" s="60">
        <v>91063</v>
      </c>
      <c r="L16" s="60">
        <v>43154527</v>
      </c>
      <c r="M16" s="60">
        <v>49518736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55893763</v>
      </c>
      <c r="W16" s="60">
        <v>80627634</v>
      </c>
      <c r="X16" s="60">
        <v>-24733871</v>
      </c>
      <c r="Y16" s="61">
        <v>-30.68</v>
      </c>
      <c r="Z16" s="62">
        <v>161255266</v>
      </c>
    </row>
    <row r="17" spans="1:26" ht="13.5">
      <c r="A17" s="58" t="s">
        <v>43</v>
      </c>
      <c r="B17" s="19">
        <v>1463021078</v>
      </c>
      <c r="C17" s="19">
        <v>0</v>
      </c>
      <c r="D17" s="59">
        <v>1453729352</v>
      </c>
      <c r="E17" s="60">
        <v>1453729352</v>
      </c>
      <c r="F17" s="60">
        <v>60984490</v>
      </c>
      <c r="G17" s="60">
        <v>94302308</v>
      </c>
      <c r="H17" s="60">
        <v>93930462</v>
      </c>
      <c r="I17" s="60">
        <v>249217260</v>
      </c>
      <c r="J17" s="60">
        <v>146159037</v>
      </c>
      <c r="K17" s="60">
        <v>89674661</v>
      </c>
      <c r="L17" s="60">
        <v>138018350</v>
      </c>
      <c r="M17" s="60">
        <v>373852048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623069308</v>
      </c>
      <c r="W17" s="60">
        <v>726864666</v>
      </c>
      <c r="X17" s="60">
        <v>-103795358</v>
      </c>
      <c r="Y17" s="61">
        <v>-14.28</v>
      </c>
      <c r="Z17" s="62">
        <v>1453729352</v>
      </c>
    </row>
    <row r="18" spans="1:26" ht="13.5">
      <c r="A18" s="70" t="s">
        <v>44</v>
      </c>
      <c r="B18" s="71">
        <f>SUM(B11:B17)</f>
        <v>4853111292</v>
      </c>
      <c r="C18" s="71">
        <f>SUM(C11:C17)</f>
        <v>0</v>
      </c>
      <c r="D18" s="72">
        <f aca="true" t="shared" si="1" ref="D18:Z18">SUM(D11:D17)</f>
        <v>5924047184</v>
      </c>
      <c r="E18" s="73">
        <f t="shared" si="1"/>
        <v>5924047184</v>
      </c>
      <c r="F18" s="73">
        <f t="shared" si="1"/>
        <v>157504493</v>
      </c>
      <c r="G18" s="73">
        <f t="shared" si="1"/>
        <v>637433482</v>
      </c>
      <c r="H18" s="73">
        <f t="shared" si="1"/>
        <v>375958418</v>
      </c>
      <c r="I18" s="73">
        <f t="shared" si="1"/>
        <v>1170896393</v>
      </c>
      <c r="J18" s="73">
        <f t="shared" si="1"/>
        <v>539584366</v>
      </c>
      <c r="K18" s="73">
        <f t="shared" si="1"/>
        <v>349965633</v>
      </c>
      <c r="L18" s="73">
        <f t="shared" si="1"/>
        <v>538805555</v>
      </c>
      <c r="M18" s="73">
        <f t="shared" si="1"/>
        <v>1428355554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2599251947</v>
      </c>
      <c r="W18" s="73">
        <f t="shared" si="1"/>
        <v>2962023588</v>
      </c>
      <c r="X18" s="73">
        <f t="shared" si="1"/>
        <v>-362771641</v>
      </c>
      <c r="Y18" s="67">
        <f>+IF(W18&lt;&gt;0,(X18/W18)*100,0)</f>
        <v>-12.247425795989306</v>
      </c>
      <c r="Z18" s="74">
        <f t="shared" si="1"/>
        <v>5924047184</v>
      </c>
    </row>
    <row r="19" spans="1:26" ht="13.5">
      <c r="A19" s="70" t="s">
        <v>45</v>
      </c>
      <c r="B19" s="75">
        <f>+B10-B18</f>
        <v>104909649</v>
      </c>
      <c r="C19" s="75">
        <f>+C10-C18</f>
        <v>0</v>
      </c>
      <c r="D19" s="76">
        <f aca="true" t="shared" si="2" ref="D19:Z19">+D10-D18</f>
        <v>388546904</v>
      </c>
      <c r="E19" s="77">
        <f t="shared" si="2"/>
        <v>388546904</v>
      </c>
      <c r="F19" s="77">
        <f t="shared" si="2"/>
        <v>503384881</v>
      </c>
      <c r="G19" s="77">
        <f t="shared" si="2"/>
        <v>-106405066</v>
      </c>
      <c r="H19" s="77">
        <f t="shared" si="2"/>
        <v>14608221</v>
      </c>
      <c r="I19" s="77">
        <f t="shared" si="2"/>
        <v>411588036</v>
      </c>
      <c r="J19" s="77">
        <f t="shared" si="2"/>
        <v>-160093568</v>
      </c>
      <c r="K19" s="77">
        <f t="shared" si="2"/>
        <v>44822161</v>
      </c>
      <c r="L19" s="77">
        <f t="shared" si="2"/>
        <v>124123362</v>
      </c>
      <c r="M19" s="77">
        <f t="shared" si="2"/>
        <v>8851955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420439991</v>
      </c>
      <c r="W19" s="77">
        <f>IF(E10=E18,0,W10-W18)</f>
        <v>184639950</v>
      </c>
      <c r="X19" s="77">
        <f t="shared" si="2"/>
        <v>235800041</v>
      </c>
      <c r="Y19" s="78">
        <f>+IF(W19&lt;&gt;0,(X19/W19)*100,0)</f>
        <v>127.7080290587167</v>
      </c>
      <c r="Z19" s="79">
        <f t="shared" si="2"/>
        <v>388546904</v>
      </c>
    </row>
    <row r="20" spans="1:26" ht="13.5">
      <c r="A20" s="58" t="s">
        <v>46</v>
      </c>
      <c r="B20" s="19">
        <v>772310671</v>
      </c>
      <c r="C20" s="19">
        <v>0</v>
      </c>
      <c r="D20" s="59">
        <v>756633000</v>
      </c>
      <c r="E20" s="60">
        <v>756633000</v>
      </c>
      <c r="F20" s="60">
        <v>0</v>
      </c>
      <c r="G20" s="60">
        <v>0</v>
      </c>
      <c r="H20" s="60">
        <v>2500000</v>
      </c>
      <c r="I20" s="60">
        <v>2500000</v>
      </c>
      <c r="J20" s="60">
        <v>0</v>
      </c>
      <c r="K20" s="60">
        <v>0</v>
      </c>
      <c r="L20" s="60">
        <v>2500000</v>
      </c>
      <c r="M20" s="60">
        <v>2500000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5000000</v>
      </c>
      <c r="W20" s="60">
        <v>378316500</v>
      </c>
      <c r="X20" s="60">
        <v>-373316500</v>
      </c>
      <c r="Y20" s="61">
        <v>-98.68</v>
      </c>
      <c r="Z20" s="62">
        <v>756633000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9633510</v>
      </c>
      <c r="X21" s="82">
        <v>-9633510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877220320</v>
      </c>
      <c r="C22" s="86">
        <f>SUM(C19:C21)</f>
        <v>0</v>
      </c>
      <c r="D22" s="87">
        <f aca="true" t="shared" si="3" ref="D22:Z22">SUM(D19:D21)</f>
        <v>1145179904</v>
      </c>
      <c r="E22" s="88">
        <f t="shared" si="3"/>
        <v>1145179904</v>
      </c>
      <c r="F22" s="88">
        <f t="shared" si="3"/>
        <v>503384881</v>
      </c>
      <c r="G22" s="88">
        <f t="shared" si="3"/>
        <v>-106405066</v>
      </c>
      <c r="H22" s="88">
        <f t="shared" si="3"/>
        <v>17108221</v>
      </c>
      <c r="I22" s="88">
        <f t="shared" si="3"/>
        <v>414088036</v>
      </c>
      <c r="J22" s="88">
        <f t="shared" si="3"/>
        <v>-160093568</v>
      </c>
      <c r="K22" s="88">
        <f t="shared" si="3"/>
        <v>44822161</v>
      </c>
      <c r="L22" s="88">
        <f t="shared" si="3"/>
        <v>126623362</v>
      </c>
      <c r="M22" s="88">
        <f t="shared" si="3"/>
        <v>11351955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425439991</v>
      </c>
      <c r="W22" s="88">
        <f t="shared" si="3"/>
        <v>572589960</v>
      </c>
      <c r="X22" s="88">
        <f t="shared" si="3"/>
        <v>-147149969</v>
      </c>
      <c r="Y22" s="89">
        <f>+IF(W22&lt;&gt;0,(X22/W22)*100,0)</f>
        <v>-25.699013129744714</v>
      </c>
      <c r="Z22" s="90">
        <f t="shared" si="3"/>
        <v>1145179904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877220320</v>
      </c>
      <c r="C24" s="75">
        <f>SUM(C22:C23)</f>
        <v>0</v>
      </c>
      <c r="D24" s="76">
        <f aca="true" t="shared" si="4" ref="D24:Z24">SUM(D22:D23)</f>
        <v>1145179904</v>
      </c>
      <c r="E24" s="77">
        <f t="shared" si="4"/>
        <v>1145179904</v>
      </c>
      <c r="F24" s="77">
        <f t="shared" si="4"/>
        <v>503384881</v>
      </c>
      <c r="G24" s="77">
        <f t="shared" si="4"/>
        <v>-106405066</v>
      </c>
      <c r="H24" s="77">
        <f t="shared" si="4"/>
        <v>17108221</v>
      </c>
      <c r="I24" s="77">
        <f t="shared" si="4"/>
        <v>414088036</v>
      </c>
      <c r="J24" s="77">
        <f t="shared" si="4"/>
        <v>-160093568</v>
      </c>
      <c r="K24" s="77">
        <f t="shared" si="4"/>
        <v>44822161</v>
      </c>
      <c r="L24" s="77">
        <f t="shared" si="4"/>
        <v>126623362</v>
      </c>
      <c r="M24" s="77">
        <f t="shared" si="4"/>
        <v>11351955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425439991</v>
      </c>
      <c r="W24" s="77">
        <f t="shared" si="4"/>
        <v>572589960</v>
      </c>
      <c r="X24" s="77">
        <f t="shared" si="4"/>
        <v>-147149969</v>
      </c>
      <c r="Y24" s="78">
        <f>+IF(W24&lt;&gt;0,(X24/W24)*100,0)</f>
        <v>-25.699013129744714</v>
      </c>
      <c r="Z24" s="79">
        <f t="shared" si="4"/>
        <v>1145179904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1092996857</v>
      </c>
      <c r="C27" s="22">
        <v>0</v>
      </c>
      <c r="D27" s="99">
        <v>1469462648</v>
      </c>
      <c r="E27" s="100">
        <v>1469462648</v>
      </c>
      <c r="F27" s="100">
        <v>6688657</v>
      </c>
      <c r="G27" s="100">
        <v>51226973</v>
      </c>
      <c r="H27" s="100">
        <v>41076265</v>
      </c>
      <c r="I27" s="100">
        <v>98991895</v>
      </c>
      <c r="J27" s="100">
        <v>96050247</v>
      </c>
      <c r="K27" s="100">
        <v>69427907</v>
      </c>
      <c r="L27" s="100">
        <v>133305565</v>
      </c>
      <c r="M27" s="100">
        <v>298783719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397775614</v>
      </c>
      <c r="W27" s="100">
        <v>734731324</v>
      </c>
      <c r="X27" s="100">
        <v>-336955710</v>
      </c>
      <c r="Y27" s="101">
        <v>-45.86</v>
      </c>
      <c r="Z27" s="102">
        <v>1469462648</v>
      </c>
    </row>
    <row r="28" spans="1:26" ht="13.5">
      <c r="A28" s="103" t="s">
        <v>46</v>
      </c>
      <c r="B28" s="19">
        <v>772330765</v>
      </c>
      <c r="C28" s="19">
        <v>0</v>
      </c>
      <c r="D28" s="59">
        <v>752924228</v>
      </c>
      <c r="E28" s="60">
        <v>752924228</v>
      </c>
      <c r="F28" s="60">
        <v>6128508</v>
      </c>
      <c r="G28" s="60">
        <v>32173469</v>
      </c>
      <c r="H28" s="60">
        <v>34135200</v>
      </c>
      <c r="I28" s="60">
        <v>72437177</v>
      </c>
      <c r="J28" s="60">
        <v>44110104</v>
      </c>
      <c r="K28" s="60">
        <v>31276360</v>
      </c>
      <c r="L28" s="60">
        <v>62242622</v>
      </c>
      <c r="M28" s="60">
        <v>137629086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210066263</v>
      </c>
      <c r="W28" s="60">
        <v>376462114</v>
      </c>
      <c r="X28" s="60">
        <v>-166395851</v>
      </c>
      <c r="Y28" s="61">
        <v>-44.2</v>
      </c>
      <c r="Z28" s="62">
        <v>752924228</v>
      </c>
    </row>
    <row r="29" spans="1:26" ht="13.5">
      <c r="A29" s="58" t="s">
        <v>282</v>
      </c>
      <c r="B29" s="19">
        <v>25712905</v>
      </c>
      <c r="C29" s="19">
        <v>0</v>
      </c>
      <c r="D29" s="59">
        <v>19267015</v>
      </c>
      <c r="E29" s="60">
        <v>19267015</v>
      </c>
      <c r="F29" s="60">
        <v>275437</v>
      </c>
      <c r="G29" s="60">
        <v>663737</v>
      </c>
      <c r="H29" s="60">
        <v>1198661</v>
      </c>
      <c r="I29" s="60">
        <v>2137835</v>
      </c>
      <c r="J29" s="60">
        <v>714832</v>
      </c>
      <c r="K29" s="60">
        <v>1297158</v>
      </c>
      <c r="L29" s="60">
        <v>651650</v>
      </c>
      <c r="M29" s="60">
        <v>2663640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4801475</v>
      </c>
      <c r="W29" s="60">
        <v>9633508</v>
      </c>
      <c r="X29" s="60">
        <v>-4832033</v>
      </c>
      <c r="Y29" s="61">
        <v>-50.16</v>
      </c>
      <c r="Z29" s="62">
        <v>19267015</v>
      </c>
    </row>
    <row r="30" spans="1:26" ht="13.5">
      <c r="A30" s="58" t="s">
        <v>52</v>
      </c>
      <c r="B30" s="19">
        <v>28772000</v>
      </c>
      <c r="C30" s="19">
        <v>0</v>
      </c>
      <c r="D30" s="59">
        <v>368517759</v>
      </c>
      <c r="E30" s="60">
        <v>368517759</v>
      </c>
      <c r="F30" s="60">
        <v>44844</v>
      </c>
      <c r="G30" s="60">
        <v>14193372</v>
      </c>
      <c r="H30" s="60">
        <v>-26412</v>
      </c>
      <c r="I30" s="60">
        <v>14211804</v>
      </c>
      <c r="J30" s="60">
        <v>12263532</v>
      </c>
      <c r="K30" s="60">
        <v>10328832</v>
      </c>
      <c r="L30" s="60">
        <v>29277855</v>
      </c>
      <c r="M30" s="60">
        <v>51870219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66082023</v>
      </c>
      <c r="W30" s="60">
        <v>184258880</v>
      </c>
      <c r="X30" s="60">
        <v>-118176857</v>
      </c>
      <c r="Y30" s="61">
        <v>-64.14</v>
      </c>
      <c r="Z30" s="62">
        <v>368517759</v>
      </c>
    </row>
    <row r="31" spans="1:26" ht="13.5">
      <c r="A31" s="58" t="s">
        <v>53</v>
      </c>
      <c r="B31" s="19">
        <v>266181190</v>
      </c>
      <c r="C31" s="19">
        <v>0</v>
      </c>
      <c r="D31" s="59">
        <v>328753646</v>
      </c>
      <c r="E31" s="60">
        <v>328753646</v>
      </c>
      <c r="F31" s="60">
        <v>239868</v>
      </c>
      <c r="G31" s="60">
        <v>4196394</v>
      </c>
      <c r="H31" s="60">
        <v>5768815</v>
      </c>
      <c r="I31" s="60">
        <v>10205077</v>
      </c>
      <c r="J31" s="60">
        <v>38961780</v>
      </c>
      <c r="K31" s="60">
        <v>26525558</v>
      </c>
      <c r="L31" s="60">
        <v>41133437</v>
      </c>
      <c r="M31" s="60">
        <v>106620775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116825852</v>
      </c>
      <c r="W31" s="60">
        <v>164376823</v>
      </c>
      <c r="X31" s="60">
        <v>-47550971</v>
      </c>
      <c r="Y31" s="61">
        <v>-28.93</v>
      </c>
      <c r="Z31" s="62">
        <v>328753646</v>
      </c>
    </row>
    <row r="32" spans="1:26" ht="13.5">
      <c r="A32" s="70" t="s">
        <v>54</v>
      </c>
      <c r="B32" s="22">
        <f>SUM(B28:B31)</f>
        <v>1092996860</v>
      </c>
      <c r="C32" s="22">
        <f>SUM(C28:C31)</f>
        <v>0</v>
      </c>
      <c r="D32" s="99">
        <f aca="true" t="shared" si="5" ref="D32:Z32">SUM(D28:D31)</f>
        <v>1469462648</v>
      </c>
      <c r="E32" s="100">
        <f t="shared" si="5"/>
        <v>1469462648</v>
      </c>
      <c r="F32" s="100">
        <f t="shared" si="5"/>
        <v>6688657</v>
      </c>
      <c r="G32" s="100">
        <f t="shared" si="5"/>
        <v>51226972</v>
      </c>
      <c r="H32" s="100">
        <f t="shared" si="5"/>
        <v>41076264</v>
      </c>
      <c r="I32" s="100">
        <f t="shared" si="5"/>
        <v>98991893</v>
      </c>
      <c r="J32" s="100">
        <f t="shared" si="5"/>
        <v>96050248</v>
      </c>
      <c r="K32" s="100">
        <f t="shared" si="5"/>
        <v>69427908</v>
      </c>
      <c r="L32" s="100">
        <f t="shared" si="5"/>
        <v>133305564</v>
      </c>
      <c r="M32" s="100">
        <f t="shared" si="5"/>
        <v>298783720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397775613</v>
      </c>
      <c r="W32" s="100">
        <f t="shared" si="5"/>
        <v>734731325</v>
      </c>
      <c r="X32" s="100">
        <f t="shared" si="5"/>
        <v>-336955712</v>
      </c>
      <c r="Y32" s="101">
        <f>+IF(W32&lt;&gt;0,(X32/W32)*100,0)</f>
        <v>-45.861078809999015</v>
      </c>
      <c r="Z32" s="102">
        <f t="shared" si="5"/>
        <v>1469462648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1896517729</v>
      </c>
      <c r="C35" s="19">
        <v>0</v>
      </c>
      <c r="D35" s="59">
        <v>2914557464</v>
      </c>
      <c r="E35" s="60">
        <v>2914557464</v>
      </c>
      <c r="F35" s="60">
        <v>2515419118</v>
      </c>
      <c r="G35" s="60">
        <v>2532417294</v>
      </c>
      <c r="H35" s="60">
        <v>2471785465</v>
      </c>
      <c r="I35" s="60">
        <v>2471785465</v>
      </c>
      <c r="J35" s="60">
        <v>2440376714</v>
      </c>
      <c r="K35" s="60">
        <v>2455887996</v>
      </c>
      <c r="L35" s="60">
        <v>2833924133</v>
      </c>
      <c r="M35" s="60">
        <v>2833924133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2833924133</v>
      </c>
      <c r="W35" s="60">
        <v>1457278732</v>
      </c>
      <c r="X35" s="60">
        <v>1376645401</v>
      </c>
      <c r="Y35" s="61">
        <v>94.47</v>
      </c>
      <c r="Z35" s="62">
        <v>2914557464</v>
      </c>
    </row>
    <row r="36" spans="1:26" ht="13.5">
      <c r="A36" s="58" t="s">
        <v>57</v>
      </c>
      <c r="B36" s="19">
        <v>12686666139</v>
      </c>
      <c r="C36" s="19">
        <v>0</v>
      </c>
      <c r="D36" s="59">
        <v>11878643751</v>
      </c>
      <c r="E36" s="60">
        <v>11878643751</v>
      </c>
      <c r="F36" s="60">
        <v>12047797004</v>
      </c>
      <c r="G36" s="60">
        <v>12757258998</v>
      </c>
      <c r="H36" s="60">
        <v>12914520311</v>
      </c>
      <c r="I36" s="60">
        <v>12914520311</v>
      </c>
      <c r="J36" s="60">
        <v>12902484299</v>
      </c>
      <c r="K36" s="60">
        <v>12880365760</v>
      </c>
      <c r="L36" s="60">
        <v>12974165290</v>
      </c>
      <c r="M36" s="60">
        <v>12974165290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12974165290</v>
      </c>
      <c r="W36" s="60">
        <v>5939321876</v>
      </c>
      <c r="X36" s="60">
        <v>7034843414</v>
      </c>
      <c r="Y36" s="61">
        <v>118.45</v>
      </c>
      <c r="Z36" s="62">
        <v>11878643751</v>
      </c>
    </row>
    <row r="37" spans="1:26" ht="13.5">
      <c r="A37" s="58" t="s">
        <v>58</v>
      </c>
      <c r="B37" s="19">
        <v>1385963208</v>
      </c>
      <c r="C37" s="19">
        <v>0</v>
      </c>
      <c r="D37" s="59">
        <v>1436171092</v>
      </c>
      <c r="E37" s="60">
        <v>1436171092</v>
      </c>
      <c r="F37" s="60">
        <v>843937314</v>
      </c>
      <c r="G37" s="60">
        <v>1225765062</v>
      </c>
      <c r="H37" s="60">
        <v>1293908905</v>
      </c>
      <c r="I37" s="60">
        <v>1293908905</v>
      </c>
      <c r="J37" s="60">
        <v>1402233371</v>
      </c>
      <c r="K37" s="60">
        <v>1096674070</v>
      </c>
      <c r="L37" s="60">
        <v>1367221770</v>
      </c>
      <c r="M37" s="60">
        <v>1367221770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1367221770</v>
      </c>
      <c r="W37" s="60">
        <v>718085546</v>
      </c>
      <c r="X37" s="60">
        <v>649136224</v>
      </c>
      <c r="Y37" s="61">
        <v>90.4</v>
      </c>
      <c r="Z37" s="62">
        <v>1436171092</v>
      </c>
    </row>
    <row r="38" spans="1:26" ht="13.5">
      <c r="A38" s="58" t="s">
        <v>59</v>
      </c>
      <c r="B38" s="19">
        <v>1310330344</v>
      </c>
      <c r="C38" s="19">
        <v>0</v>
      </c>
      <c r="D38" s="59">
        <v>1489514217</v>
      </c>
      <c r="E38" s="60">
        <v>1489514217</v>
      </c>
      <c r="F38" s="60">
        <v>1062732971</v>
      </c>
      <c r="G38" s="60">
        <v>1164675002</v>
      </c>
      <c r="H38" s="60">
        <v>1165452746</v>
      </c>
      <c r="I38" s="60">
        <v>1165452746</v>
      </c>
      <c r="J38" s="60">
        <v>1166181001</v>
      </c>
      <c r="K38" s="60">
        <v>1161055960</v>
      </c>
      <c r="L38" s="60">
        <v>1160855619</v>
      </c>
      <c r="M38" s="60">
        <v>1160855619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1160855619</v>
      </c>
      <c r="W38" s="60">
        <v>744757109</v>
      </c>
      <c r="X38" s="60">
        <v>416098510</v>
      </c>
      <c r="Y38" s="61">
        <v>55.87</v>
      </c>
      <c r="Z38" s="62">
        <v>1489514217</v>
      </c>
    </row>
    <row r="39" spans="1:26" ht="13.5">
      <c r="A39" s="58" t="s">
        <v>60</v>
      </c>
      <c r="B39" s="19">
        <v>11886890316</v>
      </c>
      <c r="C39" s="19">
        <v>0</v>
      </c>
      <c r="D39" s="59">
        <v>11867515906</v>
      </c>
      <c r="E39" s="60">
        <v>11867515906</v>
      </c>
      <c r="F39" s="60">
        <v>12656545837</v>
      </c>
      <c r="G39" s="60">
        <v>12899236228</v>
      </c>
      <c r="H39" s="60">
        <v>12926944125</v>
      </c>
      <c r="I39" s="60">
        <v>12926944125</v>
      </c>
      <c r="J39" s="60">
        <v>12774446641</v>
      </c>
      <c r="K39" s="60">
        <v>13078523726</v>
      </c>
      <c r="L39" s="60">
        <v>13280012034</v>
      </c>
      <c r="M39" s="60">
        <v>13280012034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13280012034</v>
      </c>
      <c r="W39" s="60">
        <v>5933757953</v>
      </c>
      <c r="X39" s="60">
        <v>7346254081</v>
      </c>
      <c r="Y39" s="61">
        <v>123.8</v>
      </c>
      <c r="Z39" s="62">
        <v>11867515906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1108572512</v>
      </c>
      <c r="C42" s="19">
        <v>0</v>
      </c>
      <c r="D42" s="59">
        <v>1411709733</v>
      </c>
      <c r="E42" s="60">
        <v>1411709733</v>
      </c>
      <c r="F42" s="60">
        <v>390230177</v>
      </c>
      <c r="G42" s="60">
        <v>-56728745</v>
      </c>
      <c r="H42" s="60">
        <v>-46757054</v>
      </c>
      <c r="I42" s="60">
        <v>286744378</v>
      </c>
      <c r="J42" s="60">
        <v>36195079</v>
      </c>
      <c r="K42" s="60">
        <v>23666470</v>
      </c>
      <c r="L42" s="60">
        <v>397080619</v>
      </c>
      <c r="M42" s="60">
        <v>456942168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743686546</v>
      </c>
      <c r="W42" s="60">
        <v>1298359897</v>
      </c>
      <c r="X42" s="60">
        <v>-554673351</v>
      </c>
      <c r="Y42" s="61">
        <v>-42.72</v>
      </c>
      <c r="Z42" s="62">
        <v>1411709733</v>
      </c>
    </row>
    <row r="43" spans="1:26" ht="13.5">
      <c r="A43" s="58" t="s">
        <v>63</v>
      </c>
      <c r="B43" s="19">
        <v>-1384726808</v>
      </c>
      <c r="C43" s="19">
        <v>0</v>
      </c>
      <c r="D43" s="59">
        <v>-1273630721</v>
      </c>
      <c r="E43" s="60">
        <v>-1273630721</v>
      </c>
      <c r="F43" s="60">
        <v>-82199608</v>
      </c>
      <c r="G43" s="60">
        <v>-48171071</v>
      </c>
      <c r="H43" s="60">
        <v>-48844242</v>
      </c>
      <c r="I43" s="60">
        <v>-179214921</v>
      </c>
      <c r="J43" s="60">
        <v>-99768485</v>
      </c>
      <c r="K43" s="60">
        <v>-68823102</v>
      </c>
      <c r="L43" s="60">
        <v>-144475885</v>
      </c>
      <c r="M43" s="60">
        <v>-313067472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-492282393</v>
      </c>
      <c r="W43" s="60">
        <v>-525583039</v>
      </c>
      <c r="X43" s="60">
        <v>33300646</v>
      </c>
      <c r="Y43" s="61">
        <v>-6.34</v>
      </c>
      <c r="Z43" s="62">
        <v>-1273630721</v>
      </c>
    </row>
    <row r="44" spans="1:26" ht="13.5">
      <c r="A44" s="58" t="s">
        <v>64</v>
      </c>
      <c r="B44" s="19">
        <v>125276917</v>
      </c>
      <c r="C44" s="19">
        <v>0</v>
      </c>
      <c r="D44" s="59">
        <v>306081979</v>
      </c>
      <c r="E44" s="60">
        <v>306081979</v>
      </c>
      <c r="F44" s="60">
        <v>-379212</v>
      </c>
      <c r="G44" s="60">
        <v>-518638</v>
      </c>
      <c r="H44" s="60">
        <v>-357463</v>
      </c>
      <c r="I44" s="60">
        <v>-1255313</v>
      </c>
      <c r="J44" s="60">
        <v>-385061</v>
      </c>
      <c r="K44" s="60">
        <v>-531677</v>
      </c>
      <c r="L44" s="60">
        <v>-1565260</v>
      </c>
      <c r="M44" s="60">
        <v>-2481998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-3737311</v>
      </c>
      <c r="W44" s="60">
        <v>116611152</v>
      </c>
      <c r="X44" s="60">
        <v>-120348463</v>
      </c>
      <c r="Y44" s="61">
        <v>-103.2</v>
      </c>
      <c r="Z44" s="62">
        <v>306081979</v>
      </c>
    </row>
    <row r="45" spans="1:26" ht="13.5">
      <c r="A45" s="70" t="s">
        <v>65</v>
      </c>
      <c r="B45" s="22">
        <v>452208874</v>
      </c>
      <c r="C45" s="22">
        <v>0</v>
      </c>
      <c r="D45" s="99">
        <v>1182509265</v>
      </c>
      <c r="E45" s="100">
        <v>1182509265</v>
      </c>
      <c r="F45" s="100">
        <v>940906249</v>
      </c>
      <c r="G45" s="100">
        <v>835487795</v>
      </c>
      <c r="H45" s="100">
        <v>739529036</v>
      </c>
      <c r="I45" s="100">
        <v>739529036</v>
      </c>
      <c r="J45" s="100">
        <v>675570569</v>
      </c>
      <c r="K45" s="100">
        <v>629882260</v>
      </c>
      <c r="L45" s="100">
        <v>880921734</v>
      </c>
      <c r="M45" s="100">
        <v>880921734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880921734</v>
      </c>
      <c r="W45" s="100">
        <v>1627736284</v>
      </c>
      <c r="X45" s="100">
        <v>-746814550</v>
      </c>
      <c r="Y45" s="101">
        <v>-45.88</v>
      </c>
      <c r="Z45" s="102">
        <v>1182509265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328141397</v>
      </c>
      <c r="C49" s="52">
        <v>0</v>
      </c>
      <c r="D49" s="129">
        <v>223555550</v>
      </c>
      <c r="E49" s="54">
        <v>165344786</v>
      </c>
      <c r="F49" s="54">
        <v>0</v>
      </c>
      <c r="G49" s="54">
        <v>0</v>
      </c>
      <c r="H49" s="54">
        <v>0</v>
      </c>
      <c r="I49" s="54">
        <v>203863543</v>
      </c>
      <c r="J49" s="54">
        <v>0</v>
      </c>
      <c r="K49" s="54">
        <v>0</v>
      </c>
      <c r="L49" s="54">
        <v>0</v>
      </c>
      <c r="M49" s="54">
        <v>142139043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109463882</v>
      </c>
      <c r="W49" s="54">
        <v>570834921</v>
      </c>
      <c r="X49" s="54">
        <v>1652852488</v>
      </c>
      <c r="Y49" s="54">
        <v>3396195610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108904001</v>
      </c>
      <c r="C51" s="52">
        <v>0</v>
      </c>
      <c r="D51" s="129">
        <v>12314060</v>
      </c>
      <c r="E51" s="54">
        <v>8133267</v>
      </c>
      <c r="F51" s="54">
        <v>0</v>
      </c>
      <c r="G51" s="54">
        <v>0</v>
      </c>
      <c r="H51" s="54">
        <v>0</v>
      </c>
      <c r="I51" s="54">
        <v>12183160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141534488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93.51333954601368</v>
      </c>
      <c r="E58" s="7">
        <f t="shared" si="6"/>
        <v>93.51333954601368</v>
      </c>
      <c r="F58" s="7">
        <f t="shared" si="6"/>
        <v>82.61126547102516</v>
      </c>
      <c r="G58" s="7">
        <f t="shared" si="6"/>
        <v>80.46849470554335</v>
      </c>
      <c r="H58" s="7">
        <f t="shared" si="6"/>
        <v>102.6802396479799</v>
      </c>
      <c r="I58" s="7">
        <f t="shared" si="6"/>
        <v>87.94467411100027</v>
      </c>
      <c r="J58" s="7">
        <f t="shared" si="6"/>
        <v>104.39271398761316</v>
      </c>
      <c r="K58" s="7">
        <f t="shared" si="6"/>
        <v>85.49200680707021</v>
      </c>
      <c r="L58" s="7">
        <f t="shared" si="6"/>
        <v>94.52411766784023</v>
      </c>
      <c r="M58" s="7">
        <f t="shared" si="6"/>
        <v>94.63568997660616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91.0910132619326</v>
      </c>
      <c r="W58" s="7">
        <f t="shared" si="6"/>
        <v>97.55544239836958</v>
      </c>
      <c r="X58" s="7">
        <f t="shared" si="6"/>
        <v>0</v>
      </c>
      <c r="Y58" s="7">
        <f t="shared" si="6"/>
        <v>0</v>
      </c>
      <c r="Z58" s="8">
        <f t="shared" si="6"/>
        <v>93.51333954601368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86.00000044456725</v>
      </c>
      <c r="E59" s="10">
        <f t="shared" si="7"/>
        <v>86.00000044456725</v>
      </c>
      <c r="F59" s="10">
        <f t="shared" si="7"/>
        <v>43.50362619105904</v>
      </c>
      <c r="G59" s="10">
        <f t="shared" si="7"/>
        <v>38.95400890566922</v>
      </c>
      <c r="H59" s="10">
        <f t="shared" si="7"/>
        <v>56.59729235725814</v>
      </c>
      <c r="I59" s="10">
        <f t="shared" si="7"/>
        <v>45.508774728840926</v>
      </c>
      <c r="J59" s="10">
        <f t="shared" si="7"/>
        <v>48.88679897717696</v>
      </c>
      <c r="K59" s="10">
        <f t="shared" si="7"/>
        <v>48.50537804731184</v>
      </c>
      <c r="L59" s="10">
        <f t="shared" si="7"/>
        <v>48.17362775476905</v>
      </c>
      <c r="M59" s="10">
        <f t="shared" si="7"/>
        <v>48.520490849087196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47.04065943697038</v>
      </c>
      <c r="W59" s="10">
        <f t="shared" si="7"/>
        <v>86.00000084117289</v>
      </c>
      <c r="X59" s="10">
        <f t="shared" si="7"/>
        <v>0</v>
      </c>
      <c r="Y59" s="10">
        <f t="shared" si="7"/>
        <v>0</v>
      </c>
      <c r="Z59" s="11">
        <f t="shared" si="7"/>
        <v>86.00000044456725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96.11556260505964</v>
      </c>
      <c r="E60" s="13">
        <f t="shared" si="7"/>
        <v>96.11556260505964</v>
      </c>
      <c r="F60" s="13">
        <f t="shared" si="7"/>
        <v>97.3007532211271</v>
      </c>
      <c r="G60" s="13">
        <f t="shared" si="7"/>
        <v>96.03700209700638</v>
      </c>
      <c r="H60" s="13">
        <f t="shared" si="7"/>
        <v>111.57756959541372</v>
      </c>
      <c r="I60" s="13">
        <f t="shared" si="7"/>
        <v>101.47593543314733</v>
      </c>
      <c r="J60" s="13">
        <f t="shared" si="7"/>
        <v>128.198335610143</v>
      </c>
      <c r="K60" s="13">
        <f t="shared" si="7"/>
        <v>102.23684087539755</v>
      </c>
      <c r="L60" s="13">
        <f t="shared" si="7"/>
        <v>116.21462676772725</v>
      </c>
      <c r="M60" s="13">
        <f t="shared" si="7"/>
        <v>115.28203483546824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107.71943662952461</v>
      </c>
      <c r="W60" s="13">
        <f t="shared" si="7"/>
        <v>101.55507248980035</v>
      </c>
      <c r="X60" s="13">
        <f t="shared" si="7"/>
        <v>0</v>
      </c>
      <c r="Y60" s="13">
        <f t="shared" si="7"/>
        <v>0</v>
      </c>
      <c r="Z60" s="14">
        <f t="shared" si="7"/>
        <v>96.11556260505964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92.98583501739198</v>
      </c>
      <c r="G61" s="13">
        <f t="shared" si="7"/>
        <v>100.99840206099331</v>
      </c>
      <c r="H61" s="13">
        <f t="shared" si="7"/>
        <v>117.84219964491255</v>
      </c>
      <c r="I61" s="13">
        <f t="shared" si="7"/>
        <v>103.70712203020362</v>
      </c>
      <c r="J61" s="13">
        <f t="shared" si="7"/>
        <v>173.3638756773393</v>
      </c>
      <c r="K61" s="13">
        <f t="shared" si="7"/>
        <v>116.09117457877285</v>
      </c>
      <c r="L61" s="13">
        <f t="shared" si="7"/>
        <v>134.98623291131779</v>
      </c>
      <c r="M61" s="13">
        <f t="shared" si="7"/>
        <v>140.35566533854796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118.17515857941534</v>
      </c>
      <c r="W61" s="13">
        <f t="shared" si="7"/>
        <v>107.99999974296941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86.00000013865176</v>
      </c>
      <c r="E62" s="13">
        <f t="shared" si="7"/>
        <v>86.00000013865176</v>
      </c>
      <c r="F62" s="13">
        <f t="shared" si="7"/>
        <v>118.96598155969573</v>
      </c>
      <c r="G62" s="13">
        <f t="shared" si="7"/>
        <v>84.82569804711524</v>
      </c>
      <c r="H62" s="13">
        <f t="shared" si="7"/>
        <v>97.92118607640117</v>
      </c>
      <c r="I62" s="13">
        <f t="shared" si="7"/>
        <v>99.58683640065233</v>
      </c>
      <c r="J62" s="13">
        <f t="shared" si="7"/>
        <v>65.93883860279135</v>
      </c>
      <c r="K62" s="13">
        <f t="shared" si="7"/>
        <v>81.07859990387202</v>
      </c>
      <c r="L62" s="13">
        <f t="shared" si="7"/>
        <v>92.84898546343233</v>
      </c>
      <c r="M62" s="13">
        <f t="shared" si="7"/>
        <v>78.41420173378717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86.97958001813748</v>
      </c>
      <c r="W62" s="13">
        <f t="shared" si="7"/>
        <v>85.56040738363666</v>
      </c>
      <c r="X62" s="13">
        <f t="shared" si="7"/>
        <v>0</v>
      </c>
      <c r="Y62" s="13">
        <f t="shared" si="7"/>
        <v>0</v>
      </c>
      <c r="Z62" s="14">
        <f t="shared" si="7"/>
        <v>86.00000013865176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92.43883291849386</v>
      </c>
      <c r="E63" s="13">
        <f t="shared" si="7"/>
        <v>92.43883291849386</v>
      </c>
      <c r="F63" s="13">
        <f t="shared" si="7"/>
        <v>83.06218336210081</v>
      </c>
      <c r="G63" s="13">
        <f t="shared" si="7"/>
        <v>67.67036542851223</v>
      </c>
      <c r="H63" s="13">
        <f t="shared" si="7"/>
        <v>80.89745745960141</v>
      </c>
      <c r="I63" s="13">
        <f t="shared" si="7"/>
        <v>77.12579556409527</v>
      </c>
      <c r="J63" s="13">
        <f t="shared" si="7"/>
        <v>84.31486209329708</v>
      </c>
      <c r="K63" s="13">
        <f t="shared" si="7"/>
        <v>75.14558293756603</v>
      </c>
      <c r="L63" s="13">
        <f t="shared" si="7"/>
        <v>79.08156705447243</v>
      </c>
      <c r="M63" s="13">
        <f t="shared" si="7"/>
        <v>79.47949850372818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78.29461171245245</v>
      </c>
      <c r="W63" s="13">
        <f t="shared" si="7"/>
        <v>92.43883484096834</v>
      </c>
      <c r="X63" s="13">
        <f t="shared" si="7"/>
        <v>0</v>
      </c>
      <c r="Y63" s="13">
        <f t="shared" si="7"/>
        <v>0</v>
      </c>
      <c r="Z63" s="14">
        <f t="shared" si="7"/>
        <v>92.43883291849386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86.0000005291435</v>
      </c>
      <c r="E64" s="13">
        <f t="shared" si="7"/>
        <v>86.0000005291435</v>
      </c>
      <c r="F64" s="13">
        <f t="shared" si="7"/>
        <v>125.34472954561133</v>
      </c>
      <c r="G64" s="13">
        <f t="shared" si="7"/>
        <v>97.50232942137833</v>
      </c>
      <c r="H64" s="13">
        <f t="shared" si="7"/>
        <v>104.62741411724492</v>
      </c>
      <c r="I64" s="13">
        <f t="shared" si="7"/>
        <v>109.21276953561778</v>
      </c>
      <c r="J64" s="13">
        <f t="shared" si="7"/>
        <v>150.51537247303204</v>
      </c>
      <c r="K64" s="13">
        <f t="shared" si="7"/>
        <v>143.67532460085513</v>
      </c>
      <c r="L64" s="13">
        <f t="shared" si="7"/>
        <v>54.67810371199171</v>
      </c>
      <c r="M64" s="13">
        <f t="shared" si="7"/>
        <v>97.08232453810818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102.97734046548076</v>
      </c>
      <c r="W64" s="13">
        <f t="shared" si="7"/>
        <v>86.0000010840989</v>
      </c>
      <c r="X64" s="13">
        <f t="shared" si="7"/>
        <v>0</v>
      </c>
      <c r="Y64" s="13">
        <f t="shared" si="7"/>
        <v>0</v>
      </c>
      <c r="Z64" s="14">
        <f t="shared" si="7"/>
        <v>86.0000005291435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87.7384699231484</v>
      </c>
      <c r="E66" s="16">
        <f t="shared" si="7"/>
        <v>87.7384699231484</v>
      </c>
      <c r="F66" s="16">
        <f t="shared" si="7"/>
        <v>1.4709339998117703</v>
      </c>
      <c r="G66" s="16">
        <f t="shared" si="7"/>
        <v>1.4602508257034104</v>
      </c>
      <c r="H66" s="16">
        <f t="shared" si="7"/>
        <v>-2.5035470310036785</v>
      </c>
      <c r="I66" s="16">
        <f t="shared" si="7"/>
        <v>2.029292225298936</v>
      </c>
      <c r="J66" s="16">
        <f t="shared" si="7"/>
        <v>2.4550161640309667</v>
      </c>
      <c r="K66" s="16">
        <f t="shared" si="7"/>
        <v>0.6650182511891473</v>
      </c>
      <c r="L66" s="16">
        <f t="shared" si="7"/>
        <v>1.8209850532876892</v>
      </c>
      <c r="M66" s="16">
        <f t="shared" si="7"/>
        <v>1.6299400432728237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1.7797599750095734</v>
      </c>
      <c r="W66" s="16">
        <f t="shared" si="7"/>
        <v>88.73188171651717</v>
      </c>
      <c r="X66" s="16">
        <f t="shared" si="7"/>
        <v>0</v>
      </c>
      <c r="Y66" s="16">
        <f t="shared" si="7"/>
        <v>0</v>
      </c>
      <c r="Z66" s="17">
        <f t="shared" si="7"/>
        <v>87.7384699231484</v>
      </c>
    </row>
    <row r="67" spans="1:26" ht="13.5" hidden="1">
      <c r="A67" s="41" t="s">
        <v>285</v>
      </c>
      <c r="B67" s="24">
        <v>3767722973</v>
      </c>
      <c r="C67" s="24"/>
      <c r="D67" s="25">
        <v>4707151348</v>
      </c>
      <c r="E67" s="26">
        <v>4707151348</v>
      </c>
      <c r="F67" s="26">
        <v>369044791</v>
      </c>
      <c r="G67" s="26">
        <v>397289399</v>
      </c>
      <c r="H67" s="26">
        <v>335139733</v>
      </c>
      <c r="I67" s="26">
        <v>1101473923</v>
      </c>
      <c r="J67" s="26">
        <v>322744277</v>
      </c>
      <c r="K67" s="26">
        <v>340557087</v>
      </c>
      <c r="L67" s="26">
        <v>314393023</v>
      </c>
      <c r="M67" s="26">
        <v>977694387</v>
      </c>
      <c r="N67" s="26"/>
      <c r="O67" s="26"/>
      <c r="P67" s="26"/>
      <c r="Q67" s="26"/>
      <c r="R67" s="26"/>
      <c r="S67" s="26"/>
      <c r="T67" s="26"/>
      <c r="U67" s="26"/>
      <c r="V67" s="26">
        <v>2079168310</v>
      </c>
      <c r="W67" s="26">
        <v>2353575672</v>
      </c>
      <c r="X67" s="26"/>
      <c r="Y67" s="25"/>
      <c r="Z67" s="27">
        <v>4707151348</v>
      </c>
    </row>
    <row r="68" spans="1:26" ht="13.5" hidden="1">
      <c r="A68" s="37" t="s">
        <v>31</v>
      </c>
      <c r="B68" s="19">
        <v>969482446</v>
      </c>
      <c r="C68" s="19"/>
      <c r="D68" s="20">
        <v>1084200413</v>
      </c>
      <c r="E68" s="21">
        <v>1084200413</v>
      </c>
      <c r="F68" s="21">
        <v>74138537</v>
      </c>
      <c r="G68" s="21">
        <v>82427719</v>
      </c>
      <c r="H68" s="21">
        <v>62132126</v>
      </c>
      <c r="I68" s="21">
        <v>218698382</v>
      </c>
      <c r="J68" s="21">
        <v>74140293</v>
      </c>
      <c r="K68" s="21">
        <v>77323232</v>
      </c>
      <c r="L68" s="21">
        <v>74927606</v>
      </c>
      <c r="M68" s="21">
        <v>226391131</v>
      </c>
      <c r="N68" s="21"/>
      <c r="O68" s="21"/>
      <c r="P68" s="21"/>
      <c r="Q68" s="21"/>
      <c r="R68" s="21"/>
      <c r="S68" s="21"/>
      <c r="T68" s="21"/>
      <c r="U68" s="21"/>
      <c r="V68" s="21">
        <v>445089513</v>
      </c>
      <c r="W68" s="21">
        <v>542100204</v>
      </c>
      <c r="X68" s="21"/>
      <c r="Y68" s="20"/>
      <c r="Z68" s="23">
        <v>1084200413</v>
      </c>
    </row>
    <row r="69" spans="1:26" ht="13.5" hidden="1">
      <c r="A69" s="38" t="s">
        <v>32</v>
      </c>
      <c r="B69" s="19">
        <v>2646964635</v>
      </c>
      <c r="C69" s="19"/>
      <c r="D69" s="20">
        <v>3469943065</v>
      </c>
      <c r="E69" s="21">
        <v>3469943065</v>
      </c>
      <c r="F69" s="21">
        <v>279956433</v>
      </c>
      <c r="G69" s="21">
        <v>299213204</v>
      </c>
      <c r="H69" s="21">
        <v>276813607</v>
      </c>
      <c r="I69" s="21">
        <v>855983244</v>
      </c>
      <c r="J69" s="21">
        <v>234265667</v>
      </c>
      <c r="K69" s="21">
        <v>247994574</v>
      </c>
      <c r="L69" s="21">
        <v>224419165</v>
      </c>
      <c r="M69" s="21">
        <v>706679406</v>
      </c>
      <c r="N69" s="21"/>
      <c r="O69" s="21"/>
      <c r="P69" s="21"/>
      <c r="Q69" s="21"/>
      <c r="R69" s="21"/>
      <c r="S69" s="21"/>
      <c r="T69" s="21"/>
      <c r="U69" s="21"/>
      <c r="V69" s="21">
        <v>1562662650</v>
      </c>
      <c r="W69" s="21">
        <v>1734971532</v>
      </c>
      <c r="X69" s="21"/>
      <c r="Y69" s="20"/>
      <c r="Z69" s="23">
        <v>3469943065</v>
      </c>
    </row>
    <row r="70" spans="1:26" ht="13.5" hidden="1">
      <c r="A70" s="39" t="s">
        <v>103</v>
      </c>
      <c r="B70" s="19">
        <v>1711473153</v>
      </c>
      <c r="C70" s="19"/>
      <c r="D70" s="20">
        <v>2396601846</v>
      </c>
      <c r="E70" s="21">
        <v>2396601846</v>
      </c>
      <c r="F70" s="21">
        <v>210482574</v>
      </c>
      <c r="G70" s="21">
        <v>221339487</v>
      </c>
      <c r="H70" s="21">
        <v>202064032</v>
      </c>
      <c r="I70" s="21">
        <v>633886093</v>
      </c>
      <c r="J70" s="21">
        <v>128994247</v>
      </c>
      <c r="K70" s="21">
        <v>144501726</v>
      </c>
      <c r="L70" s="21">
        <v>139979123</v>
      </c>
      <c r="M70" s="21">
        <v>413475096</v>
      </c>
      <c r="N70" s="21"/>
      <c r="O70" s="21"/>
      <c r="P70" s="21"/>
      <c r="Q70" s="21"/>
      <c r="R70" s="21"/>
      <c r="S70" s="21"/>
      <c r="T70" s="21"/>
      <c r="U70" s="21"/>
      <c r="V70" s="21">
        <v>1047361189</v>
      </c>
      <c r="W70" s="21">
        <v>1198300926</v>
      </c>
      <c r="X70" s="21"/>
      <c r="Y70" s="20"/>
      <c r="Z70" s="23">
        <v>2396601846</v>
      </c>
    </row>
    <row r="71" spans="1:26" ht="13.5" hidden="1">
      <c r="A71" s="39" t="s">
        <v>104</v>
      </c>
      <c r="B71" s="19">
        <v>612264312</v>
      </c>
      <c r="C71" s="19"/>
      <c r="D71" s="20">
        <v>677957521</v>
      </c>
      <c r="E71" s="21">
        <v>677957521</v>
      </c>
      <c r="F71" s="21">
        <v>45097629</v>
      </c>
      <c r="G71" s="21">
        <v>53419281</v>
      </c>
      <c r="H71" s="21">
        <v>51285735</v>
      </c>
      <c r="I71" s="21">
        <v>149802645</v>
      </c>
      <c r="J71" s="21">
        <v>82953566</v>
      </c>
      <c r="K71" s="21">
        <v>80750684</v>
      </c>
      <c r="L71" s="21">
        <v>56788096</v>
      </c>
      <c r="M71" s="21">
        <v>220492346</v>
      </c>
      <c r="N71" s="21"/>
      <c r="O71" s="21"/>
      <c r="P71" s="21"/>
      <c r="Q71" s="21"/>
      <c r="R71" s="21"/>
      <c r="S71" s="21"/>
      <c r="T71" s="21"/>
      <c r="U71" s="21"/>
      <c r="V71" s="21">
        <v>370294991</v>
      </c>
      <c r="W71" s="21">
        <v>338978760</v>
      </c>
      <c r="X71" s="21"/>
      <c r="Y71" s="20"/>
      <c r="Z71" s="23">
        <v>677957521</v>
      </c>
    </row>
    <row r="72" spans="1:26" ht="13.5" hidden="1">
      <c r="A72" s="39" t="s">
        <v>105</v>
      </c>
      <c r="B72" s="19">
        <v>201495760</v>
      </c>
      <c r="C72" s="19"/>
      <c r="D72" s="20">
        <v>240416285</v>
      </c>
      <c r="E72" s="21">
        <v>240416285</v>
      </c>
      <c r="F72" s="21">
        <v>17795564</v>
      </c>
      <c r="G72" s="21">
        <v>17936723</v>
      </c>
      <c r="H72" s="21">
        <v>16957528</v>
      </c>
      <c r="I72" s="21">
        <v>52689815</v>
      </c>
      <c r="J72" s="21">
        <v>17515211</v>
      </c>
      <c r="K72" s="21">
        <v>18033535</v>
      </c>
      <c r="L72" s="21">
        <v>16426436</v>
      </c>
      <c r="M72" s="21">
        <v>51975182</v>
      </c>
      <c r="N72" s="21"/>
      <c r="O72" s="21"/>
      <c r="P72" s="21"/>
      <c r="Q72" s="21"/>
      <c r="R72" s="21"/>
      <c r="S72" s="21"/>
      <c r="T72" s="21"/>
      <c r="U72" s="21"/>
      <c r="V72" s="21">
        <v>104664997</v>
      </c>
      <c r="W72" s="21">
        <v>120208140</v>
      </c>
      <c r="X72" s="21"/>
      <c r="Y72" s="20"/>
      <c r="Z72" s="23">
        <v>240416285</v>
      </c>
    </row>
    <row r="73" spans="1:26" ht="13.5" hidden="1">
      <c r="A73" s="39" t="s">
        <v>106</v>
      </c>
      <c r="B73" s="19">
        <v>121731410</v>
      </c>
      <c r="C73" s="19"/>
      <c r="D73" s="20">
        <v>154967413</v>
      </c>
      <c r="E73" s="21">
        <v>154967413</v>
      </c>
      <c r="F73" s="21">
        <v>6580666</v>
      </c>
      <c r="G73" s="21">
        <v>6517713</v>
      </c>
      <c r="H73" s="21">
        <v>6506312</v>
      </c>
      <c r="I73" s="21">
        <v>19604691</v>
      </c>
      <c r="J73" s="21">
        <v>4802643</v>
      </c>
      <c r="K73" s="21">
        <v>4708629</v>
      </c>
      <c r="L73" s="21">
        <v>11225510</v>
      </c>
      <c r="M73" s="21">
        <v>20736782</v>
      </c>
      <c r="N73" s="21"/>
      <c r="O73" s="21"/>
      <c r="P73" s="21"/>
      <c r="Q73" s="21"/>
      <c r="R73" s="21"/>
      <c r="S73" s="21"/>
      <c r="T73" s="21"/>
      <c r="U73" s="21"/>
      <c r="V73" s="21">
        <v>40341473</v>
      </c>
      <c r="W73" s="21">
        <v>77483706</v>
      </c>
      <c r="X73" s="21"/>
      <c r="Y73" s="20"/>
      <c r="Z73" s="23">
        <v>154967413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151275892</v>
      </c>
      <c r="C75" s="28"/>
      <c r="D75" s="29">
        <v>153007870</v>
      </c>
      <c r="E75" s="30">
        <v>153007870</v>
      </c>
      <c r="F75" s="30">
        <v>14949821</v>
      </c>
      <c r="G75" s="30">
        <v>15648476</v>
      </c>
      <c r="H75" s="30">
        <v>-3806000</v>
      </c>
      <c r="I75" s="30">
        <v>26792297</v>
      </c>
      <c r="J75" s="30">
        <v>14338317</v>
      </c>
      <c r="K75" s="30">
        <v>15239281</v>
      </c>
      <c r="L75" s="30">
        <v>15046252</v>
      </c>
      <c r="M75" s="30">
        <v>44623850</v>
      </c>
      <c r="N75" s="30"/>
      <c r="O75" s="30"/>
      <c r="P75" s="30"/>
      <c r="Q75" s="30"/>
      <c r="R75" s="30"/>
      <c r="S75" s="30"/>
      <c r="T75" s="30"/>
      <c r="U75" s="30"/>
      <c r="V75" s="30">
        <v>71416147</v>
      </c>
      <c r="W75" s="30">
        <v>76503936</v>
      </c>
      <c r="X75" s="30"/>
      <c r="Y75" s="29"/>
      <c r="Z75" s="31">
        <v>153007870</v>
      </c>
    </row>
    <row r="76" spans="1:26" ht="13.5" hidden="1">
      <c r="A76" s="42" t="s">
        <v>286</v>
      </c>
      <c r="B76" s="32"/>
      <c r="C76" s="32"/>
      <c r="D76" s="33">
        <v>4401814423</v>
      </c>
      <c r="E76" s="34">
        <v>4401814423</v>
      </c>
      <c r="F76" s="34">
        <v>304872572</v>
      </c>
      <c r="G76" s="34">
        <v>319692799</v>
      </c>
      <c r="H76" s="34">
        <v>344122281</v>
      </c>
      <c r="I76" s="34">
        <v>968687652</v>
      </c>
      <c r="J76" s="34">
        <v>336921510</v>
      </c>
      <c r="K76" s="34">
        <v>291149088</v>
      </c>
      <c r="L76" s="34">
        <v>297177231</v>
      </c>
      <c r="M76" s="34">
        <v>925247829</v>
      </c>
      <c r="N76" s="34"/>
      <c r="O76" s="34"/>
      <c r="P76" s="34"/>
      <c r="Q76" s="34"/>
      <c r="R76" s="34"/>
      <c r="S76" s="34"/>
      <c r="T76" s="34"/>
      <c r="U76" s="34"/>
      <c r="V76" s="34">
        <v>1893935481</v>
      </c>
      <c r="W76" s="34">
        <v>2296041159</v>
      </c>
      <c r="X76" s="34"/>
      <c r="Y76" s="33"/>
      <c r="Z76" s="35">
        <v>4401814423</v>
      </c>
    </row>
    <row r="77" spans="1:26" ht="13.5" hidden="1">
      <c r="A77" s="37" t="s">
        <v>31</v>
      </c>
      <c r="B77" s="19"/>
      <c r="C77" s="19"/>
      <c r="D77" s="20">
        <v>932412360</v>
      </c>
      <c r="E77" s="21">
        <v>932412360</v>
      </c>
      <c r="F77" s="21">
        <v>32252952</v>
      </c>
      <c r="G77" s="21">
        <v>32108901</v>
      </c>
      <c r="H77" s="21">
        <v>35165101</v>
      </c>
      <c r="I77" s="21">
        <v>99526954</v>
      </c>
      <c r="J77" s="21">
        <v>36244816</v>
      </c>
      <c r="K77" s="21">
        <v>37505926</v>
      </c>
      <c r="L77" s="21">
        <v>36095346</v>
      </c>
      <c r="M77" s="21">
        <v>109846088</v>
      </c>
      <c r="N77" s="21"/>
      <c r="O77" s="21"/>
      <c r="P77" s="21"/>
      <c r="Q77" s="21"/>
      <c r="R77" s="21"/>
      <c r="S77" s="21"/>
      <c r="T77" s="21"/>
      <c r="U77" s="21"/>
      <c r="V77" s="21">
        <v>209373042</v>
      </c>
      <c r="W77" s="21">
        <v>466206180</v>
      </c>
      <c r="X77" s="21"/>
      <c r="Y77" s="20"/>
      <c r="Z77" s="23">
        <v>932412360</v>
      </c>
    </row>
    <row r="78" spans="1:26" ht="13.5" hidden="1">
      <c r="A78" s="38" t="s">
        <v>32</v>
      </c>
      <c r="B78" s="19"/>
      <c r="C78" s="19"/>
      <c r="D78" s="20">
        <v>3335155299</v>
      </c>
      <c r="E78" s="21">
        <v>3335155299</v>
      </c>
      <c r="F78" s="21">
        <v>272399718</v>
      </c>
      <c r="G78" s="21">
        <v>287355391</v>
      </c>
      <c r="H78" s="21">
        <v>308861895</v>
      </c>
      <c r="I78" s="21">
        <v>868617004</v>
      </c>
      <c r="J78" s="21">
        <v>300324686</v>
      </c>
      <c r="K78" s="21">
        <v>253541818</v>
      </c>
      <c r="L78" s="21">
        <v>260807895</v>
      </c>
      <c r="M78" s="21">
        <v>814674399</v>
      </c>
      <c r="N78" s="21"/>
      <c r="O78" s="21"/>
      <c r="P78" s="21"/>
      <c r="Q78" s="21"/>
      <c r="R78" s="21"/>
      <c r="S78" s="21"/>
      <c r="T78" s="21"/>
      <c r="U78" s="21"/>
      <c r="V78" s="21">
        <v>1683291403</v>
      </c>
      <c r="W78" s="21">
        <v>1761951597</v>
      </c>
      <c r="X78" s="21"/>
      <c r="Y78" s="20"/>
      <c r="Z78" s="23">
        <v>3335155299</v>
      </c>
    </row>
    <row r="79" spans="1:26" ht="13.5" hidden="1">
      <c r="A79" s="39" t="s">
        <v>103</v>
      </c>
      <c r="B79" s="19"/>
      <c r="C79" s="19"/>
      <c r="D79" s="20">
        <v>2396601846</v>
      </c>
      <c r="E79" s="21">
        <v>2396601846</v>
      </c>
      <c r="F79" s="21">
        <v>195718979</v>
      </c>
      <c r="G79" s="21">
        <v>223549345</v>
      </c>
      <c r="H79" s="21">
        <v>238116700</v>
      </c>
      <c r="I79" s="21">
        <v>657385024</v>
      </c>
      <c r="J79" s="21">
        <v>223629426</v>
      </c>
      <c r="K79" s="21">
        <v>167753751</v>
      </c>
      <c r="L79" s="21">
        <v>188952545</v>
      </c>
      <c r="M79" s="21">
        <v>580335722</v>
      </c>
      <c r="N79" s="21"/>
      <c r="O79" s="21"/>
      <c r="P79" s="21"/>
      <c r="Q79" s="21"/>
      <c r="R79" s="21"/>
      <c r="S79" s="21"/>
      <c r="T79" s="21"/>
      <c r="U79" s="21"/>
      <c r="V79" s="21">
        <v>1237720746</v>
      </c>
      <c r="W79" s="21">
        <v>1294164997</v>
      </c>
      <c r="X79" s="21"/>
      <c r="Y79" s="20"/>
      <c r="Z79" s="23">
        <v>2396601846</v>
      </c>
    </row>
    <row r="80" spans="1:26" ht="13.5" hidden="1">
      <c r="A80" s="39" t="s">
        <v>104</v>
      </c>
      <c r="B80" s="19"/>
      <c r="C80" s="19"/>
      <c r="D80" s="20">
        <v>583043469</v>
      </c>
      <c r="E80" s="21">
        <v>583043469</v>
      </c>
      <c r="F80" s="21">
        <v>53650837</v>
      </c>
      <c r="G80" s="21">
        <v>45313278</v>
      </c>
      <c r="H80" s="21">
        <v>50219600</v>
      </c>
      <c r="I80" s="21">
        <v>149183715</v>
      </c>
      <c r="J80" s="21">
        <v>54698618</v>
      </c>
      <c r="K80" s="21">
        <v>65471524</v>
      </c>
      <c r="L80" s="21">
        <v>52727171</v>
      </c>
      <c r="M80" s="21">
        <v>172897313</v>
      </c>
      <c r="N80" s="21"/>
      <c r="O80" s="21"/>
      <c r="P80" s="21"/>
      <c r="Q80" s="21"/>
      <c r="R80" s="21"/>
      <c r="S80" s="21"/>
      <c r="T80" s="21"/>
      <c r="U80" s="21"/>
      <c r="V80" s="21">
        <v>322081028</v>
      </c>
      <c r="W80" s="21">
        <v>290031608</v>
      </c>
      <c r="X80" s="21"/>
      <c r="Y80" s="20"/>
      <c r="Z80" s="23">
        <v>583043469</v>
      </c>
    </row>
    <row r="81" spans="1:26" ht="13.5" hidden="1">
      <c r="A81" s="39" t="s">
        <v>105</v>
      </c>
      <c r="B81" s="19"/>
      <c r="C81" s="19"/>
      <c r="D81" s="20">
        <v>222238008</v>
      </c>
      <c r="E81" s="21">
        <v>222238008</v>
      </c>
      <c r="F81" s="21">
        <v>14781384</v>
      </c>
      <c r="G81" s="21">
        <v>12137846</v>
      </c>
      <c r="H81" s="21">
        <v>13718209</v>
      </c>
      <c r="I81" s="21">
        <v>40637439</v>
      </c>
      <c r="J81" s="21">
        <v>14767926</v>
      </c>
      <c r="K81" s="21">
        <v>13551405</v>
      </c>
      <c r="L81" s="21">
        <v>12990283</v>
      </c>
      <c r="M81" s="21">
        <v>41309614</v>
      </c>
      <c r="N81" s="21"/>
      <c r="O81" s="21"/>
      <c r="P81" s="21"/>
      <c r="Q81" s="21"/>
      <c r="R81" s="21"/>
      <c r="S81" s="21"/>
      <c r="T81" s="21"/>
      <c r="U81" s="21"/>
      <c r="V81" s="21">
        <v>81947053</v>
      </c>
      <c r="W81" s="21">
        <v>111119004</v>
      </c>
      <c r="X81" s="21"/>
      <c r="Y81" s="20"/>
      <c r="Z81" s="23">
        <v>222238008</v>
      </c>
    </row>
    <row r="82" spans="1:26" ht="13.5" hidden="1">
      <c r="A82" s="39" t="s">
        <v>106</v>
      </c>
      <c r="B82" s="19"/>
      <c r="C82" s="19"/>
      <c r="D82" s="20">
        <v>133271976</v>
      </c>
      <c r="E82" s="21">
        <v>133271976</v>
      </c>
      <c r="F82" s="21">
        <v>8248518</v>
      </c>
      <c r="G82" s="21">
        <v>6354922</v>
      </c>
      <c r="H82" s="21">
        <v>6807386</v>
      </c>
      <c r="I82" s="21">
        <v>21410826</v>
      </c>
      <c r="J82" s="21">
        <v>7228716</v>
      </c>
      <c r="K82" s="21">
        <v>6765138</v>
      </c>
      <c r="L82" s="21">
        <v>6137896</v>
      </c>
      <c r="M82" s="21">
        <v>20131750</v>
      </c>
      <c r="N82" s="21"/>
      <c r="O82" s="21"/>
      <c r="P82" s="21"/>
      <c r="Q82" s="21"/>
      <c r="R82" s="21"/>
      <c r="S82" s="21"/>
      <c r="T82" s="21"/>
      <c r="U82" s="21"/>
      <c r="V82" s="21">
        <v>41542576</v>
      </c>
      <c r="W82" s="21">
        <v>66635988</v>
      </c>
      <c r="X82" s="21"/>
      <c r="Y82" s="20"/>
      <c r="Z82" s="23">
        <v>133271976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134246764</v>
      </c>
      <c r="E84" s="30">
        <v>134246764</v>
      </c>
      <c r="F84" s="30">
        <v>219902</v>
      </c>
      <c r="G84" s="30">
        <v>228507</v>
      </c>
      <c r="H84" s="30">
        <v>95285</v>
      </c>
      <c r="I84" s="30">
        <v>543694</v>
      </c>
      <c r="J84" s="30">
        <v>352008</v>
      </c>
      <c r="K84" s="30">
        <v>101344</v>
      </c>
      <c r="L84" s="30">
        <v>273990</v>
      </c>
      <c r="M84" s="30">
        <v>727342</v>
      </c>
      <c r="N84" s="30"/>
      <c r="O84" s="30"/>
      <c r="P84" s="30"/>
      <c r="Q84" s="30"/>
      <c r="R84" s="30"/>
      <c r="S84" s="30"/>
      <c r="T84" s="30"/>
      <c r="U84" s="30"/>
      <c r="V84" s="30">
        <v>1271036</v>
      </c>
      <c r="W84" s="30">
        <v>67883382</v>
      </c>
      <c r="X84" s="30"/>
      <c r="Y84" s="29"/>
      <c r="Z84" s="31">
        <v>134246764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203605342</v>
      </c>
      <c r="D5" s="344">
        <f t="shared" si="0"/>
        <v>0</v>
      </c>
      <c r="E5" s="343">
        <f t="shared" si="0"/>
        <v>289281028</v>
      </c>
      <c r="F5" s="345">
        <f t="shared" si="0"/>
        <v>289281028</v>
      </c>
      <c r="G5" s="345">
        <f t="shared" si="0"/>
        <v>2840895</v>
      </c>
      <c r="H5" s="343">
        <f t="shared" si="0"/>
        <v>7530390</v>
      </c>
      <c r="I5" s="343">
        <f t="shared" si="0"/>
        <v>14849183</v>
      </c>
      <c r="J5" s="345">
        <f t="shared" si="0"/>
        <v>25220468</v>
      </c>
      <c r="K5" s="345">
        <f t="shared" si="0"/>
        <v>21424788</v>
      </c>
      <c r="L5" s="343">
        <f t="shared" si="0"/>
        <v>21805303</v>
      </c>
      <c r="M5" s="343">
        <f t="shared" si="0"/>
        <v>46747804</v>
      </c>
      <c r="N5" s="345">
        <f t="shared" si="0"/>
        <v>89977895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115198363</v>
      </c>
      <c r="X5" s="343">
        <f t="shared" si="0"/>
        <v>144640515</v>
      </c>
      <c r="Y5" s="345">
        <f t="shared" si="0"/>
        <v>-29442152</v>
      </c>
      <c r="Z5" s="346">
        <f>+IF(X5&lt;&gt;0,+(Y5/X5)*100,0)</f>
        <v>-20.355397656044023</v>
      </c>
      <c r="AA5" s="347">
        <f>+AA6+AA8+AA11+AA13+AA15</f>
        <v>289281028</v>
      </c>
    </row>
    <row r="6" spans="1:27" ht="13.5">
      <c r="A6" s="348" t="s">
        <v>204</v>
      </c>
      <c r="B6" s="142"/>
      <c r="C6" s="60">
        <f>+C7</f>
        <v>60326609</v>
      </c>
      <c r="D6" s="327">
        <f aca="true" t="shared" si="1" ref="D6:AA6">+D7</f>
        <v>0</v>
      </c>
      <c r="E6" s="60">
        <f t="shared" si="1"/>
        <v>68571613</v>
      </c>
      <c r="F6" s="59">
        <f t="shared" si="1"/>
        <v>68571613</v>
      </c>
      <c r="G6" s="59">
        <f t="shared" si="1"/>
        <v>647687</v>
      </c>
      <c r="H6" s="60">
        <f t="shared" si="1"/>
        <v>1377156</v>
      </c>
      <c r="I6" s="60">
        <f t="shared" si="1"/>
        <v>1092792</v>
      </c>
      <c r="J6" s="59">
        <f t="shared" si="1"/>
        <v>3117635</v>
      </c>
      <c r="K6" s="59">
        <f t="shared" si="1"/>
        <v>3532335</v>
      </c>
      <c r="L6" s="60">
        <f t="shared" si="1"/>
        <v>5715760</v>
      </c>
      <c r="M6" s="60">
        <f t="shared" si="1"/>
        <v>6871470</v>
      </c>
      <c r="N6" s="59">
        <f t="shared" si="1"/>
        <v>16119565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19237200</v>
      </c>
      <c r="X6" s="60">
        <f t="shared" si="1"/>
        <v>34285807</v>
      </c>
      <c r="Y6" s="59">
        <f t="shared" si="1"/>
        <v>-15048607</v>
      </c>
      <c r="Z6" s="61">
        <f>+IF(X6&lt;&gt;0,+(Y6/X6)*100,0)</f>
        <v>-43.89165172632513</v>
      </c>
      <c r="AA6" s="62">
        <f t="shared" si="1"/>
        <v>68571613</v>
      </c>
    </row>
    <row r="7" spans="1:27" ht="13.5">
      <c r="A7" s="291" t="s">
        <v>228</v>
      </c>
      <c r="B7" s="142"/>
      <c r="C7" s="60">
        <v>60326609</v>
      </c>
      <c r="D7" s="327"/>
      <c r="E7" s="60">
        <v>68571613</v>
      </c>
      <c r="F7" s="59">
        <v>68571613</v>
      </c>
      <c r="G7" s="59">
        <v>647687</v>
      </c>
      <c r="H7" s="60">
        <v>1377156</v>
      </c>
      <c r="I7" s="60">
        <v>1092792</v>
      </c>
      <c r="J7" s="59">
        <v>3117635</v>
      </c>
      <c r="K7" s="59">
        <v>3532335</v>
      </c>
      <c r="L7" s="60">
        <v>5715760</v>
      </c>
      <c r="M7" s="60">
        <v>6871470</v>
      </c>
      <c r="N7" s="59">
        <v>16119565</v>
      </c>
      <c r="O7" s="59"/>
      <c r="P7" s="60"/>
      <c r="Q7" s="60"/>
      <c r="R7" s="59"/>
      <c r="S7" s="59"/>
      <c r="T7" s="60"/>
      <c r="U7" s="60"/>
      <c r="V7" s="59"/>
      <c r="W7" s="59">
        <v>19237200</v>
      </c>
      <c r="X7" s="60">
        <v>34285807</v>
      </c>
      <c r="Y7" s="59">
        <v>-15048607</v>
      </c>
      <c r="Z7" s="61">
        <v>-43.89</v>
      </c>
      <c r="AA7" s="62">
        <v>68571613</v>
      </c>
    </row>
    <row r="8" spans="1:27" ht="13.5">
      <c r="A8" s="348" t="s">
        <v>205</v>
      </c>
      <c r="B8" s="142"/>
      <c r="C8" s="60">
        <f aca="true" t="shared" si="2" ref="C8:Y8">SUM(C9:C10)</f>
        <v>70828387</v>
      </c>
      <c r="D8" s="327">
        <f t="shared" si="2"/>
        <v>0</v>
      </c>
      <c r="E8" s="60">
        <f t="shared" si="2"/>
        <v>144122254</v>
      </c>
      <c r="F8" s="59">
        <f t="shared" si="2"/>
        <v>144122254</v>
      </c>
      <c r="G8" s="59">
        <f t="shared" si="2"/>
        <v>1751220</v>
      </c>
      <c r="H8" s="60">
        <f t="shared" si="2"/>
        <v>5628815</v>
      </c>
      <c r="I8" s="60">
        <f t="shared" si="2"/>
        <v>6532616</v>
      </c>
      <c r="J8" s="59">
        <f t="shared" si="2"/>
        <v>13912651</v>
      </c>
      <c r="K8" s="59">
        <f t="shared" si="2"/>
        <v>7373295</v>
      </c>
      <c r="L8" s="60">
        <f t="shared" si="2"/>
        <v>14086675</v>
      </c>
      <c r="M8" s="60">
        <f t="shared" si="2"/>
        <v>35372543</v>
      </c>
      <c r="N8" s="59">
        <f t="shared" si="2"/>
        <v>56832513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70745164</v>
      </c>
      <c r="X8" s="60">
        <f t="shared" si="2"/>
        <v>72061127</v>
      </c>
      <c r="Y8" s="59">
        <f t="shared" si="2"/>
        <v>-1315963</v>
      </c>
      <c r="Z8" s="61">
        <f>+IF(X8&lt;&gt;0,+(Y8/X8)*100,0)</f>
        <v>-1.8261759908362243</v>
      </c>
      <c r="AA8" s="62">
        <f>SUM(AA9:AA10)</f>
        <v>144122254</v>
      </c>
    </row>
    <row r="9" spans="1:27" ht="13.5">
      <c r="A9" s="291" t="s">
        <v>229</v>
      </c>
      <c r="B9" s="142"/>
      <c r="C9" s="60">
        <v>31554794</v>
      </c>
      <c r="D9" s="327"/>
      <c r="E9" s="60">
        <v>104322890</v>
      </c>
      <c r="F9" s="59">
        <v>104322890</v>
      </c>
      <c r="G9" s="59">
        <v>1751220</v>
      </c>
      <c r="H9" s="60">
        <v>5628815</v>
      </c>
      <c r="I9" s="60">
        <v>6532616</v>
      </c>
      <c r="J9" s="59">
        <v>13912651</v>
      </c>
      <c r="K9" s="59">
        <v>6477132</v>
      </c>
      <c r="L9" s="60">
        <v>8092214</v>
      </c>
      <c r="M9" s="60">
        <v>32434491</v>
      </c>
      <c r="N9" s="59">
        <v>47003837</v>
      </c>
      <c r="O9" s="59"/>
      <c r="P9" s="60"/>
      <c r="Q9" s="60"/>
      <c r="R9" s="59"/>
      <c r="S9" s="59"/>
      <c r="T9" s="60"/>
      <c r="U9" s="60"/>
      <c r="V9" s="59"/>
      <c r="W9" s="59">
        <v>60916488</v>
      </c>
      <c r="X9" s="60">
        <v>52161445</v>
      </c>
      <c r="Y9" s="59">
        <v>8755043</v>
      </c>
      <c r="Z9" s="61">
        <v>16.78</v>
      </c>
      <c r="AA9" s="62">
        <v>104322890</v>
      </c>
    </row>
    <row r="10" spans="1:27" ht="13.5">
      <c r="A10" s="291" t="s">
        <v>230</v>
      </c>
      <c r="B10" s="142"/>
      <c r="C10" s="60">
        <v>39273593</v>
      </c>
      <c r="D10" s="327"/>
      <c r="E10" s="60">
        <v>39799364</v>
      </c>
      <c r="F10" s="59">
        <v>39799364</v>
      </c>
      <c r="G10" s="59"/>
      <c r="H10" s="60"/>
      <c r="I10" s="60"/>
      <c r="J10" s="59"/>
      <c r="K10" s="59">
        <v>896163</v>
      </c>
      <c r="L10" s="60">
        <v>5994461</v>
      </c>
      <c r="M10" s="60">
        <v>2938052</v>
      </c>
      <c r="N10" s="59">
        <v>9828676</v>
      </c>
      <c r="O10" s="59"/>
      <c r="P10" s="60"/>
      <c r="Q10" s="60"/>
      <c r="R10" s="59"/>
      <c r="S10" s="59"/>
      <c r="T10" s="60"/>
      <c r="U10" s="60"/>
      <c r="V10" s="59"/>
      <c r="W10" s="59">
        <v>9828676</v>
      </c>
      <c r="X10" s="60">
        <v>19899682</v>
      </c>
      <c r="Y10" s="59">
        <v>-10071006</v>
      </c>
      <c r="Z10" s="61">
        <v>-50.61</v>
      </c>
      <c r="AA10" s="62">
        <v>39799364</v>
      </c>
    </row>
    <row r="11" spans="1:27" ht="13.5">
      <c r="A11" s="348" t="s">
        <v>206</v>
      </c>
      <c r="B11" s="142"/>
      <c r="C11" s="349">
        <f>+C12</f>
        <v>56350947</v>
      </c>
      <c r="D11" s="350">
        <f aca="true" t="shared" si="3" ref="D11:AA11">+D12</f>
        <v>0</v>
      </c>
      <c r="E11" s="349">
        <f t="shared" si="3"/>
        <v>49463766</v>
      </c>
      <c r="F11" s="351">
        <f t="shared" si="3"/>
        <v>49463766</v>
      </c>
      <c r="G11" s="351">
        <f t="shared" si="3"/>
        <v>426641</v>
      </c>
      <c r="H11" s="349">
        <f t="shared" si="3"/>
        <v>467115</v>
      </c>
      <c r="I11" s="349">
        <f t="shared" si="3"/>
        <v>6426064</v>
      </c>
      <c r="J11" s="351">
        <f t="shared" si="3"/>
        <v>7319820</v>
      </c>
      <c r="K11" s="351">
        <f t="shared" si="3"/>
        <v>8915862</v>
      </c>
      <c r="L11" s="349">
        <f t="shared" si="3"/>
        <v>1352663</v>
      </c>
      <c r="M11" s="349">
        <f t="shared" si="3"/>
        <v>2433550</v>
      </c>
      <c r="N11" s="351">
        <f t="shared" si="3"/>
        <v>12702075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20021895</v>
      </c>
      <c r="X11" s="349">
        <f t="shared" si="3"/>
        <v>24731883</v>
      </c>
      <c r="Y11" s="351">
        <f t="shared" si="3"/>
        <v>-4709988</v>
      </c>
      <c r="Z11" s="352">
        <f>+IF(X11&lt;&gt;0,+(Y11/X11)*100,0)</f>
        <v>-19.044194896118505</v>
      </c>
      <c r="AA11" s="353">
        <f t="shared" si="3"/>
        <v>49463766</v>
      </c>
    </row>
    <row r="12" spans="1:27" ht="13.5">
      <c r="A12" s="291" t="s">
        <v>231</v>
      </c>
      <c r="B12" s="136"/>
      <c r="C12" s="60">
        <v>56350947</v>
      </c>
      <c r="D12" s="327"/>
      <c r="E12" s="60">
        <v>49463766</v>
      </c>
      <c r="F12" s="59">
        <v>49463766</v>
      </c>
      <c r="G12" s="59">
        <v>426641</v>
      </c>
      <c r="H12" s="60">
        <v>467115</v>
      </c>
      <c r="I12" s="60">
        <v>6426064</v>
      </c>
      <c r="J12" s="59">
        <v>7319820</v>
      </c>
      <c r="K12" s="59">
        <v>8915862</v>
      </c>
      <c r="L12" s="60">
        <v>1352663</v>
      </c>
      <c r="M12" s="60">
        <v>2433550</v>
      </c>
      <c r="N12" s="59">
        <v>12702075</v>
      </c>
      <c r="O12" s="59"/>
      <c r="P12" s="60"/>
      <c r="Q12" s="60"/>
      <c r="R12" s="59"/>
      <c r="S12" s="59"/>
      <c r="T12" s="60"/>
      <c r="U12" s="60"/>
      <c r="V12" s="59"/>
      <c r="W12" s="59">
        <v>20021895</v>
      </c>
      <c r="X12" s="60">
        <v>24731883</v>
      </c>
      <c r="Y12" s="59">
        <v>-4709988</v>
      </c>
      <c r="Z12" s="61">
        <v>-19.04</v>
      </c>
      <c r="AA12" s="62">
        <v>49463766</v>
      </c>
    </row>
    <row r="13" spans="1:27" ht="13.5">
      <c r="A13" s="348" t="s">
        <v>207</v>
      </c>
      <c r="B13" s="136"/>
      <c r="C13" s="275">
        <f>+C14</f>
        <v>14116855</v>
      </c>
      <c r="D13" s="328">
        <f aca="true" t="shared" si="4" ref="D13:AA13">+D14</f>
        <v>0</v>
      </c>
      <c r="E13" s="275">
        <f t="shared" si="4"/>
        <v>15567864</v>
      </c>
      <c r="F13" s="329">
        <f t="shared" si="4"/>
        <v>15567864</v>
      </c>
      <c r="G13" s="329">
        <f t="shared" si="4"/>
        <v>0</v>
      </c>
      <c r="H13" s="275">
        <f t="shared" si="4"/>
        <v>23108</v>
      </c>
      <c r="I13" s="275">
        <f t="shared" si="4"/>
        <v>753201</v>
      </c>
      <c r="J13" s="329">
        <f t="shared" si="4"/>
        <v>776309</v>
      </c>
      <c r="K13" s="329">
        <f t="shared" si="4"/>
        <v>1096390</v>
      </c>
      <c r="L13" s="275">
        <f t="shared" si="4"/>
        <v>621151</v>
      </c>
      <c r="M13" s="275">
        <f t="shared" si="4"/>
        <v>2055323</v>
      </c>
      <c r="N13" s="329">
        <f t="shared" si="4"/>
        <v>3772864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4549173</v>
      </c>
      <c r="X13" s="275">
        <f t="shared" si="4"/>
        <v>7783932</v>
      </c>
      <c r="Y13" s="329">
        <f t="shared" si="4"/>
        <v>-3234759</v>
      </c>
      <c r="Z13" s="322">
        <f>+IF(X13&lt;&gt;0,+(Y13/X13)*100,0)</f>
        <v>-41.55687639614529</v>
      </c>
      <c r="AA13" s="273">
        <f t="shared" si="4"/>
        <v>15567864</v>
      </c>
    </row>
    <row r="14" spans="1:27" ht="13.5">
      <c r="A14" s="291" t="s">
        <v>232</v>
      </c>
      <c r="B14" s="136"/>
      <c r="C14" s="60">
        <v>14116855</v>
      </c>
      <c r="D14" s="327"/>
      <c r="E14" s="60">
        <v>15567864</v>
      </c>
      <c r="F14" s="59">
        <v>15567864</v>
      </c>
      <c r="G14" s="59"/>
      <c r="H14" s="60">
        <v>23108</v>
      </c>
      <c r="I14" s="60">
        <v>753201</v>
      </c>
      <c r="J14" s="59">
        <v>776309</v>
      </c>
      <c r="K14" s="59">
        <v>1096390</v>
      </c>
      <c r="L14" s="60">
        <v>621151</v>
      </c>
      <c r="M14" s="60">
        <v>2055323</v>
      </c>
      <c r="N14" s="59">
        <v>3772864</v>
      </c>
      <c r="O14" s="59"/>
      <c r="P14" s="60"/>
      <c r="Q14" s="60"/>
      <c r="R14" s="59"/>
      <c r="S14" s="59"/>
      <c r="T14" s="60"/>
      <c r="U14" s="60"/>
      <c r="V14" s="59"/>
      <c r="W14" s="59">
        <v>4549173</v>
      </c>
      <c r="X14" s="60">
        <v>7783932</v>
      </c>
      <c r="Y14" s="59">
        <v>-3234759</v>
      </c>
      <c r="Z14" s="61">
        <v>-41.56</v>
      </c>
      <c r="AA14" s="62">
        <v>15567864</v>
      </c>
    </row>
    <row r="15" spans="1:27" ht="13.5">
      <c r="A15" s="348" t="s">
        <v>208</v>
      </c>
      <c r="B15" s="136"/>
      <c r="C15" s="60">
        <f aca="true" t="shared" si="5" ref="C15:Y15">SUM(C16:C20)</f>
        <v>1982544</v>
      </c>
      <c r="D15" s="327">
        <f t="shared" si="5"/>
        <v>0</v>
      </c>
      <c r="E15" s="60">
        <f t="shared" si="5"/>
        <v>11555531</v>
      </c>
      <c r="F15" s="59">
        <f t="shared" si="5"/>
        <v>11555531</v>
      </c>
      <c r="G15" s="59">
        <f t="shared" si="5"/>
        <v>15347</v>
      </c>
      <c r="H15" s="60">
        <f t="shared" si="5"/>
        <v>34196</v>
      </c>
      <c r="I15" s="60">
        <f t="shared" si="5"/>
        <v>44510</v>
      </c>
      <c r="J15" s="59">
        <f t="shared" si="5"/>
        <v>94053</v>
      </c>
      <c r="K15" s="59">
        <f t="shared" si="5"/>
        <v>506906</v>
      </c>
      <c r="L15" s="60">
        <f t="shared" si="5"/>
        <v>29054</v>
      </c>
      <c r="M15" s="60">
        <f t="shared" si="5"/>
        <v>14918</v>
      </c>
      <c r="N15" s="59">
        <f t="shared" si="5"/>
        <v>550878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644931</v>
      </c>
      <c r="X15" s="60">
        <f t="shared" si="5"/>
        <v>5777766</v>
      </c>
      <c r="Y15" s="59">
        <f t="shared" si="5"/>
        <v>-5132835</v>
      </c>
      <c r="Z15" s="61">
        <f>+IF(X15&lt;&gt;0,+(Y15/X15)*100,0)</f>
        <v>-88.83770993840872</v>
      </c>
      <c r="AA15" s="62">
        <f>SUM(AA16:AA20)</f>
        <v>11555531</v>
      </c>
    </row>
    <row r="16" spans="1:27" ht="13.5">
      <c r="A16" s="291" t="s">
        <v>233</v>
      </c>
      <c r="B16" s="300"/>
      <c r="C16" s="60">
        <v>176196</v>
      </c>
      <c r="D16" s="327"/>
      <c r="E16" s="60">
        <v>10168320</v>
      </c>
      <c r="F16" s="59">
        <v>10168320</v>
      </c>
      <c r="G16" s="59"/>
      <c r="H16" s="60"/>
      <c r="I16" s="60"/>
      <c r="J16" s="59"/>
      <c r="K16" s="59">
        <v>444528</v>
      </c>
      <c r="L16" s="60"/>
      <c r="M16" s="60"/>
      <c r="N16" s="59">
        <v>444528</v>
      </c>
      <c r="O16" s="59"/>
      <c r="P16" s="60"/>
      <c r="Q16" s="60"/>
      <c r="R16" s="59"/>
      <c r="S16" s="59"/>
      <c r="T16" s="60"/>
      <c r="U16" s="60"/>
      <c r="V16" s="59"/>
      <c r="W16" s="59">
        <v>444528</v>
      </c>
      <c r="X16" s="60">
        <v>5084160</v>
      </c>
      <c r="Y16" s="59">
        <v>-4639632</v>
      </c>
      <c r="Z16" s="61">
        <v>-91.26</v>
      </c>
      <c r="AA16" s="62">
        <v>10168320</v>
      </c>
    </row>
    <row r="17" spans="1:27" ht="13.5">
      <c r="A17" s="291" t="s">
        <v>234</v>
      </c>
      <c r="B17" s="136"/>
      <c r="C17" s="60">
        <v>230175</v>
      </c>
      <c r="D17" s="327"/>
      <c r="E17" s="60">
        <v>914111</v>
      </c>
      <c r="F17" s="59">
        <v>914111</v>
      </c>
      <c r="G17" s="59"/>
      <c r="H17" s="60">
        <v>344</v>
      </c>
      <c r="I17" s="60">
        <v>6606</v>
      </c>
      <c r="J17" s="59">
        <v>6950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6950</v>
      </c>
      <c r="X17" s="60">
        <v>457056</v>
      </c>
      <c r="Y17" s="59">
        <v>-450106</v>
      </c>
      <c r="Z17" s="61">
        <v>-98.48</v>
      </c>
      <c r="AA17" s="62">
        <v>914111</v>
      </c>
    </row>
    <row r="18" spans="1:27" ht="13.5">
      <c r="A18" s="291" t="s">
        <v>82</v>
      </c>
      <c r="B18" s="136"/>
      <c r="C18" s="60">
        <v>1576173</v>
      </c>
      <c r="D18" s="327"/>
      <c r="E18" s="60">
        <v>473100</v>
      </c>
      <c r="F18" s="59">
        <v>473100</v>
      </c>
      <c r="G18" s="59">
        <v>15347</v>
      </c>
      <c r="H18" s="60">
        <v>33852</v>
      </c>
      <c r="I18" s="60">
        <v>37904</v>
      </c>
      <c r="J18" s="59">
        <v>87103</v>
      </c>
      <c r="K18" s="59">
        <v>62378</v>
      </c>
      <c r="L18" s="60">
        <v>29054</v>
      </c>
      <c r="M18" s="60">
        <v>14918</v>
      </c>
      <c r="N18" s="59">
        <v>106350</v>
      </c>
      <c r="O18" s="59"/>
      <c r="P18" s="60"/>
      <c r="Q18" s="60"/>
      <c r="R18" s="59"/>
      <c r="S18" s="59"/>
      <c r="T18" s="60"/>
      <c r="U18" s="60"/>
      <c r="V18" s="59"/>
      <c r="W18" s="59">
        <v>193453</v>
      </c>
      <c r="X18" s="60">
        <v>236550</v>
      </c>
      <c r="Y18" s="59">
        <v>-43097</v>
      </c>
      <c r="Z18" s="61">
        <v>-18.22</v>
      </c>
      <c r="AA18" s="62">
        <v>473100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6702221</v>
      </c>
      <c r="D22" s="331">
        <f t="shared" si="6"/>
        <v>0</v>
      </c>
      <c r="E22" s="330">
        <f t="shared" si="6"/>
        <v>11864118</v>
      </c>
      <c r="F22" s="332">
        <f t="shared" si="6"/>
        <v>11864118</v>
      </c>
      <c r="G22" s="332">
        <f t="shared" si="6"/>
        <v>5759</v>
      </c>
      <c r="H22" s="330">
        <f t="shared" si="6"/>
        <v>17451</v>
      </c>
      <c r="I22" s="330">
        <f t="shared" si="6"/>
        <v>988582</v>
      </c>
      <c r="J22" s="332">
        <f t="shared" si="6"/>
        <v>1011792</v>
      </c>
      <c r="K22" s="332">
        <f t="shared" si="6"/>
        <v>60079</v>
      </c>
      <c r="L22" s="330">
        <f t="shared" si="6"/>
        <v>422948</v>
      </c>
      <c r="M22" s="330">
        <f t="shared" si="6"/>
        <v>100756</v>
      </c>
      <c r="N22" s="332">
        <f t="shared" si="6"/>
        <v>583783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1595575</v>
      </c>
      <c r="X22" s="330">
        <f t="shared" si="6"/>
        <v>5932060</v>
      </c>
      <c r="Y22" s="332">
        <f t="shared" si="6"/>
        <v>-4336485</v>
      </c>
      <c r="Z22" s="323">
        <f>+IF(X22&lt;&gt;0,+(Y22/X22)*100,0)</f>
        <v>-73.10251413505596</v>
      </c>
      <c r="AA22" s="337">
        <f>SUM(AA23:AA32)</f>
        <v>11864118</v>
      </c>
    </row>
    <row r="23" spans="1:27" ht="13.5">
      <c r="A23" s="348" t="s">
        <v>236</v>
      </c>
      <c r="B23" s="142"/>
      <c r="C23" s="60">
        <v>1286712</v>
      </c>
      <c r="D23" s="327"/>
      <c r="E23" s="60">
        <v>4153184</v>
      </c>
      <c r="F23" s="59">
        <v>4153184</v>
      </c>
      <c r="G23" s="59">
        <v>5759</v>
      </c>
      <c r="H23" s="60">
        <v>16938</v>
      </c>
      <c r="I23" s="60">
        <v>32398</v>
      </c>
      <c r="J23" s="59">
        <v>55095</v>
      </c>
      <c r="K23" s="59">
        <v>50522</v>
      </c>
      <c r="L23" s="60">
        <v>47332</v>
      </c>
      <c r="M23" s="60">
        <v>70942</v>
      </c>
      <c r="N23" s="59">
        <v>168796</v>
      </c>
      <c r="O23" s="59"/>
      <c r="P23" s="60"/>
      <c r="Q23" s="60"/>
      <c r="R23" s="59"/>
      <c r="S23" s="59"/>
      <c r="T23" s="60"/>
      <c r="U23" s="60"/>
      <c r="V23" s="59"/>
      <c r="W23" s="59">
        <v>223891</v>
      </c>
      <c r="X23" s="60">
        <v>2076592</v>
      </c>
      <c r="Y23" s="59">
        <v>-1852701</v>
      </c>
      <c r="Z23" s="61">
        <v>-89.22</v>
      </c>
      <c r="AA23" s="62">
        <v>4153184</v>
      </c>
    </row>
    <row r="24" spans="1:27" ht="13.5">
      <c r="A24" s="348" t="s">
        <v>237</v>
      </c>
      <c r="B24" s="142"/>
      <c r="C24" s="60">
        <v>50328</v>
      </c>
      <c r="D24" s="327"/>
      <c r="E24" s="60">
        <v>195717</v>
      </c>
      <c r="F24" s="59">
        <v>195717</v>
      </c>
      <c r="G24" s="59"/>
      <c r="H24" s="60">
        <v>513</v>
      </c>
      <c r="I24" s="60"/>
      <c r="J24" s="59">
        <v>513</v>
      </c>
      <c r="K24" s="59"/>
      <c r="L24" s="60">
        <v>1040</v>
      </c>
      <c r="M24" s="60"/>
      <c r="N24" s="59">
        <v>1040</v>
      </c>
      <c r="O24" s="59"/>
      <c r="P24" s="60"/>
      <c r="Q24" s="60"/>
      <c r="R24" s="59"/>
      <c r="S24" s="59"/>
      <c r="T24" s="60"/>
      <c r="U24" s="60"/>
      <c r="V24" s="59"/>
      <c r="W24" s="59">
        <v>1553</v>
      </c>
      <c r="X24" s="60">
        <v>97859</v>
      </c>
      <c r="Y24" s="59">
        <v>-96306</v>
      </c>
      <c r="Z24" s="61">
        <v>-98.41</v>
      </c>
      <c r="AA24" s="62">
        <v>195717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>
        <v>591</v>
      </c>
      <c r="D26" s="350"/>
      <c r="E26" s="349">
        <v>495260</v>
      </c>
      <c r="F26" s="351">
        <v>495260</v>
      </c>
      <c r="G26" s="351"/>
      <c r="H26" s="349"/>
      <c r="I26" s="349"/>
      <c r="J26" s="351"/>
      <c r="K26" s="351"/>
      <c r="L26" s="349">
        <v>237</v>
      </c>
      <c r="M26" s="349"/>
      <c r="N26" s="351">
        <v>237</v>
      </c>
      <c r="O26" s="351"/>
      <c r="P26" s="349"/>
      <c r="Q26" s="349"/>
      <c r="R26" s="351"/>
      <c r="S26" s="351"/>
      <c r="T26" s="349"/>
      <c r="U26" s="349"/>
      <c r="V26" s="351"/>
      <c r="W26" s="351">
        <v>237</v>
      </c>
      <c r="X26" s="349">
        <v>247630</v>
      </c>
      <c r="Y26" s="351">
        <v>-247393</v>
      </c>
      <c r="Z26" s="352">
        <v>-99.9</v>
      </c>
      <c r="AA26" s="353">
        <v>495260</v>
      </c>
    </row>
    <row r="27" spans="1:27" ht="13.5">
      <c r="A27" s="348" t="s">
        <v>240</v>
      </c>
      <c r="B27" s="147"/>
      <c r="C27" s="60">
        <v>5364590</v>
      </c>
      <c r="D27" s="327"/>
      <c r="E27" s="60">
        <v>2496680</v>
      </c>
      <c r="F27" s="59">
        <v>2496680</v>
      </c>
      <c r="G27" s="59"/>
      <c r="H27" s="60"/>
      <c r="I27" s="60">
        <v>956184</v>
      </c>
      <c r="J27" s="59">
        <v>956184</v>
      </c>
      <c r="K27" s="59">
        <v>9557</v>
      </c>
      <c r="L27" s="60">
        <v>374339</v>
      </c>
      <c r="M27" s="60">
        <v>29814</v>
      </c>
      <c r="N27" s="59">
        <v>413710</v>
      </c>
      <c r="O27" s="59"/>
      <c r="P27" s="60"/>
      <c r="Q27" s="60"/>
      <c r="R27" s="59"/>
      <c r="S27" s="59"/>
      <c r="T27" s="60"/>
      <c r="U27" s="60"/>
      <c r="V27" s="59"/>
      <c r="W27" s="59">
        <v>1369894</v>
      </c>
      <c r="X27" s="60">
        <v>1248340</v>
      </c>
      <c r="Y27" s="59">
        <v>121554</v>
      </c>
      <c r="Z27" s="61">
        <v>9.74</v>
      </c>
      <c r="AA27" s="62">
        <v>2496680</v>
      </c>
    </row>
    <row r="28" spans="1:27" ht="13.5">
      <c r="A28" s="348" t="s">
        <v>241</v>
      </c>
      <c r="B28" s="147"/>
      <c r="C28" s="275"/>
      <c r="D28" s="328"/>
      <c r="E28" s="275">
        <v>1383277</v>
      </c>
      <c r="F28" s="329">
        <v>1383277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691639</v>
      </c>
      <c r="Y28" s="329">
        <v>-691639</v>
      </c>
      <c r="Z28" s="322">
        <v>-100</v>
      </c>
      <c r="AA28" s="273">
        <v>1383277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3140000</v>
      </c>
      <c r="F32" s="59">
        <v>3140000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1570000</v>
      </c>
      <c r="Y32" s="59">
        <v>-1570000</v>
      </c>
      <c r="Z32" s="61">
        <v>-100</v>
      </c>
      <c r="AA32" s="62">
        <v>3140000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54675744</v>
      </c>
      <c r="D40" s="331">
        <f t="shared" si="9"/>
        <v>0</v>
      </c>
      <c r="E40" s="330">
        <f t="shared" si="9"/>
        <v>118123223</v>
      </c>
      <c r="F40" s="332">
        <f t="shared" si="9"/>
        <v>118123223</v>
      </c>
      <c r="G40" s="332">
        <f t="shared" si="9"/>
        <v>247052</v>
      </c>
      <c r="H40" s="330">
        <f t="shared" si="9"/>
        <v>1966408</v>
      </c>
      <c r="I40" s="330">
        <f t="shared" si="9"/>
        <v>4695169</v>
      </c>
      <c r="J40" s="332">
        <f t="shared" si="9"/>
        <v>6908629</v>
      </c>
      <c r="K40" s="332">
        <f t="shared" si="9"/>
        <v>4101874</v>
      </c>
      <c r="L40" s="330">
        <f t="shared" si="9"/>
        <v>6366815</v>
      </c>
      <c r="M40" s="330">
        <f t="shared" si="9"/>
        <v>4614106</v>
      </c>
      <c r="N40" s="332">
        <f t="shared" si="9"/>
        <v>15082795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21991424</v>
      </c>
      <c r="X40" s="330">
        <f t="shared" si="9"/>
        <v>59061614</v>
      </c>
      <c r="Y40" s="332">
        <f t="shared" si="9"/>
        <v>-37070190</v>
      </c>
      <c r="Z40" s="323">
        <f>+IF(X40&lt;&gt;0,+(Y40/X40)*100,0)</f>
        <v>-62.76528440282719</v>
      </c>
      <c r="AA40" s="337">
        <f>SUM(AA41:AA49)</f>
        <v>118123223</v>
      </c>
    </row>
    <row r="41" spans="1:27" ht="13.5">
      <c r="A41" s="348" t="s">
        <v>247</v>
      </c>
      <c r="B41" s="142"/>
      <c r="C41" s="349">
        <v>27436629</v>
      </c>
      <c r="D41" s="350"/>
      <c r="E41" s="349">
        <v>74403275</v>
      </c>
      <c r="F41" s="351">
        <v>74403275</v>
      </c>
      <c r="G41" s="351">
        <v>180679</v>
      </c>
      <c r="H41" s="349">
        <v>1323207</v>
      </c>
      <c r="I41" s="349">
        <v>2486988</v>
      </c>
      <c r="J41" s="351">
        <v>3990874</v>
      </c>
      <c r="K41" s="351">
        <v>2529815</v>
      </c>
      <c r="L41" s="349">
        <v>2500334</v>
      </c>
      <c r="M41" s="349">
        <v>1728431</v>
      </c>
      <c r="N41" s="351">
        <v>6758580</v>
      </c>
      <c r="O41" s="351"/>
      <c r="P41" s="349"/>
      <c r="Q41" s="349"/>
      <c r="R41" s="351"/>
      <c r="S41" s="351"/>
      <c r="T41" s="349"/>
      <c r="U41" s="349"/>
      <c r="V41" s="351"/>
      <c r="W41" s="351">
        <v>10749454</v>
      </c>
      <c r="X41" s="349">
        <v>37201638</v>
      </c>
      <c r="Y41" s="351">
        <v>-26452184</v>
      </c>
      <c r="Z41" s="352">
        <v>-71.1</v>
      </c>
      <c r="AA41" s="353">
        <v>74403275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998274</v>
      </c>
      <c r="D43" s="356"/>
      <c r="E43" s="305">
        <v>2058641</v>
      </c>
      <c r="F43" s="357">
        <v>2058641</v>
      </c>
      <c r="G43" s="357">
        <v>21144</v>
      </c>
      <c r="H43" s="305">
        <v>3223</v>
      </c>
      <c r="I43" s="305">
        <v>17965</v>
      </c>
      <c r="J43" s="357">
        <v>42332</v>
      </c>
      <c r="K43" s="357">
        <v>30572</v>
      </c>
      <c r="L43" s="305">
        <v>194574</v>
      </c>
      <c r="M43" s="305">
        <v>37691</v>
      </c>
      <c r="N43" s="357">
        <v>262837</v>
      </c>
      <c r="O43" s="357"/>
      <c r="P43" s="305"/>
      <c r="Q43" s="305"/>
      <c r="R43" s="357"/>
      <c r="S43" s="357"/>
      <c r="T43" s="305"/>
      <c r="U43" s="305"/>
      <c r="V43" s="357"/>
      <c r="W43" s="357">
        <v>305169</v>
      </c>
      <c r="X43" s="305">
        <v>1029321</v>
      </c>
      <c r="Y43" s="357">
        <v>-724152</v>
      </c>
      <c r="Z43" s="358">
        <v>-70.35</v>
      </c>
      <c r="AA43" s="303">
        <v>2058641</v>
      </c>
    </row>
    <row r="44" spans="1:27" ht="13.5">
      <c r="A44" s="348" t="s">
        <v>250</v>
      </c>
      <c r="B44" s="136"/>
      <c r="C44" s="60">
        <v>10050920</v>
      </c>
      <c r="D44" s="355"/>
      <c r="E44" s="54">
        <v>14362857</v>
      </c>
      <c r="F44" s="53">
        <v>14362857</v>
      </c>
      <c r="G44" s="53">
        <v>25749</v>
      </c>
      <c r="H44" s="54">
        <v>12474</v>
      </c>
      <c r="I44" s="54">
        <v>1430484</v>
      </c>
      <c r="J44" s="53">
        <v>1468707</v>
      </c>
      <c r="K44" s="53">
        <v>138478</v>
      </c>
      <c r="L44" s="54">
        <v>2689913</v>
      </c>
      <c r="M44" s="54">
        <v>1003456</v>
      </c>
      <c r="N44" s="53">
        <v>3831847</v>
      </c>
      <c r="O44" s="53"/>
      <c r="P44" s="54"/>
      <c r="Q44" s="54"/>
      <c r="R44" s="53"/>
      <c r="S44" s="53"/>
      <c r="T44" s="54"/>
      <c r="U44" s="54"/>
      <c r="V44" s="53"/>
      <c r="W44" s="53">
        <v>5300554</v>
      </c>
      <c r="X44" s="54">
        <v>7181429</v>
      </c>
      <c r="Y44" s="53">
        <v>-1880875</v>
      </c>
      <c r="Z44" s="94">
        <v>-26.19</v>
      </c>
      <c r="AA44" s="95">
        <v>14362857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>
        <v>393422</v>
      </c>
      <c r="D46" s="355"/>
      <c r="E46" s="54">
        <v>647251</v>
      </c>
      <c r="F46" s="53">
        <v>647251</v>
      </c>
      <c r="G46" s="53"/>
      <c r="H46" s="54">
        <v>8068</v>
      </c>
      <c r="I46" s="54"/>
      <c r="J46" s="53">
        <v>8068</v>
      </c>
      <c r="K46" s="53">
        <v>2240</v>
      </c>
      <c r="L46" s="54"/>
      <c r="M46" s="54">
        <v>3912</v>
      </c>
      <c r="N46" s="53">
        <v>6152</v>
      </c>
      <c r="O46" s="53"/>
      <c r="P46" s="54"/>
      <c r="Q46" s="54"/>
      <c r="R46" s="53"/>
      <c r="S46" s="53"/>
      <c r="T46" s="54"/>
      <c r="U46" s="54"/>
      <c r="V46" s="53"/>
      <c r="W46" s="53">
        <v>14220</v>
      </c>
      <c r="X46" s="54">
        <v>323626</v>
      </c>
      <c r="Y46" s="53">
        <v>-309406</v>
      </c>
      <c r="Z46" s="94">
        <v>-95.61</v>
      </c>
      <c r="AA46" s="95">
        <v>647251</v>
      </c>
    </row>
    <row r="47" spans="1:27" ht="13.5">
      <c r="A47" s="348" t="s">
        <v>253</v>
      </c>
      <c r="B47" s="136"/>
      <c r="C47" s="60">
        <v>13360237</v>
      </c>
      <c r="D47" s="355"/>
      <c r="E47" s="54">
        <v>22691351</v>
      </c>
      <c r="F47" s="53">
        <v>22691351</v>
      </c>
      <c r="G47" s="53">
        <v>16227</v>
      </c>
      <c r="H47" s="54">
        <v>599463</v>
      </c>
      <c r="I47" s="54">
        <v>681386</v>
      </c>
      <c r="J47" s="53">
        <v>1297076</v>
      </c>
      <c r="K47" s="53">
        <v>1282274</v>
      </c>
      <c r="L47" s="54">
        <v>921940</v>
      </c>
      <c r="M47" s="54">
        <v>1814662</v>
      </c>
      <c r="N47" s="53">
        <v>4018876</v>
      </c>
      <c r="O47" s="53"/>
      <c r="P47" s="54"/>
      <c r="Q47" s="54"/>
      <c r="R47" s="53"/>
      <c r="S47" s="53"/>
      <c r="T47" s="54"/>
      <c r="U47" s="54"/>
      <c r="V47" s="53"/>
      <c r="W47" s="53">
        <v>5315952</v>
      </c>
      <c r="X47" s="54">
        <v>11345676</v>
      </c>
      <c r="Y47" s="53">
        <v>-6029724</v>
      </c>
      <c r="Z47" s="94">
        <v>-53.15</v>
      </c>
      <c r="AA47" s="95">
        <v>22691351</v>
      </c>
    </row>
    <row r="48" spans="1:27" ht="13.5">
      <c r="A48" s="348" t="s">
        <v>254</v>
      </c>
      <c r="B48" s="136"/>
      <c r="C48" s="60">
        <v>1160658</v>
      </c>
      <c r="D48" s="355"/>
      <c r="E48" s="54">
        <v>1432576</v>
      </c>
      <c r="F48" s="53">
        <v>1432576</v>
      </c>
      <c r="G48" s="53">
        <v>513</v>
      </c>
      <c r="H48" s="54">
        <v>1279</v>
      </c>
      <c r="I48" s="54">
        <v>73546</v>
      </c>
      <c r="J48" s="53">
        <v>75338</v>
      </c>
      <c r="K48" s="53">
        <v>115211</v>
      </c>
      <c r="L48" s="54">
        <v>55254</v>
      </c>
      <c r="M48" s="54">
        <v>19811</v>
      </c>
      <c r="N48" s="53">
        <v>190276</v>
      </c>
      <c r="O48" s="53"/>
      <c r="P48" s="54"/>
      <c r="Q48" s="54"/>
      <c r="R48" s="53"/>
      <c r="S48" s="53"/>
      <c r="T48" s="54"/>
      <c r="U48" s="54"/>
      <c r="V48" s="53"/>
      <c r="W48" s="53">
        <v>265614</v>
      </c>
      <c r="X48" s="54">
        <v>716288</v>
      </c>
      <c r="Y48" s="53">
        <v>-450674</v>
      </c>
      <c r="Z48" s="94">
        <v>-62.92</v>
      </c>
      <c r="AA48" s="95">
        <v>1432576</v>
      </c>
    </row>
    <row r="49" spans="1:27" ht="13.5">
      <c r="A49" s="348" t="s">
        <v>93</v>
      </c>
      <c r="B49" s="136"/>
      <c r="C49" s="54">
        <v>1275604</v>
      </c>
      <c r="D49" s="355"/>
      <c r="E49" s="54">
        <v>2527272</v>
      </c>
      <c r="F49" s="53">
        <v>2527272</v>
      </c>
      <c r="G49" s="53">
        <v>2740</v>
      </c>
      <c r="H49" s="54">
        <v>18694</v>
      </c>
      <c r="I49" s="54">
        <v>4800</v>
      </c>
      <c r="J49" s="53">
        <v>26234</v>
      </c>
      <c r="K49" s="53">
        <v>3284</v>
      </c>
      <c r="L49" s="54">
        <v>4800</v>
      </c>
      <c r="M49" s="54">
        <v>6143</v>
      </c>
      <c r="N49" s="53">
        <v>14227</v>
      </c>
      <c r="O49" s="53"/>
      <c r="P49" s="54"/>
      <c r="Q49" s="54"/>
      <c r="R49" s="53"/>
      <c r="S49" s="53"/>
      <c r="T49" s="54"/>
      <c r="U49" s="54"/>
      <c r="V49" s="53"/>
      <c r="W49" s="53">
        <v>40461</v>
      </c>
      <c r="X49" s="54">
        <v>1263636</v>
      </c>
      <c r="Y49" s="53">
        <v>-1223175</v>
      </c>
      <c r="Z49" s="94">
        <v>-96.8</v>
      </c>
      <c r="AA49" s="95">
        <v>2527272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264983307</v>
      </c>
      <c r="D60" s="333">
        <f t="shared" si="14"/>
        <v>0</v>
      </c>
      <c r="E60" s="219">
        <f t="shared" si="14"/>
        <v>419268369</v>
      </c>
      <c r="F60" s="264">
        <f t="shared" si="14"/>
        <v>419268369</v>
      </c>
      <c r="G60" s="264">
        <f t="shared" si="14"/>
        <v>3093706</v>
      </c>
      <c r="H60" s="219">
        <f t="shared" si="14"/>
        <v>9514249</v>
      </c>
      <c r="I60" s="219">
        <f t="shared" si="14"/>
        <v>20532934</v>
      </c>
      <c r="J60" s="264">
        <f t="shared" si="14"/>
        <v>33140889</v>
      </c>
      <c r="K60" s="264">
        <f t="shared" si="14"/>
        <v>25586741</v>
      </c>
      <c r="L60" s="219">
        <f t="shared" si="14"/>
        <v>28595066</v>
      </c>
      <c r="M60" s="219">
        <f t="shared" si="14"/>
        <v>51462666</v>
      </c>
      <c r="N60" s="264">
        <f t="shared" si="14"/>
        <v>105644473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138785362</v>
      </c>
      <c r="X60" s="219">
        <f t="shared" si="14"/>
        <v>209634189</v>
      </c>
      <c r="Y60" s="264">
        <f t="shared" si="14"/>
        <v>-70848827</v>
      </c>
      <c r="Z60" s="324">
        <f>+IF(X60&lt;&gt;0,+(Y60/X60)*100,0)</f>
        <v>-33.7964085619641</v>
      </c>
      <c r="AA60" s="232">
        <f>+AA57+AA54+AA51+AA40+AA37+AA34+AA22+AA5</f>
        <v>419268369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2347679565</v>
      </c>
      <c r="D5" s="153">
        <f>SUM(D6:D8)</f>
        <v>0</v>
      </c>
      <c r="E5" s="154">
        <f t="shared" si="0"/>
        <v>2974879450</v>
      </c>
      <c r="F5" s="100">
        <f t="shared" si="0"/>
        <v>2974879450</v>
      </c>
      <c r="G5" s="100">
        <f t="shared" si="0"/>
        <v>266419377</v>
      </c>
      <c r="H5" s="100">
        <f t="shared" si="0"/>
        <v>208253548</v>
      </c>
      <c r="I5" s="100">
        <f t="shared" si="0"/>
        <v>112546916</v>
      </c>
      <c r="J5" s="100">
        <f t="shared" si="0"/>
        <v>587219841</v>
      </c>
      <c r="K5" s="100">
        <f t="shared" si="0"/>
        <v>121991905</v>
      </c>
      <c r="L5" s="100">
        <f t="shared" si="0"/>
        <v>119326576</v>
      </c>
      <c r="M5" s="100">
        <f t="shared" si="0"/>
        <v>340855259</v>
      </c>
      <c r="N5" s="100">
        <f t="shared" si="0"/>
        <v>582173740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1169393581</v>
      </c>
      <c r="X5" s="100">
        <f t="shared" si="0"/>
        <v>1487439732</v>
      </c>
      <c r="Y5" s="100">
        <f t="shared" si="0"/>
        <v>-318046151</v>
      </c>
      <c r="Z5" s="137">
        <f>+IF(X5&lt;&gt;0,+(Y5/X5)*100,0)</f>
        <v>-21.382120173188973</v>
      </c>
      <c r="AA5" s="153">
        <f>SUM(AA6:AA8)</f>
        <v>2974879450</v>
      </c>
    </row>
    <row r="6" spans="1:27" ht="13.5">
      <c r="A6" s="138" t="s">
        <v>75</v>
      </c>
      <c r="B6" s="136"/>
      <c r="C6" s="155">
        <v>1367708</v>
      </c>
      <c r="D6" s="155"/>
      <c r="E6" s="156">
        <v>1630411</v>
      </c>
      <c r="F6" s="60">
        <v>1630411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815208</v>
      </c>
      <c r="Y6" s="60">
        <v>-815208</v>
      </c>
      <c r="Z6" s="140">
        <v>-100</v>
      </c>
      <c r="AA6" s="155">
        <v>1630411</v>
      </c>
    </row>
    <row r="7" spans="1:27" ht="13.5">
      <c r="A7" s="138" t="s">
        <v>76</v>
      </c>
      <c r="B7" s="136"/>
      <c r="C7" s="157">
        <v>2343343383</v>
      </c>
      <c r="D7" s="157"/>
      <c r="E7" s="158">
        <v>2924760151</v>
      </c>
      <c r="F7" s="159">
        <v>2924760151</v>
      </c>
      <c r="G7" s="159">
        <v>265571505</v>
      </c>
      <c r="H7" s="159">
        <v>206445145</v>
      </c>
      <c r="I7" s="159">
        <v>111418254</v>
      </c>
      <c r="J7" s="159">
        <v>583434904</v>
      </c>
      <c r="K7" s="159">
        <v>120955931</v>
      </c>
      <c r="L7" s="159">
        <v>117989498</v>
      </c>
      <c r="M7" s="159">
        <v>340046101</v>
      </c>
      <c r="N7" s="159">
        <v>578991530</v>
      </c>
      <c r="O7" s="159"/>
      <c r="P7" s="159"/>
      <c r="Q7" s="159"/>
      <c r="R7" s="159"/>
      <c r="S7" s="159"/>
      <c r="T7" s="159"/>
      <c r="U7" s="159"/>
      <c r="V7" s="159"/>
      <c r="W7" s="159">
        <v>1162426434</v>
      </c>
      <c r="X7" s="159">
        <v>1462380078</v>
      </c>
      <c r="Y7" s="159">
        <v>-299953644</v>
      </c>
      <c r="Z7" s="141">
        <v>-20.51</v>
      </c>
      <c r="AA7" s="157">
        <v>2924760151</v>
      </c>
    </row>
    <row r="8" spans="1:27" ht="13.5">
      <c r="A8" s="138" t="s">
        <v>77</v>
      </c>
      <c r="B8" s="136"/>
      <c r="C8" s="155">
        <v>2968474</v>
      </c>
      <c r="D8" s="155"/>
      <c r="E8" s="156">
        <v>48488888</v>
      </c>
      <c r="F8" s="60">
        <v>48488888</v>
      </c>
      <c r="G8" s="60">
        <v>847872</v>
      </c>
      <c r="H8" s="60">
        <v>1808403</v>
      </c>
      <c r="I8" s="60">
        <v>1128662</v>
      </c>
      <c r="J8" s="60">
        <v>3784937</v>
      </c>
      <c r="K8" s="60">
        <v>1035974</v>
      </c>
      <c r="L8" s="60">
        <v>1337078</v>
      </c>
      <c r="M8" s="60">
        <v>809158</v>
      </c>
      <c r="N8" s="60">
        <v>3182210</v>
      </c>
      <c r="O8" s="60"/>
      <c r="P8" s="60"/>
      <c r="Q8" s="60"/>
      <c r="R8" s="60"/>
      <c r="S8" s="60"/>
      <c r="T8" s="60"/>
      <c r="U8" s="60"/>
      <c r="V8" s="60"/>
      <c r="W8" s="60">
        <v>6967147</v>
      </c>
      <c r="X8" s="60">
        <v>24244446</v>
      </c>
      <c r="Y8" s="60">
        <v>-17277299</v>
      </c>
      <c r="Z8" s="140">
        <v>-71.26</v>
      </c>
      <c r="AA8" s="155">
        <v>48488888</v>
      </c>
    </row>
    <row r="9" spans="1:27" ht="13.5">
      <c r="A9" s="135" t="s">
        <v>78</v>
      </c>
      <c r="B9" s="136"/>
      <c r="C9" s="153">
        <f aca="true" t="shared" si="1" ref="C9:Y9">SUM(C10:C14)</f>
        <v>93945676</v>
      </c>
      <c r="D9" s="153">
        <f>SUM(D10:D14)</f>
        <v>0</v>
      </c>
      <c r="E9" s="154">
        <f t="shared" si="1"/>
        <v>44898292</v>
      </c>
      <c r="F9" s="100">
        <f t="shared" si="1"/>
        <v>44898292</v>
      </c>
      <c r="G9" s="100">
        <f t="shared" si="1"/>
        <v>2243202</v>
      </c>
      <c r="H9" s="100">
        <f t="shared" si="1"/>
        <v>1127309</v>
      </c>
      <c r="I9" s="100">
        <f t="shared" si="1"/>
        <v>2729426</v>
      </c>
      <c r="J9" s="100">
        <f t="shared" si="1"/>
        <v>6099937</v>
      </c>
      <c r="K9" s="100">
        <f t="shared" si="1"/>
        <v>1602004</v>
      </c>
      <c r="L9" s="100">
        <f t="shared" si="1"/>
        <v>1883091</v>
      </c>
      <c r="M9" s="100">
        <f t="shared" si="1"/>
        <v>1649671</v>
      </c>
      <c r="N9" s="100">
        <f t="shared" si="1"/>
        <v>5134766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11234703</v>
      </c>
      <c r="X9" s="100">
        <f t="shared" si="1"/>
        <v>22449144</v>
      </c>
      <c r="Y9" s="100">
        <f t="shared" si="1"/>
        <v>-11214441</v>
      </c>
      <c r="Z9" s="137">
        <f>+IF(X9&lt;&gt;0,+(Y9/X9)*100,0)</f>
        <v>-49.95487133050596</v>
      </c>
      <c r="AA9" s="153">
        <f>SUM(AA10:AA14)</f>
        <v>44898292</v>
      </c>
    </row>
    <row r="10" spans="1:27" ht="13.5">
      <c r="A10" s="138" t="s">
        <v>79</v>
      </c>
      <c r="B10" s="136"/>
      <c r="C10" s="155">
        <v>4882276</v>
      </c>
      <c r="D10" s="155"/>
      <c r="E10" s="156">
        <v>5431157</v>
      </c>
      <c r="F10" s="60">
        <v>5431157</v>
      </c>
      <c r="G10" s="60">
        <v>564553</v>
      </c>
      <c r="H10" s="60">
        <v>436816</v>
      </c>
      <c r="I10" s="60">
        <v>633328</v>
      </c>
      <c r="J10" s="60">
        <v>1634697</v>
      </c>
      <c r="K10" s="60">
        <v>507531</v>
      </c>
      <c r="L10" s="60">
        <v>434534</v>
      </c>
      <c r="M10" s="60">
        <v>538575</v>
      </c>
      <c r="N10" s="60">
        <v>1480640</v>
      </c>
      <c r="O10" s="60"/>
      <c r="P10" s="60"/>
      <c r="Q10" s="60"/>
      <c r="R10" s="60"/>
      <c r="S10" s="60"/>
      <c r="T10" s="60"/>
      <c r="U10" s="60"/>
      <c r="V10" s="60"/>
      <c r="W10" s="60">
        <v>3115337</v>
      </c>
      <c r="X10" s="60">
        <v>2715576</v>
      </c>
      <c r="Y10" s="60">
        <v>399761</v>
      </c>
      <c r="Z10" s="140">
        <v>14.72</v>
      </c>
      <c r="AA10" s="155">
        <v>5431157</v>
      </c>
    </row>
    <row r="11" spans="1:27" ht="13.5">
      <c r="A11" s="138" t="s">
        <v>80</v>
      </c>
      <c r="B11" s="136"/>
      <c r="C11" s="155">
        <v>1694295</v>
      </c>
      <c r="D11" s="155"/>
      <c r="E11" s="156">
        <v>1907948</v>
      </c>
      <c r="F11" s="60">
        <v>1907948</v>
      </c>
      <c r="G11" s="60">
        <v>88216</v>
      </c>
      <c r="H11" s="60">
        <v>87189</v>
      </c>
      <c r="I11" s="60">
        <v>139898</v>
      </c>
      <c r="J11" s="60">
        <v>315303</v>
      </c>
      <c r="K11" s="60">
        <v>154653</v>
      </c>
      <c r="L11" s="60">
        <v>-43183</v>
      </c>
      <c r="M11" s="60">
        <v>264990</v>
      </c>
      <c r="N11" s="60">
        <v>376460</v>
      </c>
      <c r="O11" s="60"/>
      <c r="P11" s="60"/>
      <c r="Q11" s="60"/>
      <c r="R11" s="60"/>
      <c r="S11" s="60"/>
      <c r="T11" s="60"/>
      <c r="U11" s="60"/>
      <c r="V11" s="60"/>
      <c r="W11" s="60">
        <v>691763</v>
      </c>
      <c r="X11" s="60">
        <v>953976</v>
      </c>
      <c r="Y11" s="60">
        <v>-262213</v>
      </c>
      <c r="Z11" s="140">
        <v>-27.49</v>
      </c>
      <c r="AA11" s="155">
        <v>1907948</v>
      </c>
    </row>
    <row r="12" spans="1:27" ht="13.5">
      <c r="A12" s="138" t="s">
        <v>81</v>
      </c>
      <c r="B12" s="136"/>
      <c r="C12" s="155">
        <v>78750554</v>
      </c>
      <c r="D12" s="155"/>
      <c r="E12" s="156">
        <v>21678540</v>
      </c>
      <c r="F12" s="60">
        <v>21678540</v>
      </c>
      <c r="G12" s="60">
        <v>1047064</v>
      </c>
      <c r="H12" s="60">
        <v>608272</v>
      </c>
      <c r="I12" s="60">
        <v>878071</v>
      </c>
      <c r="J12" s="60">
        <v>2533407</v>
      </c>
      <c r="K12" s="60">
        <v>471940</v>
      </c>
      <c r="L12" s="60">
        <v>901077</v>
      </c>
      <c r="M12" s="60">
        <v>316466</v>
      </c>
      <c r="N12" s="60">
        <v>1689483</v>
      </c>
      <c r="O12" s="60"/>
      <c r="P12" s="60"/>
      <c r="Q12" s="60"/>
      <c r="R12" s="60"/>
      <c r="S12" s="60"/>
      <c r="T12" s="60"/>
      <c r="U12" s="60"/>
      <c r="V12" s="60"/>
      <c r="W12" s="60">
        <v>4222890</v>
      </c>
      <c r="X12" s="60">
        <v>10839270</v>
      </c>
      <c r="Y12" s="60">
        <v>-6616380</v>
      </c>
      <c r="Z12" s="140">
        <v>-61.04</v>
      </c>
      <c r="AA12" s="155">
        <v>21678540</v>
      </c>
    </row>
    <row r="13" spans="1:27" ht="13.5">
      <c r="A13" s="138" t="s">
        <v>82</v>
      </c>
      <c r="B13" s="136"/>
      <c r="C13" s="155">
        <v>8614020</v>
      </c>
      <c r="D13" s="155"/>
      <c r="E13" s="156">
        <v>15538476</v>
      </c>
      <c r="F13" s="60">
        <v>15538476</v>
      </c>
      <c r="G13" s="60">
        <v>542492</v>
      </c>
      <c r="H13" s="60">
        <v>-5163</v>
      </c>
      <c r="I13" s="60">
        <v>1078129</v>
      </c>
      <c r="J13" s="60">
        <v>1615458</v>
      </c>
      <c r="K13" s="60">
        <v>466985</v>
      </c>
      <c r="L13" s="60">
        <v>589343</v>
      </c>
      <c r="M13" s="60">
        <v>529640</v>
      </c>
      <c r="N13" s="60">
        <v>1585968</v>
      </c>
      <c r="O13" s="60"/>
      <c r="P13" s="60"/>
      <c r="Q13" s="60"/>
      <c r="R13" s="60"/>
      <c r="S13" s="60"/>
      <c r="T13" s="60"/>
      <c r="U13" s="60"/>
      <c r="V13" s="60"/>
      <c r="W13" s="60">
        <v>3201426</v>
      </c>
      <c r="X13" s="60">
        <v>7769238</v>
      </c>
      <c r="Y13" s="60">
        <v>-4567812</v>
      </c>
      <c r="Z13" s="140">
        <v>-58.79</v>
      </c>
      <c r="AA13" s="155">
        <v>15538476</v>
      </c>
    </row>
    <row r="14" spans="1:27" ht="13.5">
      <c r="A14" s="138" t="s">
        <v>83</v>
      </c>
      <c r="B14" s="136"/>
      <c r="C14" s="157">
        <v>4531</v>
      </c>
      <c r="D14" s="157"/>
      <c r="E14" s="158">
        <v>342171</v>
      </c>
      <c r="F14" s="159">
        <v>342171</v>
      </c>
      <c r="G14" s="159">
        <v>877</v>
      </c>
      <c r="H14" s="159">
        <v>195</v>
      </c>
      <c r="I14" s="159"/>
      <c r="J14" s="159">
        <v>1072</v>
      </c>
      <c r="K14" s="159">
        <v>895</v>
      </c>
      <c r="L14" s="159">
        <v>1320</v>
      </c>
      <c r="M14" s="159"/>
      <c r="N14" s="159">
        <v>2215</v>
      </c>
      <c r="O14" s="159"/>
      <c r="P14" s="159"/>
      <c r="Q14" s="159"/>
      <c r="R14" s="159"/>
      <c r="S14" s="159"/>
      <c r="T14" s="159"/>
      <c r="U14" s="159"/>
      <c r="V14" s="159"/>
      <c r="W14" s="159">
        <v>3287</v>
      </c>
      <c r="X14" s="159">
        <v>171084</v>
      </c>
      <c r="Y14" s="159">
        <v>-167797</v>
      </c>
      <c r="Z14" s="141">
        <v>-98.08</v>
      </c>
      <c r="AA14" s="157">
        <v>342171</v>
      </c>
    </row>
    <row r="15" spans="1:27" ht="13.5">
      <c r="A15" s="135" t="s">
        <v>84</v>
      </c>
      <c r="B15" s="142"/>
      <c r="C15" s="153">
        <f aca="true" t="shared" si="2" ref="C15:Y15">SUM(C16:C18)</f>
        <v>6912343</v>
      </c>
      <c r="D15" s="153">
        <f>SUM(D16:D18)</f>
        <v>0</v>
      </c>
      <c r="E15" s="154">
        <f t="shared" si="2"/>
        <v>9043498</v>
      </c>
      <c r="F15" s="100">
        <f t="shared" si="2"/>
        <v>9043498</v>
      </c>
      <c r="G15" s="100">
        <f t="shared" si="2"/>
        <v>549066</v>
      </c>
      <c r="H15" s="100">
        <f t="shared" si="2"/>
        <v>791631</v>
      </c>
      <c r="I15" s="100">
        <f t="shared" si="2"/>
        <v>699307</v>
      </c>
      <c r="J15" s="100">
        <f t="shared" si="2"/>
        <v>2040004</v>
      </c>
      <c r="K15" s="100">
        <f t="shared" si="2"/>
        <v>712733</v>
      </c>
      <c r="L15" s="100">
        <f t="shared" si="2"/>
        <v>466844</v>
      </c>
      <c r="M15" s="100">
        <f t="shared" si="2"/>
        <v>369520</v>
      </c>
      <c r="N15" s="100">
        <f t="shared" si="2"/>
        <v>1549097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3589101</v>
      </c>
      <c r="X15" s="100">
        <f t="shared" si="2"/>
        <v>4521750</v>
      </c>
      <c r="Y15" s="100">
        <f t="shared" si="2"/>
        <v>-932649</v>
      </c>
      <c r="Z15" s="137">
        <f>+IF(X15&lt;&gt;0,+(Y15/X15)*100,0)</f>
        <v>-20.62584176480345</v>
      </c>
      <c r="AA15" s="153">
        <f>SUM(AA16:AA18)</f>
        <v>9043498</v>
      </c>
    </row>
    <row r="16" spans="1:27" ht="13.5">
      <c r="A16" s="138" t="s">
        <v>85</v>
      </c>
      <c r="B16" s="136"/>
      <c r="C16" s="155">
        <v>5842598</v>
      </c>
      <c r="D16" s="155"/>
      <c r="E16" s="156">
        <v>6523452</v>
      </c>
      <c r="F16" s="60">
        <v>6523452</v>
      </c>
      <c r="G16" s="60">
        <v>445574</v>
      </c>
      <c r="H16" s="60">
        <v>678458</v>
      </c>
      <c r="I16" s="60">
        <v>582590</v>
      </c>
      <c r="J16" s="60">
        <v>1706622</v>
      </c>
      <c r="K16" s="60">
        <v>604422</v>
      </c>
      <c r="L16" s="60">
        <v>326725</v>
      </c>
      <c r="M16" s="60">
        <v>316040</v>
      </c>
      <c r="N16" s="60">
        <v>1247187</v>
      </c>
      <c r="O16" s="60"/>
      <c r="P16" s="60"/>
      <c r="Q16" s="60"/>
      <c r="R16" s="60"/>
      <c r="S16" s="60"/>
      <c r="T16" s="60"/>
      <c r="U16" s="60"/>
      <c r="V16" s="60"/>
      <c r="W16" s="60">
        <v>2953809</v>
      </c>
      <c r="X16" s="60">
        <v>3261726</v>
      </c>
      <c r="Y16" s="60">
        <v>-307917</v>
      </c>
      <c r="Z16" s="140">
        <v>-9.44</v>
      </c>
      <c r="AA16" s="155">
        <v>6523452</v>
      </c>
    </row>
    <row r="17" spans="1:27" ht="13.5">
      <c r="A17" s="138" t="s">
        <v>86</v>
      </c>
      <c r="B17" s="136"/>
      <c r="C17" s="155">
        <v>955651</v>
      </c>
      <c r="D17" s="155"/>
      <c r="E17" s="156">
        <v>2300516</v>
      </c>
      <c r="F17" s="60">
        <v>2300516</v>
      </c>
      <c r="G17" s="60">
        <v>89168</v>
      </c>
      <c r="H17" s="60">
        <v>107974</v>
      </c>
      <c r="I17" s="60">
        <v>95343</v>
      </c>
      <c r="J17" s="60">
        <v>292485</v>
      </c>
      <c r="K17" s="60">
        <v>83822</v>
      </c>
      <c r="L17" s="60">
        <v>132473</v>
      </c>
      <c r="M17" s="60">
        <v>49009</v>
      </c>
      <c r="N17" s="60">
        <v>265304</v>
      </c>
      <c r="O17" s="60"/>
      <c r="P17" s="60"/>
      <c r="Q17" s="60"/>
      <c r="R17" s="60"/>
      <c r="S17" s="60"/>
      <c r="T17" s="60"/>
      <c r="U17" s="60"/>
      <c r="V17" s="60"/>
      <c r="W17" s="60">
        <v>557789</v>
      </c>
      <c r="X17" s="60">
        <v>1150260</v>
      </c>
      <c r="Y17" s="60">
        <v>-592471</v>
      </c>
      <c r="Z17" s="140">
        <v>-51.51</v>
      </c>
      <c r="AA17" s="155">
        <v>2300516</v>
      </c>
    </row>
    <row r="18" spans="1:27" ht="13.5">
      <c r="A18" s="138" t="s">
        <v>87</v>
      </c>
      <c r="B18" s="136"/>
      <c r="C18" s="155">
        <v>114094</v>
      </c>
      <c r="D18" s="155"/>
      <c r="E18" s="156">
        <v>219530</v>
      </c>
      <c r="F18" s="60">
        <v>219530</v>
      </c>
      <c r="G18" s="60">
        <v>14324</v>
      </c>
      <c r="H18" s="60">
        <v>5199</v>
      </c>
      <c r="I18" s="60">
        <v>21374</v>
      </c>
      <c r="J18" s="60">
        <v>40897</v>
      </c>
      <c r="K18" s="60">
        <v>24489</v>
      </c>
      <c r="L18" s="60">
        <v>7646</v>
      </c>
      <c r="M18" s="60">
        <v>4471</v>
      </c>
      <c r="N18" s="60">
        <v>36606</v>
      </c>
      <c r="O18" s="60"/>
      <c r="P18" s="60"/>
      <c r="Q18" s="60"/>
      <c r="R18" s="60"/>
      <c r="S18" s="60"/>
      <c r="T18" s="60"/>
      <c r="U18" s="60"/>
      <c r="V18" s="60"/>
      <c r="W18" s="60">
        <v>77503</v>
      </c>
      <c r="X18" s="60">
        <v>109764</v>
      </c>
      <c r="Y18" s="60">
        <v>-32261</v>
      </c>
      <c r="Z18" s="140">
        <v>-29.39</v>
      </c>
      <c r="AA18" s="155">
        <v>219530</v>
      </c>
    </row>
    <row r="19" spans="1:27" ht="13.5">
      <c r="A19" s="135" t="s">
        <v>88</v>
      </c>
      <c r="B19" s="142"/>
      <c r="C19" s="153">
        <f aca="true" t="shared" si="3" ref="C19:Y19">SUM(C20:C23)</f>
        <v>3251766936</v>
      </c>
      <c r="D19" s="153">
        <f>SUM(D20:D23)</f>
        <v>0</v>
      </c>
      <c r="E19" s="154">
        <f t="shared" si="3"/>
        <v>4019561607</v>
      </c>
      <c r="F19" s="100">
        <f t="shared" si="3"/>
        <v>4019561607</v>
      </c>
      <c r="G19" s="100">
        <f t="shared" si="3"/>
        <v>391642662</v>
      </c>
      <c r="H19" s="100">
        <f t="shared" si="3"/>
        <v>317545381</v>
      </c>
      <c r="I19" s="100">
        <f t="shared" si="3"/>
        <v>275170547</v>
      </c>
      <c r="J19" s="100">
        <f t="shared" si="3"/>
        <v>984358590</v>
      </c>
      <c r="K19" s="100">
        <f t="shared" si="3"/>
        <v>253172650</v>
      </c>
      <c r="L19" s="100">
        <f t="shared" si="3"/>
        <v>271287698</v>
      </c>
      <c r="M19" s="100">
        <f t="shared" si="3"/>
        <v>320630879</v>
      </c>
      <c r="N19" s="100">
        <f t="shared" si="3"/>
        <v>845091227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1829449817</v>
      </c>
      <c r="X19" s="100">
        <f t="shared" si="3"/>
        <v>2009780802</v>
      </c>
      <c r="Y19" s="100">
        <f t="shared" si="3"/>
        <v>-180330985</v>
      </c>
      <c r="Z19" s="137">
        <f>+IF(X19&lt;&gt;0,+(Y19/X19)*100,0)</f>
        <v>-8.972669299087075</v>
      </c>
      <c r="AA19" s="153">
        <f>SUM(AA20:AA23)</f>
        <v>4019561607</v>
      </c>
    </row>
    <row r="20" spans="1:27" ht="13.5">
      <c r="A20" s="138" t="s">
        <v>89</v>
      </c>
      <c r="B20" s="136"/>
      <c r="C20" s="155">
        <v>2070556026</v>
      </c>
      <c r="D20" s="155"/>
      <c r="E20" s="156">
        <v>2704184711</v>
      </c>
      <c r="F20" s="60">
        <v>2704184711</v>
      </c>
      <c r="G20" s="60">
        <v>227700256</v>
      </c>
      <c r="H20" s="60">
        <v>239081647</v>
      </c>
      <c r="I20" s="60">
        <v>199462539</v>
      </c>
      <c r="J20" s="60">
        <v>666244442</v>
      </c>
      <c r="K20" s="60">
        <v>147097411</v>
      </c>
      <c r="L20" s="60">
        <v>167016627</v>
      </c>
      <c r="M20" s="60">
        <v>156747331</v>
      </c>
      <c r="N20" s="60">
        <v>470861369</v>
      </c>
      <c r="O20" s="60"/>
      <c r="P20" s="60"/>
      <c r="Q20" s="60"/>
      <c r="R20" s="60"/>
      <c r="S20" s="60"/>
      <c r="T20" s="60"/>
      <c r="U20" s="60"/>
      <c r="V20" s="60"/>
      <c r="W20" s="60">
        <v>1137105811</v>
      </c>
      <c r="X20" s="60">
        <v>1352092356</v>
      </c>
      <c r="Y20" s="60">
        <v>-214986545</v>
      </c>
      <c r="Z20" s="140">
        <v>-15.9</v>
      </c>
      <c r="AA20" s="155">
        <v>2704184711</v>
      </c>
    </row>
    <row r="21" spans="1:27" ht="13.5">
      <c r="A21" s="138" t="s">
        <v>90</v>
      </c>
      <c r="B21" s="136"/>
      <c r="C21" s="155">
        <v>692278757</v>
      </c>
      <c r="D21" s="155"/>
      <c r="E21" s="156">
        <v>756655972</v>
      </c>
      <c r="F21" s="60">
        <v>756655972</v>
      </c>
      <c r="G21" s="60">
        <v>75759443</v>
      </c>
      <c r="H21" s="60">
        <v>53691751</v>
      </c>
      <c r="I21" s="60">
        <v>51556339</v>
      </c>
      <c r="J21" s="60">
        <v>181007533</v>
      </c>
      <c r="K21" s="60">
        <v>83543543</v>
      </c>
      <c r="L21" s="60">
        <v>81280631</v>
      </c>
      <c r="M21" s="60">
        <v>82515314</v>
      </c>
      <c r="N21" s="60">
        <v>247339488</v>
      </c>
      <c r="O21" s="60"/>
      <c r="P21" s="60"/>
      <c r="Q21" s="60"/>
      <c r="R21" s="60"/>
      <c r="S21" s="60"/>
      <c r="T21" s="60"/>
      <c r="U21" s="60"/>
      <c r="V21" s="60"/>
      <c r="W21" s="60">
        <v>428347021</v>
      </c>
      <c r="X21" s="60">
        <v>378327984</v>
      </c>
      <c r="Y21" s="60">
        <v>50019037</v>
      </c>
      <c r="Z21" s="140">
        <v>13.22</v>
      </c>
      <c r="AA21" s="155">
        <v>756655972</v>
      </c>
    </row>
    <row r="22" spans="1:27" ht="13.5">
      <c r="A22" s="138" t="s">
        <v>91</v>
      </c>
      <c r="B22" s="136"/>
      <c r="C22" s="157">
        <v>273968569</v>
      </c>
      <c r="D22" s="157"/>
      <c r="E22" s="158">
        <v>310788521</v>
      </c>
      <c r="F22" s="159">
        <v>310788521</v>
      </c>
      <c r="G22" s="159">
        <v>44862668</v>
      </c>
      <c r="H22" s="159">
        <v>18246021</v>
      </c>
      <c r="I22" s="159">
        <v>17641954</v>
      </c>
      <c r="J22" s="159">
        <v>80750643</v>
      </c>
      <c r="K22" s="159">
        <v>17724480</v>
      </c>
      <c r="L22" s="159">
        <v>18278264</v>
      </c>
      <c r="M22" s="159">
        <v>39318919</v>
      </c>
      <c r="N22" s="159">
        <v>75321663</v>
      </c>
      <c r="O22" s="159"/>
      <c r="P22" s="159"/>
      <c r="Q22" s="159"/>
      <c r="R22" s="159"/>
      <c r="S22" s="159"/>
      <c r="T22" s="159"/>
      <c r="U22" s="159"/>
      <c r="V22" s="159"/>
      <c r="W22" s="159">
        <v>156072306</v>
      </c>
      <c r="X22" s="159">
        <v>155394258</v>
      </c>
      <c r="Y22" s="159">
        <v>678048</v>
      </c>
      <c r="Z22" s="141">
        <v>0.44</v>
      </c>
      <c r="AA22" s="157">
        <v>310788521</v>
      </c>
    </row>
    <row r="23" spans="1:27" ht="13.5">
      <c r="A23" s="138" t="s">
        <v>92</v>
      </c>
      <c r="B23" s="136"/>
      <c r="C23" s="155">
        <v>214963584</v>
      </c>
      <c r="D23" s="155"/>
      <c r="E23" s="156">
        <v>247932403</v>
      </c>
      <c r="F23" s="60">
        <v>247932403</v>
      </c>
      <c r="G23" s="60">
        <v>43320295</v>
      </c>
      <c r="H23" s="60">
        <v>6525962</v>
      </c>
      <c r="I23" s="60">
        <v>6509715</v>
      </c>
      <c r="J23" s="60">
        <v>56355972</v>
      </c>
      <c r="K23" s="60">
        <v>4807216</v>
      </c>
      <c r="L23" s="60">
        <v>4712176</v>
      </c>
      <c r="M23" s="60">
        <v>42049315</v>
      </c>
      <c r="N23" s="60">
        <v>51568707</v>
      </c>
      <c r="O23" s="60"/>
      <c r="P23" s="60"/>
      <c r="Q23" s="60"/>
      <c r="R23" s="60"/>
      <c r="S23" s="60"/>
      <c r="T23" s="60"/>
      <c r="U23" s="60"/>
      <c r="V23" s="60"/>
      <c r="W23" s="60">
        <v>107924679</v>
      </c>
      <c r="X23" s="60">
        <v>123966204</v>
      </c>
      <c r="Y23" s="60">
        <v>-16041525</v>
      </c>
      <c r="Z23" s="140">
        <v>-12.94</v>
      </c>
      <c r="AA23" s="155">
        <v>247932403</v>
      </c>
    </row>
    <row r="24" spans="1:27" ht="13.5">
      <c r="A24" s="135" t="s">
        <v>93</v>
      </c>
      <c r="B24" s="142" t="s">
        <v>94</v>
      </c>
      <c r="C24" s="153">
        <v>30027092</v>
      </c>
      <c r="D24" s="153"/>
      <c r="E24" s="154">
        <v>20844241</v>
      </c>
      <c r="F24" s="100">
        <v>20844241</v>
      </c>
      <c r="G24" s="100">
        <v>35067</v>
      </c>
      <c r="H24" s="100">
        <v>3310547</v>
      </c>
      <c r="I24" s="100">
        <v>1920443</v>
      </c>
      <c r="J24" s="100">
        <v>5266057</v>
      </c>
      <c r="K24" s="100">
        <v>2011506</v>
      </c>
      <c r="L24" s="100">
        <v>1823585</v>
      </c>
      <c r="M24" s="100">
        <v>1923588</v>
      </c>
      <c r="N24" s="100">
        <v>5758679</v>
      </c>
      <c r="O24" s="100"/>
      <c r="P24" s="100"/>
      <c r="Q24" s="100"/>
      <c r="R24" s="100"/>
      <c r="S24" s="100"/>
      <c r="T24" s="100"/>
      <c r="U24" s="100"/>
      <c r="V24" s="100"/>
      <c r="W24" s="100">
        <v>11024736</v>
      </c>
      <c r="X24" s="100">
        <v>10422120</v>
      </c>
      <c r="Y24" s="100">
        <v>602616</v>
      </c>
      <c r="Z24" s="137">
        <v>5.78</v>
      </c>
      <c r="AA24" s="153">
        <v>20844241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5730331612</v>
      </c>
      <c r="D25" s="168">
        <f>+D5+D9+D15+D19+D24</f>
        <v>0</v>
      </c>
      <c r="E25" s="169">
        <f t="shared" si="4"/>
        <v>7069227088</v>
      </c>
      <c r="F25" s="73">
        <f t="shared" si="4"/>
        <v>7069227088</v>
      </c>
      <c r="G25" s="73">
        <f t="shared" si="4"/>
        <v>660889374</v>
      </c>
      <c r="H25" s="73">
        <f t="shared" si="4"/>
        <v>531028416</v>
      </c>
      <c r="I25" s="73">
        <f t="shared" si="4"/>
        <v>393066639</v>
      </c>
      <c r="J25" s="73">
        <f t="shared" si="4"/>
        <v>1584984429</v>
      </c>
      <c r="K25" s="73">
        <f t="shared" si="4"/>
        <v>379490798</v>
      </c>
      <c r="L25" s="73">
        <f t="shared" si="4"/>
        <v>394787794</v>
      </c>
      <c r="M25" s="73">
        <f t="shared" si="4"/>
        <v>665428917</v>
      </c>
      <c r="N25" s="73">
        <f t="shared" si="4"/>
        <v>1439707509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3024691938</v>
      </c>
      <c r="X25" s="73">
        <f t="shared" si="4"/>
        <v>3534613548</v>
      </c>
      <c r="Y25" s="73">
        <f t="shared" si="4"/>
        <v>-509921610</v>
      </c>
      <c r="Z25" s="170">
        <f>+IF(X25&lt;&gt;0,+(Y25/X25)*100,0)</f>
        <v>-14.426516592981722</v>
      </c>
      <c r="AA25" s="168">
        <f>+AA5+AA9+AA15+AA19+AA24</f>
        <v>7069227088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1116268894</v>
      </c>
      <c r="D28" s="153">
        <f>SUM(D29:D31)</f>
        <v>0</v>
      </c>
      <c r="E28" s="154">
        <f t="shared" si="5"/>
        <v>1312718103</v>
      </c>
      <c r="F28" s="100">
        <f t="shared" si="5"/>
        <v>1312718103</v>
      </c>
      <c r="G28" s="100">
        <f t="shared" si="5"/>
        <v>63315727</v>
      </c>
      <c r="H28" s="100">
        <f t="shared" si="5"/>
        <v>82236950</v>
      </c>
      <c r="I28" s="100">
        <f t="shared" si="5"/>
        <v>82457944</v>
      </c>
      <c r="J28" s="100">
        <f t="shared" si="5"/>
        <v>228010621</v>
      </c>
      <c r="K28" s="100">
        <f t="shared" si="5"/>
        <v>107635930</v>
      </c>
      <c r="L28" s="100">
        <f t="shared" si="5"/>
        <v>82347732</v>
      </c>
      <c r="M28" s="100">
        <f t="shared" si="5"/>
        <v>144619642</v>
      </c>
      <c r="N28" s="100">
        <f t="shared" si="5"/>
        <v>334603304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562613925</v>
      </c>
      <c r="X28" s="100">
        <f t="shared" si="5"/>
        <v>656359050</v>
      </c>
      <c r="Y28" s="100">
        <f t="shared" si="5"/>
        <v>-93745125</v>
      </c>
      <c r="Z28" s="137">
        <f>+IF(X28&lt;&gt;0,+(Y28/X28)*100,0)</f>
        <v>-14.282598068846616</v>
      </c>
      <c r="AA28" s="153">
        <f>SUM(AA29:AA31)</f>
        <v>1312718103</v>
      </c>
    </row>
    <row r="29" spans="1:27" ht="13.5">
      <c r="A29" s="138" t="s">
        <v>75</v>
      </c>
      <c r="B29" s="136"/>
      <c r="C29" s="155">
        <v>248554537</v>
      </c>
      <c r="D29" s="155"/>
      <c r="E29" s="156">
        <v>347601554</v>
      </c>
      <c r="F29" s="60">
        <v>347601554</v>
      </c>
      <c r="G29" s="60">
        <v>16378571</v>
      </c>
      <c r="H29" s="60">
        <v>26650215</v>
      </c>
      <c r="I29" s="60">
        <v>15914362</v>
      </c>
      <c r="J29" s="60">
        <v>58943148</v>
      </c>
      <c r="K29" s="60">
        <v>19302792</v>
      </c>
      <c r="L29" s="60">
        <v>21650329</v>
      </c>
      <c r="M29" s="60">
        <v>21625092</v>
      </c>
      <c r="N29" s="60">
        <v>62578213</v>
      </c>
      <c r="O29" s="60"/>
      <c r="P29" s="60"/>
      <c r="Q29" s="60"/>
      <c r="R29" s="60"/>
      <c r="S29" s="60"/>
      <c r="T29" s="60"/>
      <c r="U29" s="60"/>
      <c r="V29" s="60"/>
      <c r="W29" s="60">
        <v>121521361</v>
      </c>
      <c r="X29" s="60">
        <v>173800776</v>
      </c>
      <c r="Y29" s="60">
        <v>-52279415</v>
      </c>
      <c r="Z29" s="140">
        <v>-30.08</v>
      </c>
      <c r="AA29" s="155">
        <v>347601554</v>
      </c>
    </row>
    <row r="30" spans="1:27" ht="13.5">
      <c r="A30" s="138" t="s">
        <v>76</v>
      </c>
      <c r="B30" s="136"/>
      <c r="C30" s="157">
        <v>559294802</v>
      </c>
      <c r="D30" s="157"/>
      <c r="E30" s="158">
        <v>611439256</v>
      </c>
      <c r="F30" s="159">
        <v>611439256</v>
      </c>
      <c r="G30" s="159">
        <v>28215983</v>
      </c>
      <c r="H30" s="159">
        <v>35408070</v>
      </c>
      <c r="I30" s="159">
        <v>45810449</v>
      </c>
      <c r="J30" s="159">
        <v>109434502</v>
      </c>
      <c r="K30" s="159">
        <v>48018455</v>
      </c>
      <c r="L30" s="159">
        <v>35869569</v>
      </c>
      <c r="M30" s="159">
        <v>90135116</v>
      </c>
      <c r="N30" s="159">
        <v>174023140</v>
      </c>
      <c r="O30" s="159"/>
      <c r="P30" s="159"/>
      <c r="Q30" s="159"/>
      <c r="R30" s="159"/>
      <c r="S30" s="159"/>
      <c r="T30" s="159"/>
      <c r="U30" s="159"/>
      <c r="V30" s="159"/>
      <c r="W30" s="159">
        <v>283457642</v>
      </c>
      <c r="X30" s="159">
        <v>305719632</v>
      </c>
      <c r="Y30" s="159">
        <v>-22261990</v>
      </c>
      <c r="Z30" s="141">
        <v>-7.28</v>
      </c>
      <c r="AA30" s="157">
        <v>611439256</v>
      </c>
    </row>
    <row r="31" spans="1:27" ht="13.5">
      <c r="A31" s="138" t="s">
        <v>77</v>
      </c>
      <c r="B31" s="136"/>
      <c r="C31" s="155">
        <v>308419555</v>
      </c>
      <c r="D31" s="155"/>
      <c r="E31" s="156">
        <v>353677293</v>
      </c>
      <c r="F31" s="60">
        <v>353677293</v>
      </c>
      <c r="G31" s="60">
        <v>18721173</v>
      </c>
      <c r="H31" s="60">
        <v>20178665</v>
      </c>
      <c r="I31" s="60">
        <v>20733133</v>
      </c>
      <c r="J31" s="60">
        <v>59632971</v>
      </c>
      <c r="K31" s="60">
        <v>40314683</v>
      </c>
      <c r="L31" s="60">
        <v>24827834</v>
      </c>
      <c r="M31" s="60">
        <v>32859434</v>
      </c>
      <c r="N31" s="60">
        <v>98001951</v>
      </c>
      <c r="O31" s="60"/>
      <c r="P31" s="60"/>
      <c r="Q31" s="60"/>
      <c r="R31" s="60"/>
      <c r="S31" s="60"/>
      <c r="T31" s="60"/>
      <c r="U31" s="60"/>
      <c r="V31" s="60"/>
      <c r="W31" s="60">
        <v>157634922</v>
      </c>
      <c r="X31" s="60">
        <v>176838642</v>
      </c>
      <c r="Y31" s="60">
        <v>-19203720</v>
      </c>
      <c r="Z31" s="140">
        <v>-10.86</v>
      </c>
      <c r="AA31" s="155">
        <v>353677293</v>
      </c>
    </row>
    <row r="32" spans="1:27" ht="13.5">
      <c r="A32" s="135" t="s">
        <v>78</v>
      </c>
      <c r="B32" s="136"/>
      <c r="C32" s="153">
        <f aca="true" t="shared" si="6" ref="C32:Y32">SUM(C33:C37)</f>
        <v>351886488</v>
      </c>
      <c r="D32" s="153">
        <f>SUM(D33:D37)</f>
        <v>0</v>
      </c>
      <c r="E32" s="154">
        <f t="shared" si="6"/>
        <v>526574719</v>
      </c>
      <c r="F32" s="100">
        <f t="shared" si="6"/>
        <v>526574719</v>
      </c>
      <c r="G32" s="100">
        <f t="shared" si="6"/>
        <v>28303148</v>
      </c>
      <c r="H32" s="100">
        <f t="shared" si="6"/>
        <v>31545424</v>
      </c>
      <c r="I32" s="100">
        <f t="shared" si="6"/>
        <v>29787520</v>
      </c>
      <c r="J32" s="100">
        <f t="shared" si="6"/>
        <v>89636092</v>
      </c>
      <c r="K32" s="100">
        <f t="shared" si="6"/>
        <v>46965874</v>
      </c>
      <c r="L32" s="100">
        <f t="shared" si="6"/>
        <v>37608089</v>
      </c>
      <c r="M32" s="100">
        <f t="shared" si="6"/>
        <v>38407984</v>
      </c>
      <c r="N32" s="100">
        <f t="shared" si="6"/>
        <v>122981947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212618039</v>
      </c>
      <c r="X32" s="100">
        <f t="shared" si="6"/>
        <v>263287356</v>
      </c>
      <c r="Y32" s="100">
        <f t="shared" si="6"/>
        <v>-50669317</v>
      </c>
      <c r="Z32" s="137">
        <f>+IF(X32&lt;&gt;0,+(Y32/X32)*100,0)</f>
        <v>-19.244872890895678</v>
      </c>
      <c r="AA32" s="153">
        <f>SUM(AA33:AA37)</f>
        <v>526574719</v>
      </c>
    </row>
    <row r="33" spans="1:27" ht="13.5">
      <c r="A33" s="138" t="s">
        <v>79</v>
      </c>
      <c r="B33" s="136"/>
      <c r="C33" s="155">
        <v>98458854</v>
      </c>
      <c r="D33" s="155"/>
      <c r="E33" s="156">
        <v>165776827</v>
      </c>
      <c r="F33" s="60">
        <v>165776827</v>
      </c>
      <c r="G33" s="60">
        <v>6391666</v>
      </c>
      <c r="H33" s="60">
        <v>7948464</v>
      </c>
      <c r="I33" s="60">
        <v>8056760</v>
      </c>
      <c r="J33" s="60">
        <v>22396890</v>
      </c>
      <c r="K33" s="60">
        <v>12189538</v>
      </c>
      <c r="L33" s="60">
        <v>9332701</v>
      </c>
      <c r="M33" s="60">
        <v>10647053</v>
      </c>
      <c r="N33" s="60">
        <v>32169292</v>
      </c>
      <c r="O33" s="60"/>
      <c r="P33" s="60"/>
      <c r="Q33" s="60"/>
      <c r="R33" s="60"/>
      <c r="S33" s="60"/>
      <c r="T33" s="60"/>
      <c r="U33" s="60"/>
      <c r="V33" s="60"/>
      <c r="W33" s="60">
        <v>54566182</v>
      </c>
      <c r="X33" s="60">
        <v>82888410</v>
      </c>
      <c r="Y33" s="60">
        <v>-28322228</v>
      </c>
      <c r="Z33" s="140">
        <v>-34.17</v>
      </c>
      <c r="AA33" s="155">
        <v>165776827</v>
      </c>
    </row>
    <row r="34" spans="1:27" ht="13.5">
      <c r="A34" s="138" t="s">
        <v>80</v>
      </c>
      <c r="B34" s="136"/>
      <c r="C34" s="155">
        <v>24562492</v>
      </c>
      <c r="D34" s="155"/>
      <c r="E34" s="156">
        <v>46350080</v>
      </c>
      <c r="F34" s="60">
        <v>46350080</v>
      </c>
      <c r="G34" s="60">
        <v>1099622</v>
      </c>
      <c r="H34" s="60">
        <v>1472547</v>
      </c>
      <c r="I34" s="60">
        <v>2139942</v>
      </c>
      <c r="J34" s="60">
        <v>4712111</v>
      </c>
      <c r="K34" s="60">
        <v>5052268</v>
      </c>
      <c r="L34" s="60">
        <v>2693688</v>
      </c>
      <c r="M34" s="60">
        <v>2543127</v>
      </c>
      <c r="N34" s="60">
        <v>10289083</v>
      </c>
      <c r="O34" s="60"/>
      <c r="P34" s="60"/>
      <c r="Q34" s="60"/>
      <c r="R34" s="60"/>
      <c r="S34" s="60"/>
      <c r="T34" s="60"/>
      <c r="U34" s="60"/>
      <c r="V34" s="60"/>
      <c r="W34" s="60">
        <v>15001194</v>
      </c>
      <c r="X34" s="60">
        <v>23175042</v>
      </c>
      <c r="Y34" s="60">
        <v>-8173848</v>
      </c>
      <c r="Z34" s="140">
        <v>-35.27</v>
      </c>
      <c r="AA34" s="155">
        <v>46350080</v>
      </c>
    </row>
    <row r="35" spans="1:27" ht="13.5">
      <c r="A35" s="138" t="s">
        <v>81</v>
      </c>
      <c r="B35" s="136"/>
      <c r="C35" s="155">
        <v>160327233</v>
      </c>
      <c r="D35" s="155"/>
      <c r="E35" s="156">
        <v>227461642</v>
      </c>
      <c r="F35" s="60">
        <v>227461642</v>
      </c>
      <c r="G35" s="60">
        <v>14773112</v>
      </c>
      <c r="H35" s="60">
        <v>17045160</v>
      </c>
      <c r="I35" s="60">
        <v>14440855</v>
      </c>
      <c r="J35" s="60">
        <v>46259127</v>
      </c>
      <c r="K35" s="60">
        <v>19761560</v>
      </c>
      <c r="L35" s="60">
        <v>20511666</v>
      </c>
      <c r="M35" s="60">
        <v>16944422</v>
      </c>
      <c r="N35" s="60">
        <v>57217648</v>
      </c>
      <c r="O35" s="60"/>
      <c r="P35" s="60"/>
      <c r="Q35" s="60"/>
      <c r="R35" s="60"/>
      <c r="S35" s="60"/>
      <c r="T35" s="60"/>
      <c r="U35" s="60"/>
      <c r="V35" s="60"/>
      <c r="W35" s="60">
        <v>103476775</v>
      </c>
      <c r="X35" s="60">
        <v>113730822</v>
      </c>
      <c r="Y35" s="60">
        <v>-10254047</v>
      </c>
      <c r="Z35" s="140">
        <v>-9.02</v>
      </c>
      <c r="AA35" s="155">
        <v>227461642</v>
      </c>
    </row>
    <row r="36" spans="1:27" ht="13.5">
      <c r="A36" s="138" t="s">
        <v>82</v>
      </c>
      <c r="B36" s="136"/>
      <c r="C36" s="155">
        <v>58678057</v>
      </c>
      <c r="D36" s="155"/>
      <c r="E36" s="156">
        <v>73869781</v>
      </c>
      <c r="F36" s="60">
        <v>73869781</v>
      </c>
      <c r="G36" s="60">
        <v>5221140</v>
      </c>
      <c r="H36" s="60">
        <v>4190244</v>
      </c>
      <c r="I36" s="60">
        <v>4311670</v>
      </c>
      <c r="J36" s="60">
        <v>13723054</v>
      </c>
      <c r="K36" s="60">
        <v>8985749</v>
      </c>
      <c r="L36" s="60">
        <v>4171229</v>
      </c>
      <c r="M36" s="60">
        <v>7107262</v>
      </c>
      <c r="N36" s="60">
        <v>20264240</v>
      </c>
      <c r="O36" s="60"/>
      <c r="P36" s="60"/>
      <c r="Q36" s="60"/>
      <c r="R36" s="60"/>
      <c r="S36" s="60"/>
      <c r="T36" s="60"/>
      <c r="U36" s="60"/>
      <c r="V36" s="60"/>
      <c r="W36" s="60">
        <v>33987294</v>
      </c>
      <c r="X36" s="60">
        <v>36934890</v>
      </c>
      <c r="Y36" s="60">
        <v>-2947596</v>
      </c>
      <c r="Z36" s="140">
        <v>-7.98</v>
      </c>
      <c r="AA36" s="155">
        <v>73869781</v>
      </c>
    </row>
    <row r="37" spans="1:27" ht="13.5">
      <c r="A37" s="138" t="s">
        <v>83</v>
      </c>
      <c r="B37" s="136"/>
      <c r="C37" s="157">
        <v>9859852</v>
      </c>
      <c r="D37" s="157"/>
      <c r="E37" s="158">
        <v>13116389</v>
      </c>
      <c r="F37" s="159">
        <v>13116389</v>
      </c>
      <c r="G37" s="159">
        <v>817608</v>
      </c>
      <c r="H37" s="159">
        <v>889009</v>
      </c>
      <c r="I37" s="159">
        <v>838293</v>
      </c>
      <c r="J37" s="159">
        <v>2544910</v>
      </c>
      <c r="K37" s="159">
        <v>976759</v>
      </c>
      <c r="L37" s="159">
        <v>898805</v>
      </c>
      <c r="M37" s="159">
        <v>1166120</v>
      </c>
      <c r="N37" s="159">
        <v>3041684</v>
      </c>
      <c r="O37" s="159"/>
      <c r="P37" s="159"/>
      <c r="Q37" s="159"/>
      <c r="R37" s="159"/>
      <c r="S37" s="159"/>
      <c r="T37" s="159"/>
      <c r="U37" s="159"/>
      <c r="V37" s="159"/>
      <c r="W37" s="159">
        <v>5586594</v>
      </c>
      <c r="X37" s="159">
        <v>6558192</v>
      </c>
      <c r="Y37" s="159">
        <v>-971598</v>
      </c>
      <c r="Z37" s="141">
        <v>-14.82</v>
      </c>
      <c r="AA37" s="157">
        <v>13116389</v>
      </c>
    </row>
    <row r="38" spans="1:27" ht="13.5">
      <c r="A38" s="135" t="s">
        <v>84</v>
      </c>
      <c r="B38" s="142"/>
      <c r="C38" s="153">
        <f aca="true" t="shared" si="7" ref="C38:Y38">SUM(C39:C41)</f>
        <v>575694570</v>
      </c>
      <c r="D38" s="153">
        <f>SUM(D39:D41)</f>
        <v>0</v>
      </c>
      <c r="E38" s="154">
        <f t="shared" si="7"/>
        <v>481314521</v>
      </c>
      <c r="F38" s="100">
        <f t="shared" si="7"/>
        <v>481314521</v>
      </c>
      <c r="G38" s="100">
        <f t="shared" si="7"/>
        <v>11758645</v>
      </c>
      <c r="H38" s="100">
        <f t="shared" si="7"/>
        <v>11840932</v>
      </c>
      <c r="I38" s="100">
        <f t="shared" si="7"/>
        <v>12247841</v>
      </c>
      <c r="J38" s="100">
        <f t="shared" si="7"/>
        <v>35847418</v>
      </c>
      <c r="K38" s="100">
        <f t="shared" si="7"/>
        <v>65992704</v>
      </c>
      <c r="L38" s="100">
        <f t="shared" si="7"/>
        <v>31440317</v>
      </c>
      <c r="M38" s="100">
        <f t="shared" si="7"/>
        <v>33589707</v>
      </c>
      <c r="N38" s="100">
        <f t="shared" si="7"/>
        <v>131022728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166870146</v>
      </c>
      <c r="X38" s="100">
        <f t="shared" si="7"/>
        <v>240657258</v>
      </c>
      <c r="Y38" s="100">
        <f t="shared" si="7"/>
        <v>-73787112</v>
      </c>
      <c r="Z38" s="137">
        <f>+IF(X38&lt;&gt;0,+(Y38/X38)*100,0)</f>
        <v>-30.660663473527983</v>
      </c>
      <c r="AA38" s="153">
        <f>SUM(AA39:AA41)</f>
        <v>481314521</v>
      </c>
    </row>
    <row r="39" spans="1:27" ht="13.5">
      <c r="A39" s="138" t="s">
        <v>85</v>
      </c>
      <c r="B39" s="136"/>
      <c r="C39" s="155">
        <v>92370760</v>
      </c>
      <c r="D39" s="155"/>
      <c r="E39" s="156">
        <v>112521601</v>
      </c>
      <c r="F39" s="60">
        <v>112521601</v>
      </c>
      <c r="G39" s="60">
        <v>4325472</v>
      </c>
      <c r="H39" s="60">
        <v>3935007</v>
      </c>
      <c r="I39" s="60">
        <v>4120234</v>
      </c>
      <c r="J39" s="60">
        <v>12380713</v>
      </c>
      <c r="K39" s="60">
        <v>9078364</v>
      </c>
      <c r="L39" s="60">
        <v>7041462</v>
      </c>
      <c r="M39" s="60">
        <v>7475337</v>
      </c>
      <c r="N39" s="60">
        <v>23595163</v>
      </c>
      <c r="O39" s="60"/>
      <c r="P39" s="60"/>
      <c r="Q39" s="60"/>
      <c r="R39" s="60"/>
      <c r="S39" s="60"/>
      <c r="T39" s="60"/>
      <c r="U39" s="60"/>
      <c r="V39" s="60"/>
      <c r="W39" s="60">
        <v>35975876</v>
      </c>
      <c r="X39" s="60">
        <v>56260800</v>
      </c>
      <c r="Y39" s="60">
        <v>-20284924</v>
      </c>
      <c r="Z39" s="140">
        <v>-36.06</v>
      </c>
      <c r="AA39" s="155">
        <v>112521601</v>
      </c>
    </row>
    <row r="40" spans="1:27" ht="13.5">
      <c r="A40" s="138" t="s">
        <v>86</v>
      </c>
      <c r="B40" s="136"/>
      <c r="C40" s="155">
        <v>466890283</v>
      </c>
      <c r="D40" s="155"/>
      <c r="E40" s="156">
        <v>339465688</v>
      </c>
      <c r="F40" s="60">
        <v>339465688</v>
      </c>
      <c r="G40" s="60">
        <v>6096882</v>
      </c>
      <c r="H40" s="60">
        <v>6538654</v>
      </c>
      <c r="I40" s="60">
        <v>6677569</v>
      </c>
      <c r="J40" s="60">
        <v>19313105</v>
      </c>
      <c r="K40" s="60">
        <v>55441787</v>
      </c>
      <c r="L40" s="60">
        <v>22883473</v>
      </c>
      <c r="M40" s="60">
        <v>24440249</v>
      </c>
      <c r="N40" s="60">
        <v>102765509</v>
      </c>
      <c r="O40" s="60"/>
      <c r="P40" s="60"/>
      <c r="Q40" s="60"/>
      <c r="R40" s="60"/>
      <c r="S40" s="60"/>
      <c r="T40" s="60"/>
      <c r="U40" s="60"/>
      <c r="V40" s="60"/>
      <c r="W40" s="60">
        <v>122078614</v>
      </c>
      <c r="X40" s="60">
        <v>169732842</v>
      </c>
      <c r="Y40" s="60">
        <v>-47654228</v>
      </c>
      <c r="Z40" s="140">
        <v>-28.08</v>
      </c>
      <c r="AA40" s="155">
        <v>339465688</v>
      </c>
    </row>
    <row r="41" spans="1:27" ht="13.5">
      <c r="A41" s="138" t="s">
        <v>87</v>
      </c>
      <c r="B41" s="136"/>
      <c r="C41" s="155">
        <v>16433527</v>
      </c>
      <c r="D41" s="155"/>
      <c r="E41" s="156">
        <v>29327232</v>
      </c>
      <c r="F41" s="60">
        <v>29327232</v>
      </c>
      <c r="G41" s="60">
        <v>1336291</v>
      </c>
      <c r="H41" s="60">
        <v>1367271</v>
      </c>
      <c r="I41" s="60">
        <v>1450038</v>
      </c>
      <c r="J41" s="60">
        <v>4153600</v>
      </c>
      <c r="K41" s="60">
        <v>1472553</v>
      </c>
      <c r="L41" s="60">
        <v>1515382</v>
      </c>
      <c r="M41" s="60">
        <v>1674121</v>
      </c>
      <c r="N41" s="60">
        <v>4662056</v>
      </c>
      <c r="O41" s="60"/>
      <c r="P41" s="60"/>
      <c r="Q41" s="60"/>
      <c r="R41" s="60"/>
      <c r="S41" s="60"/>
      <c r="T41" s="60"/>
      <c r="U41" s="60"/>
      <c r="V41" s="60"/>
      <c r="W41" s="60">
        <v>8815656</v>
      </c>
      <c r="X41" s="60">
        <v>14663616</v>
      </c>
      <c r="Y41" s="60">
        <v>-5847960</v>
      </c>
      <c r="Z41" s="140">
        <v>-39.88</v>
      </c>
      <c r="AA41" s="155">
        <v>29327232</v>
      </c>
    </row>
    <row r="42" spans="1:27" ht="13.5">
      <c r="A42" s="135" t="s">
        <v>88</v>
      </c>
      <c r="B42" s="142"/>
      <c r="C42" s="153">
        <f aca="true" t="shared" si="8" ref="C42:Y42">SUM(C43:C46)</f>
        <v>2794775970</v>
      </c>
      <c r="D42" s="153">
        <f>SUM(D43:D46)</f>
        <v>0</v>
      </c>
      <c r="E42" s="154">
        <f t="shared" si="8"/>
        <v>3582958105</v>
      </c>
      <c r="F42" s="100">
        <f t="shared" si="8"/>
        <v>3582958105</v>
      </c>
      <c r="G42" s="100">
        <f t="shared" si="8"/>
        <v>53496521</v>
      </c>
      <c r="H42" s="100">
        <f t="shared" si="8"/>
        <v>511039168</v>
      </c>
      <c r="I42" s="100">
        <f t="shared" si="8"/>
        <v>250685166</v>
      </c>
      <c r="J42" s="100">
        <f t="shared" si="8"/>
        <v>815220855</v>
      </c>
      <c r="K42" s="100">
        <f t="shared" si="8"/>
        <v>316824343</v>
      </c>
      <c r="L42" s="100">
        <f t="shared" si="8"/>
        <v>197069104</v>
      </c>
      <c r="M42" s="100">
        <f t="shared" si="8"/>
        <v>321071647</v>
      </c>
      <c r="N42" s="100">
        <f t="shared" si="8"/>
        <v>834965094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1650185949</v>
      </c>
      <c r="X42" s="100">
        <f t="shared" si="8"/>
        <v>1791479052</v>
      </c>
      <c r="Y42" s="100">
        <f t="shared" si="8"/>
        <v>-141293103</v>
      </c>
      <c r="Z42" s="137">
        <f>+IF(X42&lt;&gt;0,+(Y42/X42)*100,0)</f>
        <v>-7.886952562591282</v>
      </c>
      <c r="AA42" s="153">
        <f>SUM(AA43:AA46)</f>
        <v>3582958105</v>
      </c>
    </row>
    <row r="43" spans="1:27" ht="13.5">
      <c r="A43" s="138" t="s">
        <v>89</v>
      </c>
      <c r="B43" s="136"/>
      <c r="C43" s="155">
        <v>1924370685</v>
      </c>
      <c r="D43" s="155"/>
      <c r="E43" s="156">
        <v>2398917314</v>
      </c>
      <c r="F43" s="60">
        <v>2398917314</v>
      </c>
      <c r="G43" s="60">
        <v>57880283</v>
      </c>
      <c r="H43" s="60">
        <v>391164199</v>
      </c>
      <c r="I43" s="60">
        <v>168581602</v>
      </c>
      <c r="J43" s="60">
        <v>617626084</v>
      </c>
      <c r="K43" s="60">
        <v>194161108</v>
      </c>
      <c r="L43" s="60">
        <v>141975922</v>
      </c>
      <c r="M43" s="60">
        <v>190450616</v>
      </c>
      <c r="N43" s="60">
        <v>526587646</v>
      </c>
      <c r="O43" s="60"/>
      <c r="P43" s="60"/>
      <c r="Q43" s="60"/>
      <c r="R43" s="60"/>
      <c r="S43" s="60"/>
      <c r="T43" s="60"/>
      <c r="U43" s="60"/>
      <c r="V43" s="60"/>
      <c r="W43" s="60">
        <v>1144213730</v>
      </c>
      <c r="X43" s="60">
        <v>1199458650</v>
      </c>
      <c r="Y43" s="60">
        <v>-55244920</v>
      </c>
      <c r="Z43" s="140">
        <v>-4.61</v>
      </c>
      <c r="AA43" s="155">
        <v>2398917314</v>
      </c>
    </row>
    <row r="44" spans="1:27" ht="13.5">
      <c r="A44" s="138" t="s">
        <v>90</v>
      </c>
      <c r="B44" s="136"/>
      <c r="C44" s="155">
        <v>619173834</v>
      </c>
      <c r="D44" s="155"/>
      <c r="E44" s="156">
        <v>734135201</v>
      </c>
      <c r="F44" s="60">
        <v>734135201</v>
      </c>
      <c r="G44" s="60">
        <v>-22374554</v>
      </c>
      <c r="H44" s="60">
        <v>100146616</v>
      </c>
      <c r="I44" s="60">
        <v>59170797</v>
      </c>
      <c r="J44" s="60">
        <v>136942859</v>
      </c>
      <c r="K44" s="60">
        <v>70590691</v>
      </c>
      <c r="L44" s="60">
        <v>26980665</v>
      </c>
      <c r="M44" s="60">
        <v>93827563</v>
      </c>
      <c r="N44" s="60">
        <v>191398919</v>
      </c>
      <c r="O44" s="60"/>
      <c r="P44" s="60"/>
      <c r="Q44" s="60"/>
      <c r="R44" s="60"/>
      <c r="S44" s="60"/>
      <c r="T44" s="60"/>
      <c r="U44" s="60"/>
      <c r="V44" s="60"/>
      <c r="W44" s="60">
        <v>328341778</v>
      </c>
      <c r="X44" s="60">
        <v>367067610</v>
      </c>
      <c r="Y44" s="60">
        <v>-38725832</v>
      </c>
      <c r="Z44" s="140">
        <v>-10.55</v>
      </c>
      <c r="AA44" s="155">
        <v>734135201</v>
      </c>
    </row>
    <row r="45" spans="1:27" ht="13.5">
      <c r="A45" s="138" t="s">
        <v>91</v>
      </c>
      <c r="B45" s="136"/>
      <c r="C45" s="157">
        <v>125844304</v>
      </c>
      <c r="D45" s="157"/>
      <c r="E45" s="158">
        <v>254722116</v>
      </c>
      <c r="F45" s="159">
        <v>254722116</v>
      </c>
      <c r="G45" s="159">
        <v>10019210</v>
      </c>
      <c r="H45" s="159">
        <v>10409782</v>
      </c>
      <c r="I45" s="159">
        <v>12152289</v>
      </c>
      <c r="J45" s="159">
        <v>32581281</v>
      </c>
      <c r="K45" s="159">
        <v>32848540</v>
      </c>
      <c r="L45" s="159">
        <v>16530524</v>
      </c>
      <c r="M45" s="159">
        <v>18785029</v>
      </c>
      <c r="N45" s="159">
        <v>68164093</v>
      </c>
      <c r="O45" s="159"/>
      <c r="P45" s="159"/>
      <c r="Q45" s="159"/>
      <c r="R45" s="159"/>
      <c r="S45" s="159"/>
      <c r="T45" s="159"/>
      <c r="U45" s="159"/>
      <c r="V45" s="159"/>
      <c r="W45" s="159">
        <v>100745374</v>
      </c>
      <c r="X45" s="159">
        <v>127361058</v>
      </c>
      <c r="Y45" s="159">
        <v>-26615684</v>
      </c>
      <c r="Z45" s="141">
        <v>-20.9</v>
      </c>
      <c r="AA45" s="157">
        <v>254722116</v>
      </c>
    </row>
    <row r="46" spans="1:27" ht="13.5">
      <c r="A46" s="138" t="s">
        <v>92</v>
      </c>
      <c r="B46" s="136"/>
      <c r="C46" s="155">
        <v>125387147</v>
      </c>
      <c r="D46" s="155"/>
      <c r="E46" s="156">
        <v>195183474</v>
      </c>
      <c r="F46" s="60">
        <v>195183474</v>
      </c>
      <c r="G46" s="60">
        <v>7971582</v>
      </c>
      <c r="H46" s="60">
        <v>9318571</v>
      </c>
      <c r="I46" s="60">
        <v>10780478</v>
      </c>
      <c r="J46" s="60">
        <v>28070631</v>
      </c>
      <c r="K46" s="60">
        <v>19224004</v>
      </c>
      <c r="L46" s="60">
        <v>11581993</v>
      </c>
      <c r="M46" s="60">
        <v>18008439</v>
      </c>
      <c r="N46" s="60">
        <v>48814436</v>
      </c>
      <c r="O46" s="60"/>
      <c r="P46" s="60"/>
      <c r="Q46" s="60"/>
      <c r="R46" s="60"/>
      <c r="S46" s="60"/>
      <c r="T46" s="60"/>
      <c r="U46" s="60"/>
      <c r="V46" s="60"/>
      <c r="W46" s="60">
        <v>76885067</v>
      </c>
      <c r="X46" s="60">
        <v>97591734</v>
      </c>
      <c r="Y46" s="60">
        <v>-20706667</v>
      </c>
      <c r="Z46" s="140">
        <v>-21.22</v>
      </c>
      <c r="AA46" s="155">
        <v>195183474</v>
      </c>
    </row>
    <row r="47" spans="1:27" ht="13.5">
      <c r="A47" s="135" t="s">
        <v>93</v>
      </c>
      <c r="B47" s="142" t="s">
        <v>94</v>
      </c>
      <c r="C47" s="153">
        <v>14485370</v>
      </c>
      <c r="D47" s="153"/>
      <c r="E47" s="154">
        <v>20481736</v>
      </c>
      <c r="F47" s="100">
        <v>20481736</v>
      </c>
      <c r="G47" s="100">
        <v>630452</v>
      </c>
      <c r="H47" s="100">
        <v>771008</v>
      </c>
      <c r="I47" s="100">
        <v>779947</v>
      </c>
      <c r="J47" s="100">
        <v>2181407</v>
      </c>
      <c r="K47" s="100">
        <v>2165515</v>
      </c>
      <c r="L47" s="100">
        <v>1500391</v>
      </c>
      <c r="M47" s="100">
        <v>1116575</v>
      </c>
      <c r="N47" s="100">
        <v>4782481</v>
      </c>
      <c r="O47" s="100"/>
      <c r="P47" s="100"/>
      <c r="Q47" s="100"/>
      <c r="R47" s="100"/>
      <c r="S47" s="100"/>
      <c r="T47" s="100"/>
      <c r="U47" s="100"/>
      <c r="V47" s="100"/>
      <c r="W47" s="100">
        <v>6963888</v>
      </c>
      <c r="X47" s="100">
        <v>10240872</v>
      </c>
      <c r="Y47" s="100">
        <v>-3276984</v>
      </c>
      <c r="Z47" s="137">
        <v>-32</v>
      </c>
      <c r="AA47" s="153">
        <v>20481736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4853111292</v>
      </c>
      <c r="D48" s="168">
        <f>+D28+D32+D38+D42+D47</f>
        <v>0</v>
      </c>
      <c r="E48" s="169">
        <f t="shared" si="9"/>
        <v>5924047184</v>
      </c>
      <c r="F48" s="73">
        <f t="shared" si="9"/>
        <v>5924047184</v>
      </c>
      <c r="G48" s="73">
        <f t="shared" si="9"/>
        <v>157504493</v>
      </c>
      <c r="H48" s="73">
        <f t="shared" si="9"/>
        <v>637433482</v>
      </c>
      <c r="I48" s="73">
        <f t="shared" si="9"/>
        <v>375958418</v>
      </c>
      <c r="J48" s="73">
        <f t="shared" si="9"/>
        <v>1170896393</v>
      </c>
      <c r="K48" s="73">
        <f t="shared" si="9"/>
        <v>539584366</v>
      </c>
      <c r="L48" s="73">
        <f t="shared" si="9"/>
        <v>349965633</v>
      </c>
      <c r="M48" s="73">
        <f t="shared" si="9"/>
        <v>538805555</v>
      </c>
      <c r="N48" s="73">
        <f t="shared" si="9"/>
        <v>1428355554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2599251947</v>
      </c>
      <c r="X48" s="73">
        <f t="shared" si="9"/>
        <v>2962023588</v>
      </c>
      <c r="Y48" s="73">
        <f t="shared" si="9"/>
        <v>-362771641</v>
      </c>
      <c r="Z48" s="170">
        <f>+IF(X48&lt;&gt;0,+(Y48/X48)*100,0)</f>
        <v>-12.247425795989306</v>
      </c>
      <c r="AA48" s="168">
        <f>+AA28+AA32+AA38+AA42+AA47</f>
        <v>5924047184</v>
      </c>
    </row>
    <row r="49" spans="1:27" ht="13.5">
      <c r="A49" s="148" t="s">
        <v>49</v>
      </c>
      <c r="B49" s="149"/>
      <c r="C49" s="171">
        <f aca="true" t="shared" si="10" ref="C49:Y49">+C25-C48</f>
        <v>877220320</v>
      </c>
      <c r="D49" s="171">
        <f>+D25-D48</f>
        <v>0</v>
      </c>
      <c r="E49" s="172">
        <f t="shared" si="10"/>
        <v>1145179904</v>
      </c>
      <c r="F49" s="173">
        <f t="shared" si="10"/>
        <v>1145179904</v>
      </c>
      <c r="G49" s="173">
        <f t="shared" si="10"/>
        <v>503384881</v>
      </c>
      <c r="H49" s="173">
        <f t="shared" si="10"/>
        <v>-106405066</v>
      </c>
      <c r="I49" s="173">
        <f t="shared" si="10"/>
        <v>17108221</v>
      </c>
      <c r="J49" s="173">
        <f t="shared" si="10"/>
        <v>414088036</v>
      </c>
      <c r="K49" s="173">
        <f t="shared" si="10"/>
        <v>-160093568</v>
      </c>
      <c r="L49" s="173">
        <f t="shared" si="10"/>
        <v>44822161</v>
      </c>
      <c r="M49" s="173">
        <f t="shared" si="10"/>
        <v>126623362</v>
      </c>
      <c r="N49" s="173">
        <f t="shared" si="10"/>
        <v>11351955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425439991</v>
      </c>
      <c r="X49" s="173">
        <f>IF(F25=F48,0,X25-X48)</f>
        <v>572589960</v>
      </c>
      <c r="Y49" s="173">
        <f t="shared" si="10"/>
        <v>-147149969</v>
      </c>
      <c r="Z49" s="174">
        <f>+IF(X49&lt;&gt;0,+(Y49/X49)*100,0)</f>
        <v>-25.699013129744714</v>
      </c>
      <c r="AA49" s="171">
        <f>+AA25-AA48</f>
        <v>1145179904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969482446</v>
      </c>
      <c r="D5" s="155">
        <v>0</v>
      </c>
      <c r="E5" s="156">
        <v>1084200413</v>
      </c>
      <c r="F5" s="60">
        <v>1084200413</v>
      </c>
      <c r="G5" s="60">
        <v>74138537</v>
      </c>
      <c r="H5" s="60">
        <v>82427719</v>
      </c>
      <c r="I5" s="60">
        <v>62132126</v>
      </c>
      <c r="J5" s="60">
        <v>218698382</v>
      </c>
      <c r="K5" s="60">
        <v>74140293</v>
      </c>
      <c r="L5" s="60">
        <v>77323232</v>
      </c>
      <c r="M5" s="60">
        <v>74927606</v>
      </c>
      <c r="N5" s="60">
        <v>226391131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445089513</v>
      </c>
      <c r="X5" s="60">
        <v>542100204</v>
      </c>
      <c r="Y5" s="60">
        <v>-97010691</v>
      </c>
      <c r="Z5" s="140">
        <v>-17.9</v>
      </c>
      <c r="AA5" s="155">
        <v>1084200413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1711473153</v>
      </c>
      <c r="D7" s="155">
        <v>0</v>
      </c>
      <c r="E7" s="156">
        <v>2396601846</v>
      </c>
      <c r="F7" s="60">
        <v>2396601846</v>
      </c>
      <c r="G7" s="60">
        <v>210482574</v>
      </c>
      <c r="H7" s="60">
        <v>221339487</v>
      </c>
      <c r="I7" s="60">
        <v>202064032</v>
      </c>
      <c r="J7" s="60">
        <v>633886093</v>
      </c>
      <c r="K7" s="60">
        <v>128994247</v>
      </c>
      <c r="L7" s="60">
        <v>144501726</v>
      </c>
      <c r="M7" s="60">
        <v>139979123</v>
      </c>
      <c r="N7" s="60">
        <v>413475096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1047361189</v>
      </c>
      <c r="X7" s="60">
        <v>1198300926</v>
      </c>
      <c r="Y7" s="60">
        <v>-150939737</v>
      </c>
      <c r="Z7" s="140">
        <v>-12.6</v>
      </c>
      <c r="AA7" s="155">
        <v>2396601846</v>
      </c>
    </row>
    <row r="8" spans="1:27" ht="13.5">
      <c r="A8" s="183" t="s">
        <v>104</v>
      </c>
      <c r="B8" s="182"/>
      <c r="C8" s="155">
        <v>612264312</v>
      </c>
      <c r="D8" s="155">
        <v>0</v>
      </c>
      <c r="E8" s="156">
        <v>677957521</v>
      </c>
      <c r="F8" s="60">
        <v>677957521</v>
      </c>
      <c r="G8" s="60">
        <v>45097629</v>
      </c>
      <c r="H8" s="60">
        <v>53419281</v>
      </c>
      <c r="I8" s="60">
        <v>51285735</v>
      </c>
      <c r="J8" s="60">
        <v>149802645</v>
      </c>
      <c r="K8" s="60">
        <v>82953566</v>
      </c>
      <c r="L8" s="60">
        <v>80750684</v>
      </c>
      <c r="M8" s="60">
        <v>56788096</v>
      </c>
      <c r="N8" s="60">
        <v>220492346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370294991</v>
      </c>
      <c r="X8" s="60">
        <v>338978760</v>
      </c>
      <c r="Y8" s="60">
        <v>31316231</v>
      </c>
      <c r="Z8" s="140">
        <v>9.24</v>
      </c>
      <c r="AA8" s="155">
        <v>677957521</v>
      </c>
    </row>
    <row r="9" spans="1:27" ht="13.5">
      <c r="A9" s="183" t="s">
        <v>105</v>
      </c>
      <c r="B9" s="182"/>
      <c r="C9" s="155">
        <v>201495760</v>
      </c>
      <c r="D9" s="155">
        <v>0</v>
      </c>
      <c r="E9" s="156">
        <v>240416285</v>
      </c>
      <c r="F9" s="60">
        <v>240416285</v>
      </c>
      <c r="G9" s="60">
        <v>17795564</v>
      </c>
      <c r="H9" s="60">
        <v>17936723</v>
      </c>
      <c r="I9" s="60">
        <v>16957528</v>
      </c>
      <c r="J9" s="60">
        <v>52689815</v>
      </c>
      <c r="K9" s="60">
        <v>17515211</v>
      </c>
      <c r="L9" s="60">
        <v>18033535</v>
      </c>
      <c r="M9" s="60">
        <v>16426436</v>
      </c>
      <c r="N9" s="60">
        <v>51975182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104664997</v>
      </c>
      <c r="X9" s="60">
        <v>120208140</v>
      </c>
      <c r="Y9" s="60">
        <v>-15543143</v>
      </c>
      <c r="Z9" s="140">
        <v>-12.93</v>
      </c>
      <c r="AA9" s="155">
        <v>240416285</v>
      </c>
    </row>
    <row r="10" spans="1:27" ht="13.5">
      <c r="A10" s="183" t="s">
        <v>106</v>
      </c>
      <c r="B10" s="182"/>
      <c r="C10" s="155">
        <v>121731410</v>
      </c>
      <c r="D10" s="155">
        <v>0</v>
      </c>
      <c r="E10" s="156">
        <v>154967413</v>
      </c>
      <c r="F10" s="54">
        <v>154967413</v>
      </c>
      <c r="G10" s="54">
        <v>6580666</v>
      </c>
      <c r="H10" s="54">
        <v>6517713</v>
      </c>
      <c r="I10" s="54">
        <v>6506312</v>
      </c>
      <c r="J10" s="54">
        <v>19604691</v>
      </c>
      <c r="K10" s="54">
        <v>4802643</v>
      </c>
      <c r="L10" s="54">
        <v>4708629</v>
      </c>
      <c r="M10" s="54">
        <v>11225510</v>
      </c>
      <c r="N10" s="54">
        <v>20736782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40341473</v>
      </c>
      <c r="X10" s="54">
        <v>77483706</v>
      </c>
      <c r="Y10" s="54">
        <v>-37142233</v>
      </c>
      <c r="Z10" s="184">
        <v>-47.94</v>
      </c>
      <c r="AA10" s="130">
        <v>154967413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20415881</v>
      </c>
      <c r="D12" s="155">
        <v>0</v>
      </c>
      <c r="E12" s="156">
        <v>27727210</v>
      </c>
      <c r="F12" s="60">
        <v>27727210</v>
      </c>
      <c r="G12" s="60">
        <v>1296196</v>
      </c>
      <c r="H12" s="60">
        <v>1367453</v>
      </c>
      <c r="I12" s="60">
        <v>2564687</v>
      </c>
      <c r="J12" s="60">
        <v>5228336</v>
      </c>
      <c r="K12" s="60">
        <v>1597855</v>
      </c>
      <c r="L12" s="60">
        <v>1542508</v>
      </c>
      <c r="M12" s="60">
        <v>1590618</v>
      </c>
      <c r="N12" s="60">
        <v>4730981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9959317</v>
      </c>
      <c r="X12" s="60">
        <v>13863606</v>
      </c>
      <c r="Y12" s="60">
        <v>-3904289</v>
      </c>
      <c r="Z12" s="140">
        <v>-28.16</v>
      </c>
      <c r="AA12" s="155">
        <v>27727210</v>
      </c>
    </row>
    <row r="13" spans="1:27" ht="13.5">
      <c r="A13" s="181" t="s">
        <v>109</v>
      </c>
      <c r="B13" s="185"/>
      <c r="C13" s="155">
        <v>47918054</v>
      </c>
      <c r="D13" s="155">
        <v>0</v>
      </c>
      <c r="E13" s="156">
        <v>196589127</v>
      </c>
      <c r="F13" s="60">
        <v>196589127</v>
      </c>
      <c r="G13" s="60">
        <v>14954672</v>
      </c>
      <c r="H13" s="60">
        <v>16094711</v>
      </c>
      <c r="I13" s="60">
        <v>15500670</v>
      </c>
      <c r="J13" s="60">
        <v>46550053</v>
      </c>
      <c r="K13" s="60">
        <v>14882425</v>
      </c>
      <c r="L13" s="60">
        <v>14221435</v>
      </c>
      <c r="M13" s="60">
        <v>14246160</v>
      </c>
      <c r="N13" s="60">
        <v>43350020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89900073</v>
      </c>
      <c r="X13" s="60">
        <v>98294562</v>
      </c>
      <c r="Y13" s="60">
        <v>-8394489</v>
      </c>
      <c r="Z13" s="140">
        <v>-8.54</v>
      </c>
      <c r="AA13" s="155">
        <v>196589127</v>
      </c>
    </row>
    <row r="14" spans="1:27" ht="13.5">
      <c r="A14" s="181" t="s">
        <v>110</v>
      </c>
      <c r="B14" s="185"/>
      <c r="C14" s="155">
        <v>151275892</v>
      </c>
      <c r="D14" s="155">
        <v>0</v>
      </c>
      <c r="E14" s="156">
        <v>153007870</v>
      </c>
      <c r="F14" s="60">
        <v>153007870</v>
      </c>
      <c r="G14" s="60">
        <v>14949821</v>
      </c>
      <c r="H14" s="60">
        <v>15648476</v>
      </c>
      <c r="I14" s="60">
        <v>-3806000</v>
      </c>
      <c r="J14" s="60">
        <v>26792297</v>
      </c>
      <c r="K14" s="60">
        <v>14338317</v>
      </c>
      <c r="L14" s="60">
        <v>15239281</v>
      </c>
      <c r="M14" s="60">
        <v>15046252</v>
      </c>
      <c r="N14" s="60">
        <v>44623850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71416147</v>
      </c>
      <c r="X14" s="60">
        <v>76503936</v>
      </c>
      <c r="Y14" s="60">
        <v>-5087789</v>
      </c>
      <c r="Z14" s="140">
        <v>-6.65</v>
      </c>
      <c r="AA14" s="155">
        <v>153007870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77361862</v>
      </c>
      <c r="D16" s="155">
        <v>0</v>
      </c>
      <c r="E16" s="156">
        <v>12664578</v>
      </c>
      <c r="F16" s="60">
        <v>12664578</v>
      </c>
      <c r="G16" s="60">
        <v>894452</v>
      </c>
      <c r="H16" s="60">
        <v>482509</v>
      </c>
      <c r="I16" s="60">
        <v>723516</v>
      </c>
      <c r="J16" s="60">
        <v>2100477</v>
      </c>
      <c r="K16" s="60">
        <v>355476</v>
      </c>
      <c r="L16" s="60">
        <v>678797</v>
      </c>
      <c r="M16" s="60">
        <v>176499</v>
      </c>
      <c r="N16" s="60">
        <v>1210772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3311249</v>
      </c>
      <c r="X16" s="60">
        <v>6332292</v>
      </c>
      <c r="Y16" s="60">
        <v>-3021043</v>
      </c>
      <c r="Z16" s="140">
        <v>-47.71</v>
      </c>
      <c r="AA16" s="155">
        <v>12664578</v>
      </c>
    </row>
    <row r="17" spans="1:27" ht="13.5">
      <c r="A17" s="181" t="s">
        <v>113</v>
      </c>
      <c r="B17" s="185"/>
      <c r="C17" s="155">
        <v>433436</v>
      </c>
      <c r="D17" s="155">
        <v>0</v>
      </c>
      <c r="E17" s="156">
        <v>927623</v>
      </c>
      <c r="F17" s="60">
        <v>927623</v>
      </c>
      <c r="G17" s="60">
        <v>16933</v>
      </c>
      <c r="H17" s="60">
        <v>19188</v>
      </c>
      <c r="I17" s="60">
        <v>25127</v>
      </c>
      <c r="J17" s="60">
        <v>61248</v>
      </c>
      <c r="K17" s="60">
        <v>33149</v>
      </c>
      <c r="L17" s="60">
        <v>7483</v>
      </c>
      <c r="M17" s="60">
        <v>4760</v>
      </c>
      <c r="N17" s="60">
        <v>45392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106640</v>
      </c>
      <c r="X17" s="60">
        <v>463812</v>
      </c>
      <c r="Y17" s="60">
        <v>-357172</v>
      </c>
      <c r="Z17" s="140">
        <v>-77.01</v>
      </c>
      <c r="AA17" s="155">
        <v>927623</v>
      </c>
    </row>
    <row r="18" spans="1:27" ht="13.5">
      <c r="A18" s="183" t="s">
        <v>114</v>
      </c>
      <c r="B18" s="182"/>
      <c r="C18" s="155">
        <v>4725488</v>
      </c>
      <c r="D18" s="155">
        <v>0</v>
      </c>
      <c r="E18" s="156">
        <v>3722104</v>
      </c>
      <c r="F18" s="60">
        <v>3722104</v>
      </c>
      <c r="G18" s="60">
        <v>0</v>
      </c>
      <c r="H18" s="60">
        <v>0</v>
      </c>
      <c r="I18" s="60">
        <v>0</v>
      </c>
      <c r="J18" s="60">
        <v>0</v>
      </c>
      <c r="K18" s="60">
        <v>2508213</v>
      </c>
      <c r="L18" s="60">
        <v>1672142</v>
      </c>
      <c r="M18" s="60">
        <v>836071</v>
      </c>
      <c r="N18" s="60">
        <v>5016426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5016426</v>
      </c>
      <c r="X18" s="60">
        <v>1861050</v>
      </c>
      <c r="Y18" s="60">
        <v>3155376</v>
      </c>
      <c r="Z18" s="140">
        <v>169.55</v>
      </c>
      <c r="AA18" s="155">
        <v>3722104</v>
      </c>
    </row>
    <row r="19" spans="1:27" ht="13.5">
      <c r="A19" s="181" t="s">
        <v>34</v>
      </c>
      <c r="B19" s="185"/>
      <c r="C19" s="155">
        <v>950472103</v>
      </c>
      <c r="D19" s="155">
        <v>0</v>
      </c>
      <c r="E19" s="156">
        <v>617571000</v>
      </c>
      <c r="F19" s="60">
        <v>617571000</v>
      </c>
      <c r="G19" s="60">
        <v>240417000</v>
      </c>
      <c r="H19" s="60">
        <v>500000</v>
      </c>
      <c r="I19" s="60">
        <v>0</v>
      </c>
      <c r="J19" s="60">
        <v>240917000</v>
      </c>
      <c r="K19" s="60">
        <v>1000000</v>
      </c>
      <c r="L19" s="60">
        <v>4000000</v>
      </c>
      <c r="M19" s="60">
        <v>200459000</v>
      </c>
      <c r="N19" s="60">
        <v>205459000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446376000</v>
      </c>
      <c r="X19" s="60">
        <v>308785500</v>
      </c>
      <c r="Y19" s="60">
        <v>137590500</v>
      </c>
      <c r="Z19" s="140">
        <v>44.56</v>
      </c>
      <c r="AA19" s="155">
        <v>617571000</v>
      </c>
    </row>
    <row r="20" spans="1:27" ht="13.5">
      <c r="A20" s="181" t="s">
        <v>35</v>
      </c>
      <c r="B20" s="185"/>
      <c r="C20" s="155">
        <v>87549868</v>
      </c>
      <c r="D20" s="155">
        <v>0</v>
      </c>
      <c r="E20" s="156">
        <v>745251098</v>
      </c>
      <c r="F20" s="54">
        <v>745251098</v>
      </c>
      <c r="G20" s="54">
        <v>34265330</v>
      </c>
      <c r="H20" s="54">
        <v>115275156</v>
      </c>
      <c r="I20" s="54">
        <v>36612906</v>
      </c>
      <c r="J20" s="54">
        <v>186153392</v>
      </c>
      <c r="K20" s="54">
        <v>36369403</v>
      </c>
      <c r="L20" s="54">
        <v>32108342</v>
      </c>
      <c r="M20" s="54">
        <v>131222786</v>
      </c>
      <c r="N20" s="54">
        <v>199700531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385853923</v>
      </c>
      <c r="X20" s="54">
        <v>362992044</v>
      </c>
      <c r="Y20" s="54">
        <v>22861879</v>
      </c>
      <c r="Z20" s="184">
        <v>6.3</v>
      </c>
      <c r="AA20" s="130">
        <v>745251098</v>
      </c>
    </row>
    <row r="21" spans="1:27" ht="13.5">
      <c r="A21" s="181" t="s">
        <v>115</v>
      </c>
      <c r="B21" s="185"/>
      <c r="C21" s="155">
        <v>1421276</v>
      </c>
      <c r="D21" s="155">
        <v>0</v>
      </c>
      <c r="E21" s="156">
        <v>990000</v>
      </c>
      <c r="F21" s="60">
        <v>990000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495000</v>
      </c>
      <c r="Y21" s="60">
        <v>-495000</v>
      </c>
      <c r="Z21" s="140">
        <v>-100</v>
      </c>
      <c r="AA21" s="155">
        <v>990000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4958020941</v>
      </c>
      <c r="D22" s="188">
        <f>SUM(D5:D21)</f>
        <v>0</v>
      </c>
      <c r="E22" s="189">
        <f t="shared" si="0"/>
        <v>6312594088</v>
      </c>
      <c r="F22" s="190">
        <f t="shared" si="0"/>
        <v>6312594088</v>
      </c>
      <c r="G22" s="190">
        <f t="shared" si="0"/>
        <v>660889374</v>
      </c>
      <c r="H22" s="190">
        <f t="shared" si="0"/>
        <v>531028416</v>
      </c>
      <c r="I22" s="190">
        <f t="shared" si="0"/>
        <v>390566639</v>
      </c>
      <c r="J22" s="190">
        <f t="shared" si="0"/>
        <v>1582484429</v>
      </c>
      <c r="K22" s="190">
        <f t="shared" si="0"/>
        <v>379490798</v>
      </c>
      <c r="L22" s="190">
        <f t="shared" si="0"/>
        <v>394787794</v>
      </c>
      <c r="M22" s="190">
        <f t="shared" si="0"/>
        <v>662928917</v>
      </c>
      <c r="N22" s="190">
        <f t="shared" si="0"/>
        <v>1437207509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3019691938</v>
      </c>
      <c r="X22" s="190">
        <f t="shared" si="0"/>
        <v>3146663538</v>
      </c>
      <c r="Y22" s="190">
        <f t="shared" si="0"/>
        <v>-126971600</v>
      </c>
      <c r="Z22" s="191">
        <f>+IF(X22&lt;&gt;0,+(Y22/X22)*100,0)</f>
        <v>-4.035118418815835</v>
      </c>
      <c r="AA22" s="188">
        <f>SUM(AA5:AA21)</f>
        <v>6312594088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1105567203</v>
      </c>
      <c r="D25" s="155">
        <v>0</v>
      </c>
      <c r="E25" s="156">
        <v>1356536965</v>
      </c>
      <c r="F25" s="60">
        <v>1356536965</v>
      </c>
      <c r="G25" s="60">
        <v>100058755</v>
      </c>
      <c r="H25" s="60">
        <v>98267787</v>
      </c>
      <c r="I25" s="60">
        <v>100121830</v>
      </c>
      <c r="J25" s="60">
        <v>298448372</v>
      </c>
      <c r="K25" s="60">
        <v>102060528</v>
      </c>
      <c r="L25" s="60">
        <v>100763871</v>
      </c>
      <c r="M25" s="60">
        <v>101805528</v>
      </c>
      <c r="N25" s="60">
        <v>304629927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603078299</v>
      </c>
      <c r="X25" s="60">
        <v>678268476</v>
      </c>
      <c r="Y25" s="60">
        <v>-75190177</v>
      </c>
      <c r="Z25" s="140">
        <v>-11.09</v>
      </c>
      <c r="AA25" s="155">
        <v>1356536965</v>
      </c>
    </row>
    <row r="26" spans="1:27" ht="13.5">
      <c r="A26" s="183" t="s">
        <v>38</v>
      </c>
      <c r="B26" s="182"/>
      <c r="C26" s="155">
        <v>47106731</v>
      </c>
      <c r="D26" s="155">
        <v>0</v>
      </c>
      <c r="E26" s="156">
        <v>51692467</v>
      </c>
      <c r="F26" s="60">
        <v>51692467</v>
      </c>
      <c r="G26" s="60">
        <v>3999711</v>
      </c>
      <c r="H26" s="60">
        <v>4006269</v>
      </c>
      <c r="I26" s="60">
        <v>4019334</v>
      </c>
      <c r="J26" s="60">
        <v>12025314</v>
      </c>
      <c r="K26" s="60">
        <v>4019334</v>
      </c>
      <c r="L26" s="60">
        <v>4009223</v>
      </c>
      <c r="M26" s="60">
        <v>4009223</v>
      </c>
      <c r="N26" s="60">
        <v>12037780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24063094</v>
      </c>
      <c r="X26" s="60">
        <v>25846236</v>
      </c>
      <c r="Y26" s="60">
        <v>-1783142</v>
      </c>
      <c r="Z26" s="140">
        <v>-6.9</v>
      </c>
      <c r="AA26" s="155">
        <v>51692467</v>
      </c>
    </row>
    <row r="27" spans="1:27" ht="13.5">
      <c r="A27" s="183" t="s">
        <v>118</v>
      </c>
      <c r="B27" s="182"/>
      <c r="C27" s="155">
        <v>589441863</v>
      </c>
      <c r="D27" s="155">
        <v>0</v>
      </c>
      <c r="E27" s="156">
        <v>214628485</v>
      </c>
      <c r="F27" s="60">
        <v>214628485</v>
      </c>
      <c r="G27" s="60">
        <v>17885709</v>
      </c>
      <c r="H27" s="60">
        <v>17885709</v>
      </c>
      <c r="I27" s="60">
        <v>17885709</v>
      </c>
      <c r="J27" s="60">
        <v>53657127</v>
      </c>
      <c r="K27" s="60">
        <v>17885709</v>
      </c>
      <c r="L27" s="60">
        <v>17885709</v>
      </c>
      <c r="M27" s="60">
        <v>17885709</v>
      </c>
      <c r="N27" s="60">
        <v>53657127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107314254</v>
      </c>
      <c r="X27" s="60">
        <v>107314242</v>
      </c>
      <c r="Y27" s="60">
        <v>12</v>
      </c>
      <c r="Z27" s="140">
        <v>0</v>
      </c>
      <c r="AA27" s="155">
        <v>214628485</v>
      </c>
    </row>
    <row r="28" spans="1:27" ht="13.5">
      <c r="A28" s="183" t="s">
        <v>39</v>
      </c>
      <c r="B28" s="182"/>
      <c r="C28" s="155">
        <v>410971147</v>
      </c>
      <c r="D28" s="155">
        <v>0</v>
      </c>
      <c r="E28" s="156">
        <v>492852581</v>
      </c>
      <c r="F28" s="60">
        <v>492852581</v>
      </c>
      <c r="G28" s="60">
        <v>12334009</v>
      </c>
      <c r="H28" s="60">
        <v>12334009</v>
      </c>
      <c r="I28" s="60">
        <v>12334009</v>
      </c>
      <c r="J28" s="60">
        <v>37002027</v>
      </c>
      <c r="K28" s="60">
        <v>127282166</v>
      </c>
      <c r="L28" s="60">
        <v>41071051</v>
      </c>
      <c r="M28" s="60">
        <v>41071051</v>
      </c>
      <c r="N28" s="60">
        <v>209424268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246426295</v>
      </c>
      <c r="X28" s="60">
        <v>246426288</v>
      </c>
      <c r="Y28" s="60">
        <v>7</v>
      </c>
      <c r="Z28" s="140">
        <v>0</v>
      </c>
      <c r="AA28" s="155">
        <v>492852581</v>
      </c>
    </row>
    <row r="29" spans="1:27" ht="13.5">
      <c r="A29" s="183" t="s">
        <v>40</v>
      </c>
      <c r="B29" s="182"/>
      <c r="C29" s="155">
        <v>70144989</v>
      </c>
      <c r="D29" s="155">
        <v>0</v>
      </c>
      <c r="E29" s="156">
        <v>244132153</v>
      </c>
      <c r="F29" s="60">
        <v>244132153</v>
      </c>
      <c r="G29" s="60">
        <v>13443624</v>
      </c>
      <c r="H29" s="60">
        <v>13313647</v>
      </c>
      <c r="I29" s="60">
        <v>16597665</v>
      </c>
      <c r="J29" s="60">
        <v>43354936</v>
      </c>
      <c r="K29" s="60">
        <v>13560894</v>
      </c>
      <c r="L29" s="60">
        <v>13241659</v>
      </c>
      <c r="M29" s="60">
        <v>16994619</v>
      </c>
      <c r="N29" s="60">
        <v>43797172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87152108</v>
      </c>
      <c r="X29" s="60">
        <v>122066076</v>
      </c>
      <c r="Y29" s="60">
        <v>-34913968</v>
      </c>
      <c r="Z29" s="140">
        <v>-28.6</v>
      </c>
      <c r="AA29" s="155">
        <v>244132153</v>
      </c>
    </row>
    <row r="30" spans="1:27" ht="13.5">
      <c r="A30" s="183" t="s">
        <v>119</v>
      </c>
      <c r="B30" s="182"/>
      <c r="C30" s="155">
        <v>1487044186</v>
      </c>
      <c r="D30" s="155">
        <v>0</v>
      </c>
      <c r="E30" s="156">
        <v>1744580031</v>
      </c>
      <c r="F30" s="60">
        <v>1744580031</v>
      </c>
      <c r="G30" s="60">
        <v>-38496710</v>
      </c>
      <c r="H30" s="60">
        <v>402945383</v>
      </c>
      <c r="I30" s="60">
        <v>126883895</v>
      </c>
      <c r="J30" s="60">
        <v>491332568</v>
      </c>
      <c r="K30" s="60">
        <v>114642520</v>
      </c>
      <c r="L30" s="60">
        <v>72519039</v>
      </c>
      <c r="M30" s="60">
        <v>142289590</v>
      </c>
      <c r="N30" s="60">
        <v>329451149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820783717</v>
      </c>
      <c r="X30" s="60">
        <v>872290026</v>
      </c>
      <c r="Y30" s="60">
        <v>-51506309</v>
      </c>
      <c r="Z30" s="140">
        <v>-5.9</v>
      </c>
      <c r="AA30" s="155">
        <v>1744580031</v>
      </c>
    </row>
    <row r="31" spans="1:27" ht="13.5">
      <c r="A31" s="183" t="s">
        <v>120</v>
      </c>
      <c r="B31" s="182"/>
      <c r="C31" s="155">
        <v>264983307</v>
      </c>
      <c r="D31" s="155">
        <v>0</v>
      </c>
      <c r="E31" s="156">
        <v>419268369</v>
      </c>
      <c r="F31" s="60">
        <v>419268369</v>
      </c>
      <c r="G31" s="60">
        <v>3093707</v>
      </c>
      <c r="H31" s="60">
        <v>9514248</v>
      </c>
      <c r="I31" s="60">
        <v>20532934</v>
      </c>
      <c r="J31" s="60">
        <v>33140889</v>
      </c>
      <c r="K31" s="60">
        <v>25586741</v>
      </c>
      <c r="L31" s="60">
        <v>28595066</v>
      </c>
      <c r="M31" s="60">
        <v>51462667</v>
      </c>
      <c r="N31" s="60">
        <v>105644474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138785363</v>
      </c>
      <c r="X31" s="60">
        <v>209634186</v>
      </c>
      <c r="Y31" s="60">
        <v>-70848823</v>
      </c>
      <c r="Z31" s="140">
        <v>-33.8</v>
      </c>
      <c r="AA31" s="155">
        <v>419268369</v>
      </c>
    </row>
    <row r="32" spans="1:27" ht="13.5">
      <c r="A32" s="183" t="s">
        <v>121</v>
      </c>
      <c r="B32" s="182"/>
      <c r="C32" s="155">
        <v>206791516</v>
      </c>
      <c r="D32" s="155">
        <v>0</v>
      </c>
      <c r="E32" s="156">
        <v>334380410</v>
      </c>
      <c r="F32" s="60">
        <v>334380410</v>
      </c>
      <c r="G32" s="60">
        <v>4783131</v>
      </c>
      <c r="H32" s="60">
        <v>20734687</v>
      </c>
      <c r="I32" s="60">
        <v>20372674</v>
      </c>
      <c r="J32" s="60">
        <v>45890492</v>
      </c>
      <c r="K32" s="60">
        <v>56312487</v>
      </c>
      <c r="L32" s="60">
        <v>19199909</v>
      </c>
      <c r="M32" s="60">
        <v>42008355</v>
      </c>
      <c r="N32" s="60">
        <v>117520751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163411243</v>
      </c>
      <c r="X32" s="60">
        <v>175065204</v>
      </c>
      <c r="Y32" s="60">
        <v>-11653961</v>
      </c>
      <c r="Z32" s="140">
        <v>-6.66</v>
      </c>
      <c r="AA32" s="155">
        <v>334380410</v>
      </c>
    </row>
    <row r="33" spans="1:27" ht="13.5">
      <c r="A33" s="183" t="s">
        <v>42</v>
      </c>
      <c r="B33" s="182"/>
      <c r="C33" s="155">
        <v>4272651</v>
      </c>
      <c r="D33" s="155">
        <v>0</v>
      </c>
      <c r="E33" s="156">
        <v>161255266</v>
      </c>
      <c r="F33" s="60">
        <v>161255266</v>
      </c>
      <c r="G33" s="60">
        <v>2086907</v>
      </c>
      <c r="H33" s="60">
        <v>2749831</v>
      </c>
      <c r="I33" s="60">
        <v>1538289</v>
      </c>
      <c r="J33" s="60">
        <v>6375027</v>
      </c>
      <c r="K33" s="60">
        <v>6273146</v>
      </c>
      <c r="L33" s="60">
        <v>91063</v>
      </c>
      <c r="M33" s="60">
        <v>43154527</v>
      </c>
      <c r="N33" s="60">
        <v>49518736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55893763</v>
      </c>
      <c r="X33" s="60">
        <v>80627634</v>
      </c>
      <c r="Y33" s="60">
        <v>-24733871</v>
      </c>
      <c r="Z33" s="140">
        <v>-30.68</v>
      </c>
      <c r="AA33" s="155">
        <v>161255266</v>
      </c>
    </row>
    <row r="34" spans="1:27" ht="13.5">
      <c r="A34" s="183" t="s">
        <v>43</v>
      </c>
      <c r="B34" s="182"/>
      <c r="C34" s="155">
        <v>602192763</v>
      </c>
      <c r="D34" s="155">
        <v>0</v>
      </c>
      <c r="E34" s="156">
        <v>904720457</v>
      </c>
      <c r="F34" s="60">
        <v>904720457</v>
      </c>
      <c r="G34" s="60">
        <v>38315650</v>
      </c>
      <c r="H34" s="60">
        <v>55681912</v>
      </c>
      <c r="I34" s="60">
        <v>55672079</v>
      </c>
      <c r="J34" s="60">
        <v>149669641</v>
      </c>
      <c r="K34" s="60">
        <v>71960841</v>
      </c>
      <c r="L34" s="60">
        <v>52589043</v>
      </c>
      <c r="M34" s="60">
        <v>78124286</v>
      </c>
      <c r="N34" s="60">
        <v>202674170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352343811</v>
      </c>
      <c r="X34" s="60">
        <v>444485220</v>
      </c>
      <c r="Y34" s="60">
        <v>-92141409</v>
      </c>
      <c r="Z34" s="140">
        <v>-20.73</v>
      </c>
      <c r="AA34" s="155">
        <v>904720457</v>
      </c>
    </row>
    <row r="35" spans="1:27" ht="13.5">
      <c r="A35" s="181" t="s">
        <v>122</v>
      </c>
      <c r="B35" s="185"/>
      <c r="C35" s="155">
        <v>64594936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4853111292</v>
      </c>
      <c r="D36" s="188">
        <f>SUM(D25:D35)</f>
        <v>0</v>
      </c>
      <c r="E36" s="189">
        <f t="shared" si="1"/>
        <v>5924047184</v>
      </c>
      <c r="F36" s="190">
        <f t="shared" si="1"/>
        <v>5924047184</v>
      </c>
      <c r="G36" s="190">
        <f t="shared" si="1"/>
        <v>157504493</v>
      </c>
      <c r="H36" s="190">
        <f t="shared" si="1"/>
        <v>637433482</v>
      </c>
      <c r="I36" s="190">
        <f t="shared" si="1"/>
        <v>375958418</v>
      </c>
      <c r="J36" s="190">
        <f t="shared" si="1"/>
        <v>1170896393</v>
      </c>
      <c r="K36" s="190">
        <f t="shared" si="1"/>
        <v>539584366</v>
      </c>
      <c r="L36" s="190">
        <f t="shared" si="1"/>
        <v>349965633</v>
      </c>
      <c r="M36" s="190">
        <f t="shared" si="1"/>
        <v>538805555</v>
      </c>
      <c r="N36" s="190">
        <f t="shared" si="1"/>
        <v>1428355554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2599251947</v>
      </c>
      <c r="X36" s="190">
        <f t="shared" si="1"/>
        <v>2962023588</v>
      </c>
      <c r="Y36" s="190">
        <f t="shared" si="1"/>
        <v>-362771641</v>
      </c>
      <c r="Z36" s="191">
        <f>+IF(X36&lt;&gt;0,+(Y36/X36)*100,0)</f>
        <v>-12.247425795989306</v>
      </c>
      <c r="AA36" s="188">
        <f>SUM(AA25:AA35)</f>
        <v>5924047184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104909649</v>
      </c>
      <c r="D38" s="199">
        <f>+D22-D36</f>
        <v>0</v>
      </c>
      <c r="E38" s="200">
        <f t="shared" si="2"/>
        <v>388546904</v>
      </c>
      <c r="F38" s="106">
        <f t="shared" si="2"/>
        <v>388546904</v>
      </c>
      <c r="G38" s="106">
        <f t="shared" si="2"/>
        <v>503384881</v>
      </c>
      <c r="H38" s="106">
        <f t="shared" si="2"/>
        <v>-106405066</v>
      </c>
      <c r="I38" s="106">
        <f t="shared" si="2"/>
        <v>14608221</v>
      </c>
      <c r="J38" s="106">
        <f t="shared" si="2"/>
        <v>411588036</v>
      </c>
      <c r="K38" s="106">
        <f t="shared" si="2"/>
        <v>-160093568</v>
      </c>
      <c r="L38" s="106">
        <f t="shared" si="2"/>
        <v>44822161</v>
      </c>
      <c r="M38" s="106">
        <f t="shared" si="2"/>
        <v>124123362</v>
      </c>
      <c r="N38" s="106">
        <f t="shared" si="2"/>
        <v>8851955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420439991</v>
      </c>
      <c r="X38" s="106">
        <f>IF(F22=F36,0,X22-X36)</f>
        <v>184639950</v>
      </c>
      <c r="Y38" s="106">
        <f t="shared" si="2"/>
        <v>235800041</v>
      </c>
      <c r="Z38" s="201">
        <f>+IF(X38&lt;&gt;0,+(Y38/X38)*100,0)</f>
        <v>127.7080290587167</v>
      </c>
      <c r="AA38" s="199">
        <f>+AA22-AA36</f>
        <v>388546904</v>
      </c>
    </row>
    <row r="39" spans="1:27" ht="13.5">
      <c r="A39" s="181" t="s">
        <v>46</v>
      </c>
      <c r="B39" s="185"/>
      <c r="C39" s="155">
        <v>772310671</v>
      </c>
      <c r="D39" s="155">
        <v>0</v>
      </c>
      <c r="E39" s="156">
        <v>756633000</v>
      </c>
      <c r="F39" s="60">
        <v>756633000</v>
      </c>
      <c r="G39" s="60">
        <v>0</v>
      </c>
      <c r="H39" s="60">
        <v>0</v>
      </c>
      <c r="I39" s="60">
        <v>2500000</v>
      </c>
      <c r="J39" s="60">
        <v>2500000</v>
      </c>
      <c r="K39" s="60">
        <v>0</v>
      </c>
      <c r="L39" s="60">
        <v>0</v>
      </c>
      <c r="M39" s="60">
        <v>2500000</v>
      </c>
      <c r="N39" s="60">
        <v>2500000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5000000</v>
      </c>
      <c r="X39" s="60">
        <v>378316500</v>
      </c>
      <c r="Y39" s="60">
        <v>-373316500</v>
      </c>
      <c r="Z39" s="140">
        <v>-98.68</v>
      </c>
      <c r="AA39" s="155">
        <v>756633000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9633510</v>
      </c>
      <c r="Y40" s="54">
        <v>-9633510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877220320</v>
      </c>
      <c r="D42" s="206">
        <f>SUM(D38:D41)</f>
        <v>0</v>
      </c>
      <c r="E42" s="207">
        <f t="shared" si="3"/>
        <v>1145179904</v>
      </c>
      <c r="F42" s="88">
        <f t="shared" si="3"/>
        <v>1145179904</v>
      </c>
      <c r="G42" s="88">
        <f t="shared" si="3"/>
        <v>503384881</v>
      </c>
      <c r="H42" s="88">
        <f t="shared" si="3"/>
        <v>-106405066</v>
      </c>
      <c r="I42" s="88">
        <f t="shared" si="3"/>
        <v>17108221</v>
      </c>
      <c r="J42" s="88">
        <f t="shared" si="3"/>
        <v>414088036</v>
      </c>
      <c r="K42" s="88">
        <f t="shared" si="3"/>
        <v>-160093568</v>
      </c>
      <c r="L42" s="88">
        <f t="shared" si="3"/>
        <v>44822161</v>
      </c>
      <c r="M42" s="88">
        <f t="shared" si="3"/>
        <v>126623362</v>
      </c>
      <c r="N42" s="88">
        <f t="shared" si="3"/>
        <v>11351955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425439991</v>
      </c>
      <c r="X42" s="88">
        <f t="shared" si="3"/>
        <v>572589960</v>
      </c>
      <c r="Y42" s="88">
        <f t="shared" si="3"/>
        <v>-147149969</v>
      </c>
      <c r="Z42" s="208">
        <f>+IF(X42&lt;&gt;0,+(Y42/X42)*100,0)</f>
        <v>-25.699013129744714</v>
      </c>
      <c r="AA42" s="206">
        <f>SUM(AA38:AA41)</f>
        <v>1145179904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877220320</v>
      </c>
      <c r="D44" s="210">
        <f>+D42-D43</f>
        <v>0</v>
      </c>
      <c r="E44" s="211">
        <f t="shared" si="4"/>
        <v>1145179904</v>
      </c>
      <c r="F44" s="77">
        <f t="shared" si="4"/>
        <v>1145179904</v>
      </c>
      <c r="G44" s="77">
        <f t="shared" si="4"/>
        <v>503384881</v>
      </c>
      <c r="H44" s="77">
        <f t="shared" si="4"/>
        <v>-106405066</v>
      </c>
      <c r="I44" s="77">
        <f t="shared" si="4"/>
        <v>17108221</v>
      </c>
      <c r="J44" s="77">
        <f t="shared" si="4"/>
        <v>414088036</v>
      </c>
      <c r="K44" s="77">
        <f t="shared" si="4"/>
        <v>-160093568</v>
      </c>
      <c r="L44" s="77">
        <f t="shared" si="4"/>
        <v>44822161</v>
      </c>
      <c r="M44" s="77">
        <f t="shared" si="4"/>
        <v>126623362</v>
      </c>
      <c r="N44" s="77">
        <f t="shared" si="4"/>
        <v>11351955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425439991</v>
      </c>
      <c r="X44" s="77">
        <f t="shared" si="4"/>
        <v>572589960</v>
      </c>
      <c r="Y44" s="77">
        <f t="shared" si="4"/>
        <v>-147149969</v>
      </c>
      <c r="Z44" s="212">
        <f>+IF(X44&lt;&gt;0,+(Y44/X44)*100,0)</f>
        <v>-25.699013129744714</v>
      </c>
      <c r="AA44" s="210">
        <f>+AA42-AA43</f>
        <v>1145179904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877220320</v>
      </c>
      <c r="D46" s="206">
        <f>SUM(D44:D45)</f>
        <v>0</v>
      </c>
      <c r="E46" s="207">
        <f t="shared" si="5"/>
        <v>1145179904</v>
      </c>
      <c r="F46" s="88">
        <f t="shared" si="5"/>
        <v>1145179904</v>
      </c>
      <c r="G46" s="88">
        <f t="shared" si="5"/>
        <v>503384881</v>
      </c>
      <c r="H46" s="88">
        <f t="shared" si="5"/>
        <v>-106405066</v>
      </c>
      <c r="I46" s="88">
        <f t="shared" si="5"/>
        <v>17108221</v>
      </c>
      <c r="J46" s="88">
        <f t="shared" si="5"/>
        <v>414088036</v>
      </c>
      <c r="K46" s="88">
        <f t="shared" si="5"/>
        <v>-160093568</v>
      </c>
      <c r="L46" s="88">
        <f t="shared" si="5"/>
        <v>44822161</v>
      </c>
      <c r="M46" s="88">
        <f t="shared" si="5"/>
        <v>126623362</v>
      </c>
      <c r="N46" s="88">
        <f t="shared" si="5"/>
        <v>11351955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425439991</v>
      </c>
      <c r="X46" s="88">
        <f t="shared" si="5"/>
        <v>572589960</v>
      </c>
      <c r="Y46" s="88">
        <f t="shared" si="5"/>
        <v>-147149969</v>
      </c>
      <c r="Z46" s="208">
        <f>+IF(X46&lt;&gt;0,+(Y46/X46)*100,0)</f>
        <v>-25.699013129744714</v>
      </c>
      <c r="AA46" s="206">
        <f>SUM(AA44:AA45)</f>
        <v>1145179904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877220320</v>
      </c>
      <c r="D48" s="217">
        <f>SUM(D46:D47)</f>
        <v>0</v>
      </c>
      <c r="E48" s="218">
        <f t="shared" si="6"/>
        <v>1145179904</v>
      </c>
      <c r="F48" s="219">
        <f t="shared" si="6"/>
        <v>1145179904</v>
      </c>
      <c r="G48" s="219">
        <f t="shared" si="6"/>
        <v>503384881</v>
      </c>
      <c r="H48" s="220">
        <f t="shared" si="6"/>
        <v>-106405066</v>
      </c>
      <c r="I48" s="220">
        <f t="shared" si="6"/>
        <v>17108221</v>
      </c>
      <c r="J48" s="220">
        <f t="shared" si="6"/>
        <v>414088036</v>
      </c>
      <c r="K48" s="220">
        <f t="shared" si="6"/>
        <v>-160093568</v>
      </c>
      <c r="L48" s="220">
        <f t="shared" si="6"/>
        <v>44822161</v>
      </c>
      <c r="M48" s="219">
        <f t="shared" si="6"/>
        <v>126623362</v>
      </c>
      <c r="N48" s="219">
        <f t="shared" si="6"/>
        <v>11351955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425439991</v>
      </c>
      <c r="X48" s="220">
        <f t="shared" si="6"/>
        <v>572589960</v>
      </c>
      <c r="Y48" s="220">
        <f t="shared" si="6"/>
        <v>-147149969</v>
      </c>
      <c r="Z48" s="221">
        <f>+IF(X48&lt;&gt;0,+(Y48/X48)*100,0)</f>
        <v>-25.699013129744714</v>
      </c>
      <c r="AA48" s="222">
        <f>SUM(AA46:AA47)</f>
        <v>1145179904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76056421</v>
      </c>
      <c r="D5" s="153">
        <f>SUM(D6:D8)</f>
        <v>0</v>
      </c>
      <c r="E5" s="154">
        <f t="shared" si="0"/>
        <v>69112759</v>
      </c>
      <c r="F5" s="100">
        <f t="shared" si="0"/>
        <v>69112759</v>
      </c>
      <c r="G5" s="100">
        <f t="shared" si="0"/>
        <v>45200</v>
      </c>
      <c r="H5" s="100">
        <f t="shared" si="0"/>
        <v>10020527</v>
      </c>
      <c r="I5" s="100">
        <f t="shared" si="0"/>
        <v>-2980061</v>
      </c>
      <c r="J5" s="100">
        <f t="shared" si="0"/>
        <v>7085666</v>
      </c>
      <c r="K5" s="100">
        <f t="shared" si="0"/>
        <v>6039680</v>
      </c>
      <c r="L5" s="100">
        <f t="shared" si="0"/>
        <v>7612259</v>
      </c>
      <c r="M5" s="100">
        <f t="shared" si="0"/>
        <v>4684458</v>
      </c>
      <c r="N5" s="100">
        <f t="shared" si="0"/>
        <v>18336397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25422063</v>
      </c>
      <c r="X5" s="100">
        <f t="shared" si="0"/>
        <v>34556382</v>
      </c>
      <c r="Y5" s="100">
        <f t="shared" si="0"/>
        <v>-9134319</v>
      </c>
      <c r="Z5" s="137">
        <f>+IF(X5&lt;&gt;0,+(Y5/X5)*100,0)</f>
        <v>-26.433088394496856</v>
      </c>
      <c r="AA5" s="153">
        <f>SUM(AA6:AA8)</f>
        <v>69112759</v>
      </c>
    </row>
    <row r="6" spans="1:27" ht="13.5">
      <c r="A6" s="138" t="s">
        <v>75</v>
      </c>
      <c r="B6" s="136"/>
      <c r="C6" s="155"/>
      <c r="D6" s="155"/>
      <c r="E6" s="156">
        <v>5400000</v>
      </c>
      <c r="F6" s="60">
        <v>5400000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2700000</v>
      </c>
      <c r="Y6" s="60">
        <v>-2700000</v>
      </c>
      <c r="Z6" s="140">
        <v>-100</v>
      </c>
      <c r="AA6" s="62">
        <v>5400000</v>
      </c>
    </row>
    <row r="7" spans="1:27" ht="13.5">
      <c r="A7" s="138" t="s">
        <v>76</v>
      </c>
      <c r="B7" s="136"/>
      <c r="C7" s="157">
        <v>4713411</v>
      </c>
      <c r="D7" s="157"/>
      <c r="E7" s="158">
        <v>5075000</v>
      </c>
      <c r="F7" s="159">
        <v>5075000</v>
      </c>
      <c r="G7" s="159">
        <v>356</v>
      </c>
      <c r="H7" s="159"/>
      <c r="I7" s="159"/>
      <c r="J7" s="159">
        <v>356</v>
      </c>
      <c r="K7" s="159">
        <v>1764</v>
      </c>
      <c r="L7" s="159"/>
      <c r="M7" s="159">
        <v>337637</v>
      </c>
      <c r="N7" s="159">
        <v>339401</v>
      </c>
      <c r="O7" s="159"/>
      <c r="P7" s="159"/>
      <c r="Q7" s="159"/>
      <c r="R7" s="159"/>
      <c r="S7" s="159"/>
      <c r="T7" s="159"/>
      <c r="U7" s="159"/>
      <c r="V7" s="159"/>
      <c r="W7" s="159">
        <v>339757</v>
      </c>
      <c r="X7" s="159">
        <v>2537502</v>
      </c>
      <c r="Y7" s="159">
        <v>-2197745</v>
      </c>
      <c r="Z7" s="141">
        <v>-86.61</v>
      </c>
      <c r="AA7" s="225">
        <v>5075000</v>
      </c>
    </row>
    <row r="8" spans="1:27" ht="13.5">
      <c r="A8" s="138" t="s">
        <v>77</v>
      </c>
      <c r="B8" s="136"/>
      <c r="C8" s="155">
        <v>71343010</v>
      </c>
      <c r="D8" s="155"/>
      <c r="E8" s="156">
        <v>58637759</v>
      </c>
      <c r="F8" s="60">
        <v>58637759</v>
      </c>
      <c r="G8" s="60">
        <v>44844</v>
      </c>
      <c r="H8" s="60">
        <v>10020527</v>
      </c>
      <c r="I8" s="60">
        <v>-2980061</v>
      </c>
      <c r="J8" s="60">
        <v>7085310</v>
      </c>
      <c r="K8" s="60">
        <v>6037916</v>
      </c>
      <c r="L8" s="60">
        <v>7612259</v>
      </c>
      <c r="M8" s="60">
        <v>4346821</v>
      </c>
      <c r="N8" s="60">
        <v>17996996</v>
      </c>
      <c r="O8" s="60"/>
      <c r="P8" s="60"/>
      <c r="Q8" s="60"/>
      <c r="R8" s="60"/>
      <c r="S8" s="60"/>
      <c r="T8" s="60"/>
      <c r="U8" s="60"/>
      <c r="V8" s="60"/>
      <c r="W8" s="60">
        <v>25082306</v>
      </c>
      <c r="X8" s="60">
        <v>29318880</v>
      </c>
      <c r="Y8" s="60">
        <v>-4236574</v>
      </c>
      <c r="Z8" s="140">
        <v>-14.45</v>
      </c>
      <c r="AA8" s="62">
        <v>58637759</v>
      </c>
    </row>
    <row r="9" spans="1:27" ht="13.5">
      <c r="A9" s="135" t="s">
        <v>78</v>
      </c>
      <c r="B9" s="136"/>
      <c r="C9" s="153">
        <f aca="true" t="shared" si="1" ref="C9:Y9">SUM(C10:C14)</f>
        <v>55140126</v>
      </c>
      <c r="D9" s="153">
        <f>SUM(D10:D14)</f>
        <v>0</v>
      </c>
      <c r="E9" s="154">
        <f t="shared" si="1"/>
        <v>109112091</v>
      </c>
      <c r="F9" s="100">
        <f t="shared" si="1"/>
        <v>109112091</v>
      </c>
      <c r="G9" s="100">
        <f t="shared" si="1"/>
        <v>908153</v>
      </c>
      <c r="H9" s="100">
        <f t="shared" si="1"/>
        <v>313599</v>
      </c>
      <c r="I9" s="100">
        <f t="shared" si="1"/>
        <v>1372571</v>
      </c>
      <c r="J9" s="100">
        <f t="shared" si="1"/>
        <v>2594323</v>
      </c>
      <c r="K9" s="100">
        <f t="shared" si="1"/>
        <v>11324561</v>
      </c>
      <c r="L9" s="100">
        <f t="shared" si="1"/>
        <v>1958699</v>
      </c>
      <c r="M9" s="100">
        <f t="shared" si="1"/>
        <v>4201462</v>
      </c>
      <c r="N9" s="100">
        <f t="shared" si="1"/>
        <v>17484722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20079045</v>
      </c>
      <c r="X9" s="100">
        <f t="shared" si="1"/>
        <v>54556050</v>
      </c>
      <c r="Y9" s="100">
        <f t="shared" si="1"/>
        <v>-34477005</v>
      </c>
      <c r="Z9" s="137">
        <f>+IF(X9&lt;&gt;0,+(Y9/X9)*100,0)</f>
        <v>-63.19556676115664</v>
      </c>
      <c r="AA9" s="102">
        <f>SUM(AA10:AA14)</f>
        <v>109112091</v>
      </c>
    </row>
    <row r="10" spans="1:27" ht="13.5">
      <c r="A10" s="138" t="s">
        <v>79</v>
      </c>
      <c r="B10" s="136"/>
      <c r="C10" s="155">
        <v>26237101</v>
      </c>
      <c r="D10" s="155"/>
      <c r="E10" s="156">
        <v>65481160</v>
      </c>
      <c r="F10" s="60">
        <v>65481160</v>
      </c>
      <c r="G10" s="60">
        <v>908153</v>
      </c>
      <c r="H10" s="60"/>
      <c r="I10" s="60">
        <v>1021387</v>
      </c>
      <c r="J10" s="60">
        <v>1929540</v>
      </c>
      <c r="K10" s="60">
        <v>10630023</v>
      </c>
      <c r="L10" s="60">
        <v>1041525</v>
      </c>
      <c r="M10" s="60">
        <v>2916785</v>
      </c>
      <c r="N10" s="60">
        <v>14588333</v>
      </c>
      <c r="O10" s="60"/>
      <c r="P10" s="60"/>
      <c r="Q10" s="60"/>
      <c r="R10" s="60"/>
      <c r="S10" s="60"/>
      <c r="T10" s="60"/>
      <c r="U10" s="60"/>
      <c r="V10" s="60"/>
      <c r="W10" s="60">
        <v>16517873</v>
      </c>
      <c r="X10" s="60">
        <v>32740578</v>
      </c>
      <c r="Y10" s="60">
        <v>-16222705</v>
      </c>
      <c r="Z10" s="140">
        <v>-49.55</v>
      </c>
      <c r="AA10" s="62">
        <v>65481160</v>
      </c>
    </row>
    <row r="11" spans="1:27" ht="13.5">
      <c r="A11" s="138" t="s">
        <v>80</v>
      </c>
      <c r="B11" s="136"/>
      <c r="C11" s="155">
        <v>11624235</v>
      </c>
      <c r="D11" s="155"/>
      <c r="E11" s="156">
        <v>15208868</v>
      </c>
      <c r="F11" s="60">
        <v>15208868</v>
      </c>
      <c r="G11" s="60"/>
      <c r="H11" s="60">
        <v>313599</v>
      </c>
      <c r="I11" s="60">
        <v>351184</v>
      </c>
      <c r="J11" s="60">
        <v>664783</v>
      </c>
      <c r="K11" s="60">
        <v>236663</v>
      </c>
      <c r="L11" s="60">
        <v>492174</v>
      </c>
      <c r="M11" s="60">
        <v>147683</v>
      </c>
      <c r="N11" s="60">
        <v>876520</v>
      </c>
      <c r="O11" s="60"/>
      <c r="P11" s="60"/>
      <c r="Q11" s="60"/>
      <c r="R11" s="60"/>
      <c r="S11" s="60"/>
      <c r="T11" s="60"/>
      <c r="U11" s="60"/>
      <c r="V11" s="60"/>
      <c r="W11" s="60">
        <v>1541303</v>
      </c>
      <c r="X11" s="60">
        <v>7604436</v>
      </c>
      <c r="Y11" s="60">
        <v>-6063133</v>
      </c>
      <c r="Z11" s="140">
        <v>-79.73</v>
      </c>
      <c r="AA11" s="62">
        <v>15208868</v>
      </c>
    </row>
    <row r="12" spans="1:27" ht="13.5">
      <c r="A12" s="138" t="s">
        <v>81</v>
      </c>
      <c r="B12" s="136"/>
      <c r="C12" s="155">
        <v>11482232</v>
      </c>
      <c r="D12" s="155"/>
      <c r="E12" s="156">
        <v>8778000</v>
      </c>
      <c r="F12" s="60">
        <v>8778000</v>
      </c>
      <c r="G12" s="60"/>
      <c r="H12" s="60"/>
      <c r="I12" s="60"/>
      <c r="J12" s="60"/>
      <c r="K12" s="60">
        <v>457875</v>
      </c>
      <c r="L12" s="60">
        <v>425000</v>
      </c>
      <c r="M12" s="60">
        <v>1136994</v>
      </c>
      <c r="N12" s="60">
        <v>2019869</v>
      </c>
      <c r="O12" s="60"/>
      <c r="P12" s="60"/>
      <c r="Q12" s="60"/>
      <c r="R12" s="60"/>
      <c r="S12" s="60"/>
      <c r="T12" s="60"/>
      <c r="U12" s="60"/>
      <c r="V12" s="60"/>
      <c r="W12" s="60">
        <v>2019869</v>
      </c>
      <c r="X12" s="60">
        <v>4389000</v>
      </c>
      <c r="Y12" s="60">
        <v>-2369131</v>
      </c>
      <c r="Z12" s="140">
        <v>-53.98</v>
      </c>
      <c r="AA12" s="62">
        <v>8778000</v>
      </c>
    </row>
    <row r="13" spans="1:27" ht="13.5">
      <c r="A13" s="138" t="s">
        <v>82</v>
      </c>
      <c r="B13" s="136"/>
      <c r="C13" s="155">
        <v>5796558</v>
      </c>
      <c r="D13" s="155"/>
      <c r="E13" s="156">
        <v>19264063</v>
      </c>
      <c r="F13" s="60">
        <v>19264063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9632034</v>
      </c>
      <c r="Y13" s="60">
        <v>-9632034</v>
      </c>
      <c r="Z13" s="140">
        <v>-100</v>
      </c>
      <c r="AA13" s="62">
        <v>19264063</v>
      </c>
    </row>
    <row r="14" spans="1:27" ht="13.5">
      <c r="A14" s="138" t="s">
        <v>83</v>
      </c>
      <c r="B14" s="136"/>
      <c r="C14" s="157"/>
      <c r="D14" s="157"/>
      <c r="E14" s="158">
        <v>380000</v>
      </c>
      <c r="F14" s="159">
        <v>380000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190002</v>
      </c>
      <c r="Y14" s="159">
        <v>-190002</v>
      </c>
      <c r="Z14" s="141">
        <v>-100</v>
      </c>
      <c r="AA14" s="225">
        <v>380000</v>
      </c>
    </row>
    <row r="15" spans="1:27" ht="13.5">
      <c r="A15" s="135" t="s">
        <v>84</v>
      </c>
      <c r="B15" s="142"/>
      <c r="C15" s="153">
        <f aca="true" t="shared" si="2" ref="C15:Y15">SUM(C16:C18)</f>
        <v>231401441</v>
      </c>
      <c r="D15" s="153">
        <f>SUM(D16:D18)</f>
        <v>0</v>
      </c>
      <c r="E15" s="154">
        <f t="shared" si="2"/>
        <v>452702415</v>
      </c>
      <c r="F15" s="100">
        <f t="shared" si="2"/>
        <v>452702415</v>
      </c>
      <c r="G15" s="100">
        <f t="shared" si="2"/>
        <v>168631</v>
      </c>
      <c r="H15" s="100">
        <f t="shared" si="2"/>
        <v>8344697</v>
      </c>
      <c r="I15" s="100">
        <f t="shared" si="2"/>
        <v>10310002</v>
      </c>
      <c r="J15" s="100">
        <f t="shared" si="2"/>
        <v>18823330</v>
      </c>
      <c r="K15" s="100">
        <f t="shared" si="2"/>
        <v>5570310</v>
      </c>
      <c r="L15" s="100">
        <f t="shared" si="2"/>
        <v>7968061</v>
      </c>
      <c r="M15" s="100">
        <f t="shared" si="2"/>
        <v>20345891</v>
      </c>
      <c r="N15" s="100">
        <f t="shared" si="2"/>
        <v>33884262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52707592</v>
      </c>
      <c r="X15" s="100">
        <f t="shared" si="2"/>
        <v>226351212</v>
      </c>
      <c r="Y15" s="100">
        <f t="shared" si="2"/>
        <v>-173643620</v>
      </c>
      <c r="Z15" s="137">
        <f>+IF(X15&lt;&gt;0,+(Y15/X15)*100,0)</f>
        <v>-76.71424352700174</v>
      </c>
      <c r="AA15" s="102">
        <f>SUM(AA16:AA18)</f>
        <v>452702415</v>
      </c>
    </row>
    <row r="16" spans="1:27" ht="13.5">
      <c r="A16" s="138" t="s">
        <v>85</v>
      </c>
      <c r="B16" s="136"/>
      <c r="C16" s="155">
        <v>73218341</v>
      </c>
      <c r="D16" s="155"/>
      <c r="E16" s="156">
        <v>251415775</v>
      </c>
      <c r="F16" s="60">
        <v>251415775</v>
      </c>
      <c r="G16" s="60"/>
      <c r="H16" s="60">
        <v>2087030</v>
      </c>
      <c r="I16" s="60">
        <v>250301</v>
      </c>
      <c r="J16" s="60">
        <v>2337331</v>
      </c>
      <c r="K16" s="60">
        <v>2856782</v>
      </c>
      <c r="L16" s="60">
        <v>37420</v>
      </c>
      <c r="M16" s="60">
        <v>4898524</v>
      </c>
      <c r="N16" s="60">
        <v>7792726</v>
      </c>
      <c r="O16" s="60"/>
      <c r="P16" s="60"/>
      <c r="Q16" s="60"/>
      <c r="R16" s="60"/>
      <c r="S16" s="60"/>
      <c r="T16" s="60"/>
      <c r="U16" s="60"/>
      <c r="V16" s="60"/>
      <c r="W16" s="60">
        <v>10130057</v>
      </c>
      <c r="X16" s="60">
        <v>125707890</v>
      </c>
      <c r="Y16" s="60">
        <v>-115577833</v>
      </c>
      <c r="Z16" s="140">
        <v>-91.94</v>
      </c>
      <c r="AA16" s="62">
        <v>251415775</v>
      </c>
    </row>
    <row r="17" spans="1:27" ht="13.5">
      <c r="A17" s="138" t="s">
        <v>86</v>
      </c>
      <c r="B17" s="136"/>
      <c r="C17" s="155">
        <v>157716395</v>
      </c>
      <c r="D17" s="155"/>
      <c r="E17" s="156">
        <v>196286640</v>
      </c>
      <c r="F17" s="60">
        <v>196286640</v>
      </c>
      <c r="G17" s="60">
        <v>168631</v>
      </c>
      <c r="H17" s="60">
        <v>6257667</v>
      </c>
      <c r="I17" s="60">
        <v>10059701</v>
      </c>
      <c r="J17" s="60">
        <v>16485999</v>
      </c>
      <c r="K17" s="60">
        <v>2713528</v>
      </c>
      <c r="L17" s="60">
        <v>7930641</v>
      </c>
      <c r="M17" s="60">
        <v>15447367</v>
      </c>
      <c r="N17" s="60">
        <v>26091536</v>
      </c>
      <c r="O17" s="60"/>
      <c r="P17" s="60"/>
      <c r="Q17" s="60"/>
      <c r="R17" s="60"/>
      <c r="S17" s="60"/>
      <c r="T17" s="60"/>
      <c r="U17" s="60"/>
      <c r="V17" s="60"/>
      <c r="W17" s="60">
        <v>42577535</v>
      </c>
      <c r="X17" s="60">
        <v>98143320</v>
      </c>
      <c r="Y17" s="60">
        <v>-55565785</v>
      </c>
      <c r="Z17" s="140">
        <v>-56.62</v>
      </c>
      <c r="AA17" s="62">
        <v>196286640</v>
      </c>
    </row>
    <row r="18" spans="1:27" ht="13.5">
      <c r="A18" s="138" t="s">
        <v>87</v>
      </c>
      <c r="B18" s="136"/>
      <c r="C18" s="155">
        <v>466705</v>
      </c>
      <c r="D18" s="155"/>
      <c r="E18" s="156">
        <v>5000000</v>
      </c>
      <c r="F18" s="60">
        <v>5000000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2500002</v>
      </c>
      <c r="Y18" s="60">
        <v>-2500002</v>
      </c>
      <c r="Z18" s="140">
        <v>-100</v>
      </c>
      <c r="AA18" s="62">
        <v>5000000</v>
      </c>
    </row>
    <row r="19" spans="1:27" ht="13.5">
      <c r="A19" s="135" t="s">
        <v>88</v>
      </c>
      <c r="B19" s="142"/>
      <c r="C19" s="153">
        <f aca="true" t="shared" si="3" ref="C19:Y19">SUM(C20:C23)</f>
        <v>730398869</v>
      </c>
      <c r="D19" s="153">
        <f>SUM(D20:D23)</f>
        <v>0</v>
      </c>
      <c r="E19" s="154">
        <f t="shared" si="3"/>
        <v>837835383</v>
      </c>
      <c r="F19" s="100">
        <f t="shared" si="3"/>
        <v>837835383</v>
      </c>
      <c r="G19" s="100">
        <f t="shared" si="3"/>
        <v>5566673</v>
      </c>
      <c r="H19" s="100">
        <f t="shared" si="3"/>
        <v>32548150</v>
      </c>
      <c r="I19" s="100">
        <f t="shared" si="3"/>
        <v>32373753</v>
      </c>
      <c r="J19" s="100">
        <f t="shared" si="3"/>
        <v>70488576</v>
      </c>
      <c r="K19" s="100">
        <f t="shared" si="3"/>
        <v>73115696</v>
      </c>
      <c r="L19" s="100">
        <f t="shared" si="3"/>
        <v>51099414</v>
      </c>
      <c r="M19" s="100">
        <f t="shared" si="3"/>
        <v>104073754</v>
      </c>
      <c r="N19" s="100">
        <f t="shared" si="3"/>
        <v>228288864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298777440</v>
      </c>
      <c r="X19" s="100">
        <f t="shared" si="3"/>
        <v>418917690</v>
      </c>
      <c r="Y19" s="100">
        <f t="shared" si="3"/>
        <v>-120140250</v>
      </c>
      <c r="Z19" s="137">
        <f>+IF(X19&lt;&gt;0,+(Y19/X19)*100,0)</f>
        <v>-28.67872445300651</v>
      </c>
      <c r="AA19" s="102">
        <f>SUM(AA20:AA23)</f>
        <v>837835383</v>
      </c>
    </row>
    <row r="20" spans="1:27" ht="13.5">
      <c r="A20" s="138" t="s">
        <v>89</v>
      </c>
      <c r="B20" s="136"/>
      <c r="C20" s="155">
        <v>229072836</v>
      </c>
      <c r="D20" s="155"/>
      <c r="E20" s="156">
        <v>298963243</v>
      </c>
      <c r="F20" s="60">
        <v>298963243</v>
      </c>
      <c r="G20" s="60">
        <v>514949</v>
      </c>
      <c r="H20" s="60">
        <v>4663627</v>
      </c>
      <c r="I20" s="60">
        <v>6218727</v>
      </c>
      <c r="J20" s="60">
        <v>11397303</v>
      </c>
      <c r="K20" s="60">
        <v>21646274</v>
      </c>
      <c r="L20" s="60">
        <v>19206535</v>
      </c>
      <c r="M20" s="60">
        <v>34532410</v>
      </c>
      <c r="N20" s="60">
        <v>75385219</v>
      </c>
      <c r="O20" s="60"/>
      <c r="P20" s="60"/>
      <c r="Q20" s="60"/>
      <c r="R20" s="60"/>
      <c r="S20" s="60"/>
      <c r="T20" s="60"/>
      <c r="U20" s="60"/>
      <c r="V20" s="60"/>
      <c r="W20" s="60">
        <v>86782522</v>
      </c>
      <c r="X20" s="60">
        <v>149481624</v>
      </c>
      <c r="Y20" s="60">
        <v>-62699102</v>
      </c>
      <c r="Z20" s="140">
        <v>-41.94</v>
      </c>
      <c r="AA20" s="62">
        <v>298963243</v>
      </c>
    </row>
    <row r="21" spans="1:27" ht="13.5">
      <c r="A21" s="138" t="s">
        <v>90</v>
      </c>
      <c r="B21" s="136"/>
      <c r="C21" s="155">
        <v>248675482</v>
      </c>
      <c r="D21" s="155"/>
      <c r="E21" s="156">
        <v>278720069</v>
      </c>
      <c r="F21" s="60">
        <v>278720069</v>
      </c>
      <c r="G21" s="60"/>
      <c r="H21" s="60">
        <v>11900874</v>
      </c>
      <c r="I21" s="60">
        <v>14952590</v>
      </c>
      <c r="J21" s="60">
        <v>26853464</v>
      </c>
      <c r="K21" s="60">
        <v>23068181</v>
      </c>
      <c r="L21" s="60">
        <v>21102347</v>
      </c>
      <c r="M21" s="60">
        <v>29559364</v>
      </c>
      <c r="N21" s="60">
        <v>73729892</v>
      </c>
      <c r="O21" s="60"/>
      <c r="P21" s="60"/>
      <c r="Q21" s="60"/>
      <c r="R21" s="60"/>
      <c r="S21" s="60"/>
      <c r="T21" s="60"/>
      <c r="U21" s="60"/>
      <c r="V21" s="60"/>
      <c r="W21" s="60">
        <v>100583356</v>
      </c>
      <c r="X21" s="60">
        <v>139360032</v>
      </c>
      <c r="Y21" s="60">
        <v>-38776676</v>
      </c>
      <c r="Z21" s="140">
        <v>-27.82</v>
      </c>
      <c r="AA21" s="62">
        <v>278720069</v>
      </c>
    </row>
    <row r="22" spans="1:27" ht="13.5">
      <c r="A22" s="138" t="s">
        <v>91</v>
      </c>
      <c r="B22" s="136"/>
      <c r="C22" s="157">
        <v>241891407</v>
      </c>
      <c r="D22" s="157"/>
      <c r="E22" s="158">
        <v>239002071</v>
      </c>
      <c r="F22" s="159">
        <v>239002071</v>
      </c>
      <c r="G22" s="159">
        <v>4301724</v>
      </c>
      <c r="H22" s="159">
        <v>14967213</v>
      </c>
      <c r="I22" s="159">
        <v>9428684</v>
      </c>
      <c r="J22" s="159">
        <v>28697621</v>
      </c>
      <c r="K22" s="159">
        <v>27094868</v>
      </c>
      <c r="L22" s="159">
        <v>9853670</v>
      </c>
      <c r="M22" s="159">
        <v>38238097</v>
      </c>
      <c r="N22" s="159">
        <v>75186635</v>
      </c>
      <c r="O22" s="159"/>
      <c r="P22" s="159"/>
      <c r="Q22" s="159"/>
      <c r="R22" s="159"/>
      <c r="S22" s="159"/>
      <c r="T22" s="159"/>
      <c r="U22" s="159"/>
      <c r="V22" s="159"/>
      <c r="W22" s="159">
        <v>103884256</v>
      </c>
      <c r="X22" s="159">
        <v>119501034</v>
      </c>
      <c r="Y22" s="159">
        <v>-15616778</v>
      </c>
      <c r="Z22" s="141">
        <v>-13.07</v>
      </c>
      <c r="AA22" s="225">
        <v>239002071</v>
      </c>
    </row>
    <row r="23" spans="1:27" ht="13.5">
      <c r="A23" s="138" t="s">
        <v>92</v>
      </c>
      <c r="B23" s="136"/>
      <c r="C23" s="155">
        <v>10759144</v>
      </c>
      <c r="D23" s="155"/>
      <c r="E23" s="156">
        <v>21150000</v>
      </c>
      <c r="F23" s="60">
        <v>21150000</v>
      </c>
      <c r="G23" s="60">
        <v>750000</v>
      </c>
      <c r="H23" s="60">
        <v>1016436</v>
      </c>
      <c r="I23" s="60">
        <v>1773752</v>
      </c>
      <c r="J23" s="60">
        <v>3540188</v>
      </c>
      <c r="K23" s="60">
        <v>1306373</v>
      </c>
      <c r="L23" s="60">
        <v>936862</v>
      </c>
      <c r="M23" s="60">
        <v>1743883</v>
      </c>
      <c r="N23" s="60">
        <v>3987118</v>
      </c>
      <c r="O23" s="60"/>
      <c r="P23" s="60"/>
      <c r="Q23" s="60"/>
      <c r="R23" s="60"/>
      <c r="S23" s="60"/>
      <c r="T23" s="60"/>
      <c r="U23" s="60"/>
      <c r="V23" s="60"/>
      <c r="W23" s="60">
        <v>7527306</v>
      </c>
      <c r="X23" s="60">
        <v>10575000</v>
      </c>
      <c r="Y23" s="60">
        <v>-3047694</v>
      </c>
      <c r="Z23" s="140">
        <v>-28.82</v>
      </c>
      <c r="AA23" s="62">
        <v>21150000</v>
      </c>
    </row>
    <row r="24" spans="1:27" ht="13.5">
      <c r="A24" s="135" t="s">
        <v>93</v>
      </c>
      <c r="B24" s="142"/>
      <c r="C24" s="153"/>
      <c r="D24" s="153"/>
      <c r="E24" s="154">
        <v>700000</v>
      </c>
      <c r="F24" s="100">
        <v>700000</v>
      </c>
      <c r="G24" s="100"/>
      <c r="H24" s="100"/>
      <c r="I24" s="100"/>
      <c r="J24" s="100"/>
      <c r="K24" s="100"/>
      <c r="L24" s="100">
        <v>789474</v>
      </c>
      <c r="M24" s="100"/>
      <c r="N24" s="100">
        <v>789474</v>
      </c>
      <c r="O24" s="100"/>
      <c r="P24" s="100"/>
      <c r="Q24" s="100"/>
      <c r="R24" s="100"/>
      <c r="S24" s="100"/>
      <c r="T24" s="100"/>
      <c r="U24" s="100"/>
      <c r="V24" s="100"/>
      <c r="W24" s="100">
        <v>789474</v>
      </c>
      <c r="X24" s="100">
        <v>349998</v>
      </c>
      <c r="Y24" s="100">
        <v>439476</v>
      </c>
      <c r="Z24" s="137">
        <v>125.57</v>
      </c>
      <c r="AA24" s="102">
        <v>700000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1092996857</v>
      </c>
      <c r="D25" s="217">
        <f>+D5+D9+D15+D19+D24</f>
        <v>0</v>
      </c>
      <c r="E25" s="230">
        <f t="shared" si="4"/>
        <v>1469462648</v>
      </c>
      <c r="F25" s="219">
        <f t="shared" si="4"/>
        <v>1469462648</v>
      </c>
      <c r="G25" s="219">
        <f t="shared" si="4"/>
        <v>6688657</v>
      </c>
      <c r="H25" s="219">
        <f t="shared" si="4"/>
        <v>51226973</v>
      </c>
      <c r="I25" s="219">
        <f t="shared" si="4"/>
        <v>41076265</v>
      </c>
      <c r="J25" s="219">
        <f t="shared" si="4"/>
        <v>98991895</v>
      </c>
      <c r="K25" s="219">
        <f t="shared" si="4"/>
        <v>96050247</v>
      </c>
      <c r="L25" s="219">
        <f t="shared" si="4"/>
        <v>69427907</v>
      </c>
      <c r="M25" s="219">
        <f t="shared" si="4"/>
        <v>133305565</v>
      </c>
      <c r="N25" s="219">
        <f t="shared" si="4"/>
        <v>298783719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397775614</v>
      </c>
      <c r="X25" s="219">
        <f t="shared" si="4"/>
        <v>734731332</v>
      </c>
      <c r="Y25" s="219">
        <f t="shared" si="4"/>
        <v>-336955718</v>
      </c>
      <c r="Z25" s="231">
        <f>+IF(X25&lt;&gt;0,+(Y25/X25)*100,0)</f>
        <v>-45.861079189692155</v>
      </c>
      <c r="AA25" s="232">
        <f>+AA5+AA9+AA15+AA19+AA24</f>
        <v>1469462648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697901712</v>
      </c>
      <c r="D28" s="155"/>
      <c r="E28" s="156">
        <v>752924228</v>
      </c>
      <c r="F28" s="60">
        <v>752924228</v>
      </c>
      <c r="G28" s="60">
        <v>1826784</v>
      </c>
      <c r="H28" s="60">
        <v>23143520</v>
      </c>
      <c r="I28" s="60">
        <v>32805121</v>
      </c>
      <c r="J28" s="60">
        <v>57775425</v>
      </c>
      <c r="K28" s="60">
        <v>39248912</v>
      </c>
      <c r="L28" s="60">
        <v>29765346</v>
      </c>
      <c r="M28" s="60">
        <v>62242622</v>
      </c>
      <c r="N28" s="60">
        <v>131256880</v>
      </c>
      <c r="O28" s="60"/>
      <c r="P28" s="60"/>
      <c r="Q28" s="60"/>
      <c r="R28" s="60"/>
      <c r="S28" s="60"/>
      <c r="T28" s="60"/>
      <c r="U28" s="60"/>
      <c r="V28" s="60"/>
      <c r="W28" s="60">
        <v>189032305</v>
      </c>
      <c r="X28" s="60"/>
      <c r="Y28" s="60">
        <v>189032305</v>
      </c>
      <c r="Z28" s="140"/>
      <c r="AA28" s="155">
        <v>752924228</v>
      </c>
    </row>
    <row r="29" spans="1:27" ht="13.5">
      <c r="A29" s="234" t="s">
        <v>134</v>
      </c>
      <c r="B29" s="136"/>
      <c r="C29" s="155">
        <v>74408690</v>
      </c>
      <c r="D29" s="155"/>
      <c r="E29" s="156"/>
      <c r="F29" s="60"/>
      <c r="G29" s="60">
        <v>4301724</v>
      </c>
      <c r="H29" s="60">
        <v>9029949</v>
      </c>
      <c r="I29" s="60">
        <v>1330079</v>
      </c>
      <c r="J29" s="60">
        <v>14661752</v>
      </c>
      <c r="K29" s="60">
        <v>4861192</v>
      </c>
      <c r="L29" s="60">
        <v>1511014</v>
      </c>
      <c r="M29" s="60"/>
      <c r="N29" s="60">
        <v>6372206</v>
      </c>
      <c r="O29" s="60"/>
      <c r="P29" s="60"/>
      <c r="Q29" s="60"/>
      <c r="R29" s="60"/>
      <c r="S29" s="60"/>
      <c r="T29" s="60"/>
      <c r="U29" s="60"/>
      <c r="V29" s="60"/>
      <c r="W29" s="60">
        <v>21033958</v>
      </c>
      <c r="X29" s="60"/>
      <c r="Y29" s="60">
        <v>21033958</v>
      </c>
      <c r="Z29" s="140"/>
      <c r="AA29" s="62"/>
    </row>
    <row r="30" spans="1:27" ht="13.5">
      <c r="A30" s="234" t="s">
        <v>135</v>
      </c>
      <c r="B30" s="136"/>
      <c r="C30" s="157">
        <v>20363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772330765</v>
      </c>
      <c r="D32" s="210">
        <f>SUM(D28:D31)</f>
        <v>0</v>
      </c>
      <c r="E32" s="211">
        <f t="shared" si="5"/>
        <v>752924228</v>
      </c>
      <c r="F32" s="77">
        <f t="shared" si="5"/>
        <v>752924228</v>
      </c>
      <c r="G32" s="77">
        <f t="shared" si="5"/>
        <v>6128508</v>
      </c>
      <c r="H32" s="77">
        <f t="shared" si="5"/>
        <v>32173469</v>
      </c>
      <c r="I32" s="77">
        <f t="shared" si="5"/>
        <v>34135200</v>
      </c>
      <c r="J32" s="77">
        <f t="shared" si="5"/>
        <v>72437177</v>
      </c>
      <c r="K32" s="77">
        <f t="shared" si="5"/>
        <v>44110104</v>
      </c>
      <c r="L32" s="77">
        <f t="shared" si="5"/>
        <v>31276360</v>
      </c>
      <c r="M32" s="77">
        <f t="shared" si="5"/>
        <v>62242622</v>
      </c>
      <c r="N32" s="77">
        <f t="shared" si="5"/>
        <v>137629086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210066263</v>
      </c>
      <c r="X32" s="77">
        <f t="shared" si="5"/>
        <v>0</v>
      </c>
      <c r="Y32" s="77">
        <f t="shared" si="5"/>
        <v>210066263</v>
      </c>
      <c r="Z32" s="212">
        <f>+IF(X32&lt;&gt;0,+(Y32/X32)*100,0)</f>
        <v>0</v>
      </c>
      <c r="AA32" s="79">
        <f>SUM(AA28:AA31)</f>
        <v>752924228</v>
      </c>
    </row>
    <row r="33" spans="1:27" ht="13.5">
      <c r="A33" s="237" t="s">
        <v>51</v>
      </c>
      <c r="B33" s="136" t="s">
        <v>137</v>
      </c>
      <c r="C33" s="155">
        <v>25712905</v>
      </c>
      <c r="D33" s="155"/>
      <c r="E33" s="156">
        <v>19267015</v>
      </c>
      <c r="F33" s="60">
        <v>19267015</v>
      </c>
      <c r="G33" s="60">
        <v>275437</v>
      </c>
      <c r="H33" s="60">
        <v>663737</v>
      </c>
      <c r="I33" s="60">
        <v>1198661</v>
      </c>
      <c r="J33" s="60">
        <v>2137835</v>
      </c>
      <c r="K33" s="60">
        <v>714832</v>
      </c>
      <c r="L33" s="60">
        <v>1297158</v>
      </c>
      <c r="M33" s="60">
        <v>651650</v>
      </c>
      <c r="N33" s="60">
        <v>2663640</v>
      </c>
      <c r="O33" s="60"/>
      <c r="P33" s="60"/>
      <c r="Q33" s="60"/>
      <c r="R33" s="60"/>
      <c r="S33" s="60"/>
      <c r="T33" s="60"/>
      <c r="U33" s="60"/>
      <c r="V33" s="60"/>
      <c r="W33" s="60">
        <v>4801475</v>
      </c>
      <c r="X33" s="60"/>
      <c r="Y33" s="60">
        <v>4801475</v>
      </c>
      <c r="Z33" s="140"/>
      <c r="AA33" s="62">
        <v>19267015</v>
      </c>
    </row>
    <row r="34" spans="1:27" ht="13.5">
      <c r="A34" s="237" t="s">
        <v>52</v>
      </c>
      <c r="B34" s="136" t="s">
        <v>138</v>
      </c>
      <c r="C34" s="155">
        <v>28772000</v>
      </c>
      <c r="D34" s="155"/>
      <c r="E34" s="156">
        <v>368517759</v>
      </c>
      <c r="F34" s="60">
        <v>368517759</v>
      </c>
      <c r="G34" s="60">
        <v>44844</v>
      </c>
      <c r="H34" s="60">
        <v>14193372</v>
      </c>
      <c r="I34" s="60">
        <v>-26412</v>
      </c>
      <c r="J34" s="60">
        <v>14211804</v>
      </c>
      <c r="K34" s="60">
        <v>12263532</v>
      </c>
      <c r="L34" s="60">
        <v>10328832</v>
      </c>
      <c r="M34" s="60">
        <v>29277855</v>
      </c>
      <c r="N34" s="60">
        <v>51870219</v>
      </c>
      <c r="O34" s="60"/>
      <c r="P34" s="60"/>
      <c r="Q34" s="60"/>
      <c r="R34" s="60"/>
      <c r="S34" s="60"/>
      <c r="T34" s="60"/>
      <c r="U34" s="60"/>
      <c r="V34" s="60"/>
      <c r="W34" s="60">
        <v>66082023</v>
      </c>
      <c r="X34" s="60"/>
      <c r="Y34" s="60">
        <v>66082023</v>
      </c>
      <c r="Z34" s="140"/>
      <c r="AA34" s="62">
        <v>368517759</v>
      </c>
    </row>
    <row r="35" spans="1:27" ht="13.5">
      <c r="A35" s="237" t="s">
        <v>53</v>
      </c>
      <c r="B35" s="136"/>
      <c r="C35" s="155">
        <v>266181190</v>
      </c>
      <c r="D35" s="155"/>
      <c r="E35" s="156">
        <v>328753646</v>
      </c>
      <c r="F35" s="60">
        <v>328753646</v>
      </c>
      <c r="G35" s="60">
        <v>239868</v>
      </c>
      <c r="H35" s="60">
        <v>4196394</v>
      </c>
      <c r="I35" s="60">
        <v>5768815</v>
      </c>
      <c r="J35" s="60">
        <v>10205077</v>
      </c>
      <c r="K35" s="60">
        <v>38961780</v>
      </c>
      <c r="L35" s="60">
        <v>26525558</v>
      </c>
      <c r="M35" s="60">
        <v>41133437</v>
      </c>
      <c r="N35" s="60">
        <v>106620775</v>
      </c>
      <c r="O35" s="60"/>
      <c r="P35" s="60"/>
      <c r="Q35" s="60"/>
      <c r="R35" s="60"/>
      <c r="S35" s="60"/>
      <c r="T35" s="60"/>
      <c r="U35" s="60"/>
      <c r="V35" s="60"/>
      <c r="W35" s="60">
        <v>116825852</v>
      </c>
      <c r="X35" s="60"/>
      <c r="Y35" s="60">
        <v>116825852</v>
      </c>
      <c r="Z35" s="140"/>
      <c r="AA35" s="62">
        <v>328753646</v>
      </c>
    </row>
    <row r="36" spans="1:27" ht="13.5">
      <c r="A36" s="238" t="s">
        <v>139</v>
      </c>
      <c r="B36" s="149"/>
      <c r="C36" s="222">
        <f aca="true" t="shared" si="6" ref="C36:Y36">SUM(C32:C35)</f>
        <v>1092996860</v>
      </c>
      <c r="D36" s="222">
        <f>SUM(D32:D35)</f>
        <v>0</v>
      </c>
      <c r="E36" s="218">
        <f t="shared" si="6"/>
        <v>1469462648</v>
      </c>
      <c r="F36" s="220">
        <f t="shared" si="6"/>
        <v>1469462648</v>
      </c>
      <c r="G36" s="220">
        <f t="shared" si="6"/>
        <v>6688657</v>
      </c>
      <c r="H36" s="220">
        <f t="shared" si="6"/>
        <v>51226972</v>
      </c>
      <c r="I36" s="220">
        <f t="shared" si="6"/>
        <v>41076264</v>
      </c>
      <c r="J36" s="220">
        <f t="shared" si="6"/>
        <v>98991893</v>
      </c>
      <c r="K36" s="220">
        <f t="shared" si="6"/>
        <v>96050248</v>
      </c>
      <c r="L36" s="220">
        <f t="shared" si="6"/>
        <v>69427908</v>
      </c>
      <c r="M36" s="220">
        <f t="shared" si="6"/>
        <v>133305564</v>
      </c>
      <c r="N36" s="220">
        <f t="shared" si="6"/>
        <v>298783720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397775613</v>
      </c>
      <c r="X36" s="220">
        <f t="shared" si="6"/>
        <v>0</v>
      </c>
      <c r="Y36" s="220">
        <f t="shared" si="6"/>
        <v>397775613</v>
      </c>
      <c r="Z36" s="221">
        <f>+IF(X36&lt;&gt;0,+(Y36/X36)*100,0)</f>
        <v>0</v>
      </c>
      <c r="AA36" s="239">
        <f>SUM(AA32:AA35)</f>
        <v>1469462648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452208924</v>
      </c>
      <c r="D6" s="155"/>
      <c r="E6" s="59">
        <v>65100622</v>
      </c>
      <c r="F6" s="60">
        <v>65100622</v>
      </c>
      <c r="G6" s="60">
        <v>85462844</v>
      </c>
      <c r="H6" s="60">
        <v>60905421</v>
      </c>
      <c r="I6" s="60">
        <v>72041420</v>
      </c>
      <c r="J6" s="60">
        <v>72041420</v>
      </c>
      <c r="K6" s="60">
        <v>89814511</v>
      </c>
      <c r="L6" s="60">
        <v>47264176</v>
      </c>
      <c r="M6" s="60">
        <v>76513010</v>
      </c>
      <c r="N6" s="60">
        <v>76513010</v>
      </c>
      <c r="O6" s="60"/>
      <c r="P6" s="60"/>
      <c r="Q6" s="60"/>
      <c r="R6" s="60"/>
      <c r="S6" s="60"/>
      <c r="T6" s="60"/>
      <c r="U6" s="60"/>
      <c r="V6" s="60"/>
      <c r="W6" s="60">
        <v>76513010</v>
      </c>
      <c r="X6" s="60">
        <v>32550311</v>
      </c>
      <c r="Y6" s="60">
        <v>43962699</v>
      </c>
      <c r="Z6" s="140">
        <v>135.06</v>
      </c>
      <c r="AA6" s="62">
        <v>65100622</v>
      </c>
    </row>
    <row r="7" spans="1:27" ht="13.5">
      <c r="A7" s="249" t="s">
        <v>144</v>
      </c>
      <c r="B7" s="182"/>
      <c r="C7" s="155">
        <v>186305844</v>
      </c>
      <c r="D7" s="155"/>
      <c r="E7" s="59">
        <v>1117408742</v>
      </c>
      <c r="F7" s="60">
        <v>1117408742</v>
      </c>
      <c r="G7" s="60">
        <v>746980560</v>
      </c>
      <c r="H7" s="60">
        <v>776489474</v>
      </c>
      <c r="I7" s="60">
        <v>667487617</v>
      </c>
      <c r="J7" s="60">
        <v>667487617</v>
      </c>
      <c r="K7" s="60">
        <v>585756060</v>
      </c>
      <c r="L7" s="60">
        <v>582618089</v>
      </c>
      <c r="M7" s="60">
        <v>804408730</v>
      </c>
      <c r="N7" s="60">
        <v>804408730</v>
      </c>
      <c r="O7" s="60"/>
      <c r="P7" s="60"/>
      <c r="Q7" s="60"/>
      <c r="R7" s="60"/>
      <c r="S7" s="60"/>
      <c r="T7" s="60"/>
      <c r="U7" s="60"/>
      <c r="V7" s="60"/>
      <c r="W7" s="60">
        <v>804408730</v>
      </c>
      <c r="X7" s="60">
        <v>558704371</v>
      </c>
      <c r="Y7" s="60">
        <v>245704359</v>
      </c>
      <c r="Z7" s="140">
        <v>43.98</v>
      </c>
      <c r="AA7" s="62">
        <v>1117408742</v>
      </c>
    </row>
    <row r="8" spans="1:27" ht="13.5">
      <c r="A8" s="249" t="s">
        <v>145</v>
      </c>
      <c r="B8" s="182"/>
      <c r="C8" s="155">
        <v>939542369</v>
      </c>
      <c r="D8" s="155"/>
      <c r="E8" s="59">
        <v>1256220278</v>
      </c>
      <c r="F8" s="60">
        <v>1256220278</v>
      </c>
      <c r="G8" s="60">
        <v>1502047606</v>
      </c>
      <c r="H8" s="60">
        <v>1456580512</v>
      </c>
      <c r="I8" s="60">
        <v>1479167081</v>
      </c>
      <c r="J8" s="60">
        <v>1479167081</v>
      </c>
      <c r="K8" s="60">
        <v>1505384241</v>
      </c>
      <c r="L8" s="60">
        <v>1587252438</v>
      </c>
      <c r="M8" s="60">
        <v>1724040010</v>
      </c>
      <c r="N8" s="60">
        <v>1724040010</v>
      </c>
      <c r="O8" s="60"/>
      <c r="P8" s="60"/>
      <c r="Q8" s="60"/>
      <c r="R8" s="60"/>
      <c r="S8" s="60"/>
      <c r="T8" s="60"/>
      <c r="U8" s="60"/>
      <c r="V8" s="60"/>
      <c r="W8" s="60">
        <v>1724040010</v>
      </c>
      <c r="X8" s="60">
        <v>628110139</v>
      </c>
      <c r="Y8" s="60">
        <v>1095929871</v>
      </c>
      <c r="Z8" s="140">
        <v>174.48</v>
      </c>
      <c r="AA8" s="62">
        <v>1256220278</v>
      </c>
    </row>
    <row r="9" spans="1:27" ht="13.5">
      <c r="A9" s="249" t="s">
        <v>146</v>
      </c>
      <c r="B9" s="182"/>
      <c r="C9" s="155">
        <v>76636361</v>
      </c>
      <c r="D9" s="155"/>
      <c r="E9" s="59">
        <v>226753214</v>
      </c>
      <c r="F9" s="60">
        <v>226753214</v>
      </c>
      <c r="G9" s="60">
        <v>111224827</v>
      </c>
      <c r="H9" s="60">
        <v>158265652</v>
      </c>
      <c r="I9" s="60">
        <v>171006619</v>
      </c>
      <c r="J9" s="60">
        <v>171006619</v>
      </c>
      <c r="K9" s="60">
        <v>173929510</v>
      </c>
      <c r="L9" s="60">
        <v>152567631</v>
      </c>
      <c r="M9" s="60">
        <v>164099057</v>
      </c>
      <c r="N9" s="60">
        <v>164099057</v>
      </c>
      <c r="O9" s="60"/>
      <c r="P9" s="60"/>
      <c r="Q9" s="60"/>
      <c r="R9" s="60"/>
      <c r="S9" s="60"/>
      <c r="T9" s="60"/>
      <c r="U9" s="60"/>
      <c r="V9" s="60"/>
      <c r="W9" s="60">
        <v>164099057</v>
      </c>
      <c r="X9" s="60">
        <v>113376607</v>
      </c>
      <c r="Y9" s="60">
        <v>50722450</v>
      </c>
      <c r="Z9" s="140">
        <v>44.74</v>
      </c>
      <c r="AA9" s="62">
        <v>226753214</v>
      </c>
    </row>
    <row r="10" spans="1:27" ht="13.5">
      <c r="A10" s="249" t="s">
        <v>147</v>
      </c>
      <c r="B10" s="182"/>
      <c r="C10" s="155">
        <v>436944</v>
      </c>
      <c r="D10" s="155"/>
      <c r="E10" s="59">
        <v>13788222</v>
      </c>
      <c r="F10" s="60">
        <v>13788222</v>
      </c>
      <c r="G10" s="159">
        <v>12871849</v>
      </c>
      <c r="H10" s="159">
        <v>12879659</v>
      </c>
      <c r="I10" s="159">
        <v>12864642</v>
      </c>
      <c r="J10" s="60">
        <v>12864642</v>
      </c>
      <c r="K10" s="159">
        <v>12875995</v>
      </c>
      <c r="L10" s="159">
        <v>12884057</v>
      </c>
      <c r="M10" s="60">
        <v>12877228</v>
      </c>
      <c r="N10" s="159">
        <v>12877228</v>
      </c>
      <c r="O10" s="159"/>
      <c r="P10" s="159"/>
      <c r="Q10" s="60"/>
      <c r="R10" s="159"/>
      <c r="S10" s="159"/>
      <c r="T10" s="60"/>
      <c r="U10" s="159"/>
      <c r="V10" s="159"/>
      <c r="W10" s="159">
        <v>12877228</v>
      </c>
      <c r="X10" s="60">
        <v>6894111</v>
      </c>
      <c r="Y10" s="159">
        <v>5983117</v>
      </c>
      <c r="Z10" s="141">
        <v>86.79</v>
      </c>
      <c r="AA10" s="225">
        <v>13788222</v>
      </c>
    </row>
    <row r="11" spans="1:27" ht="13.5">
      <c r="A11" s="249" t="s">
        <v>148</v>
      </c>
      <c r="B11" s="182"/>
      <c r="C11" s="155">
        <v>241387287</v>
      </c>
      <c r="D11" s="155"/>
      <c r="E11" s="59">
        <v>235286386</v>
      </c>
      <c r="F11" s="60">
        <v>235286386</v>
      </c>
      <c r="G11" s="60">
        <v>56831432</v>
      </c>
      <c r="H11" s="60">
        <v>67296576</v>
      </c>
      <c r="I11" s="60">
        <v>69218086</v>
      </c>
      <c r="J11" s="60">
        <v>69218086</v>
      </c>
      <c r="K11" s="60">
        <v>72616397</v>
      </c>
      <c r="L11" s="60">
        <v>73301605</v>
      </c>
      <c r="M11" s="60">
        <v>51986098</v>
      </c>
      <c r="N11" s="60">
        <v>51986098</v>
      </c>
      <c r="O11" s="60"/>
      <c r="P11" s="60"/>
      <c r="Q11" s="60"/>
      <c r="R11" s="60"/>
      <c r="S11" s="60"/>
      <c r="T11" s="60"/>
      <c r="U11" s="60"/>
      <c r="V11" s="60"/>
      <c r="W11" s="60">
        <v>51986098</v>
      </c>
      <c r="X11" s="60">
        <v>117643193</v>
      </c>
      <c r="Y11" s="60">
        <v>-65657095</v>
      </c>
      <c r="Z11" s="140">
        <v>-55.81</v>
      </c>
      <c r="AA11" s="62">
        <v>235286386</v>
      </c>
    </row>
    <row r="12" spans="1:27" ht="13.5">
      <c r="A12" s="250" t="s">
        <v>56</v>
      </c>
      <c r="B12" s="251"/>
      <c r="C12" s="168">
        <f aca="true" t="shared" si="0" ref="C12:Y12">SUM(C6:C11)</f>
        <v>1896517729</v>
      </c>
      <c r="D12" s="168">
        <f>SUM(D6:D11)</f>
        <v>0</v>
      </c>
      <c r="E12" s="72">
        <f t="shared" si="0"/>
        <v>2914557464</v>
      </c>
      <c r="F12" s="73">
        <f t="shared" si="0"/>
        <v>2914557464</v>
      </c>
      <c r="G12" s="73">
        <f t="shared" si="0"/>
        <v>2515419118</v>
      </c>
      <c r="H12" s="73">
        <f t="shared" si="0"/>
        <v>2532417294</v>
      </c>
      <c r="I12" s="73">
        <f t="shared" si="0"/>
        <v>2471785465</v>
      </c>
      <c r="J12" s="73">
        <f t="shared" si="0"/>
        <v>2471785465</v>
      </c>
      <c r="K12" s="73">
        <f t="shared" si="0"/>
        <v>2440376714</v>
      </c>
      <c r="L12" s="73">
        <f t="shared" si="0"/>
        <v>2455887996</v>
      </c>
      <c r="M12" s="73">
        <f t="shared" si="0"/>
        <v>2833924133</v>
      </c>
      <c r="N12" s="73">
        <f t="shared" si="0"/>
        <v>2833924133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2833924133</v>
      </c>
      <c r="X12" s="73">
        <f t="shared" si="0"/>
        <v>1457278732</v>
      </c>
      <c r="Y12" s="73">
        <f t="shared" si="0"/>
        <v>1376645401</v>
      </c>
      <c r="Z12" s="170">
        <f>+IF(X12&lt;&gt;0,+(Y12/X12)*100,0)</f>
        <v>94.46685598098745</v>
      </c>
      <c r="AA12" s="74">
        <f>SUM(AA6:AA11)</f>
        <v>2914557464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3356017</v>
      </c>
      <c r="D15" s="155"/>
      <c r="E15" s="59">
        <v>18373538</v>
      </c>
      <c r="F15" s="60">
        <v>18373538</v>
      </c>
      <c r="G15" s="60">
        <v>13397231</v>
      </c>
      <c r="H15" s="60">
        <v>13405360</v>
      </c>
      <c r="I15" s="60">
        <v>13389730</v>
      </c>
      <c r="J15" s="60">
        <v>13389730</v>
      </c>
      <c r="K15" s="60">
        <v>13401545</v>
      </c>
      <c r="L15" s="60">
        <v>13409937</v>
      </c>
      <c r="M15" s="60">
        <v>13402830</v>
      </c>
      <c r="N15" s="60">
        <v>13402830</v>
      </c>
      <c r="O15" s="60"/>
      <c r="P15" s="60"/>
      <c r="Q15" s="60"/>
      <c r="R15" s="60"/>
      <c r="S15" s="60"/>
      <c r="T15" s="60"/>
      <c r="U15" s="60"/>
      <c r="V15" s="60"/>
      <c r="W15" s="60">
        <v>13402830</v>
      </c>
      <c r="X15" s="60">
        <v>9186769</v>
      </c>
      <c r="Y15" s="60">
        <v>4216061</v>
      </c>
      <c r="Z15" s="140">
        <v>45.89</v>
      </c>
      <c r="AA15" s="62">
        <v>18373538</v>
      </c>
    </row>
    <row r="16" spans="1:27" ht="13.5">
      <c r="A16" s="249" t="s">
        <v>151</v>
      </c>
      <c r="B16" s="182"/>
      <c r="C16" s="155"/>
      <c r="D16" s="155"/>
      <c r="E16" s="59">
        <v>17488</v>
      </c>
      <c r="F16" s="60">
        <v>17488</v>
      </c>
      <c r="G16" s="159">
        <v>108162986</v>
      </c>
      <c r="H16" s="159">
        <v>22915</v>
      </c>
      <c r="I16" s="159">
        <v>22915</v>
      </c>
      <c r="J16" s="60">
        <v>22915</v>
      </c>
      <c r="K16" s="159">
        <v>22915</v>
      </c>
      <c r="L16" s="159">
        <v>22915</v>
      </c>
      <c r="M16" s="60">
        <v>22915</v>
      </c>
      <c r="N16" s="159">
        <v>22915</v>
      </c>
      <c r="O16" s="159"/>
      <c r="P16" s="159"/>
      <c r="Q16" s="60"/>
      <c r="R16" s="159"/>
      <c r="S16" s="159"/>
      <c r="T16" s="60"/>
      <c r="U16" s="159"/>
      <c r="V16" s="159"/>
      <c r="W16" s="159">
        <v>22915</v>
      </c>
      <c r="X16" s="60">
        <v>8744</v>
      </c>
      <c r="Y16" s="159">
        <v>14171</v>
      </c>
      <c r="Z16" s="141">
        <v>162.07</v>
      </c>
      <c r="AA16" s="225">
        <v>17488</v>
      </c>
    </row>
    <row r="17" spans="1:27" ht="13.5">
      <c r="A17" s="249" t="s">
        <v>152</v>
      </c>
      <c r="B17" s="182"/>
      <c r="C17" s="155">
        <v>2247210603</v>
      </c>
      <c r="D17" s="155"/>
      <c r="E17" s="59">
        <v>2364689240</v>
      </c>
      <c r="F17" s="60">
        <v>2364689240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1182344620</v>
      </c>
      <c r="Y17" s="60">
        <v>-1182344620</v>
      </c>
      <c r="Z17" s="140">
        <v>-100</v>
      </c>
      <c r="AA17" s="62">
        <v>2364689240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10027864104</v>
      </c>
      <c r="D19" s="155"/>
      <c r="E19" s="59">
        <v>9244571589</v>
      </c>
      <c r="F19" s="60">
        <v>9244571589</v>
      </c>
      <c r="G19" s="60">
        <v>11926236787</v>
      </c>
      <c r="H19" s="60">
        <v>12743830723</v>
      </c>
      <c r="I19" s="60">
        <v>12901107666</v>
      </c>
      <c r="J19" s="60">
        <v>12901107666</v>
      </c>
      <c r="K19" s="60">
        <v>12889059839</v>
      </c>
      <c r="L19" s="60">
        <v>12866932908</v>
      </c>
      <c r="M19" s="60">
        <v>12960739545</v>
      </c>
      <c r="N19" s="60">
        <v>12960739545</v>
      </c>
      <c r="O19" s="60"/>
      <c r="P19" s="60"/>
      <c r="Q19" s="60"/>
      <c r="R19" s="60"/>
      <c r="S19" s="60"/>
      <c r="T19" s="60"/>
      <c r="U19" s="60"/>
      <c r="V19" s="60"/>
      <c r="W19" s="60">
        <v>12960739545</v>
      </c>
      <c r="X19" s="60">
        <v>4622285795</v>
      </c>
      <c r="Y19" s="60">
        <v>8338453750</v>
      </c>
      <c r="Z19" s="140">
        <v>180.4</v>
      </c>
      <c r="AA19" s="62">
        <v>9244571589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110280177</v>
      </c>
      <c r="D22" s="155"/>
      <c r="E22" s="59">
        <v>235099020</v>
      </c>
      <c r="F22" s="60">
        <v>235099020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117549510</v>
      </c>
      <c r="Y22" s="60">
        <v>-117549510</v>
      </c>
      <c r="Z22" s="140">
        <v>-100</v>
      </c>
      <c r="AA22" s="62">
        <v>235099020</v>
      </c>
    </row>
    <row r="23" spans="1:27" ht="13.5">
      <c r="A23" s="249" t="s">
        <v>158</v>
      </c>
      <c r="B23" s="182"/>
      <c r="C23" s="155">
        <v>297955238</v>
      </c>
      <c r="D23" s="155"/>
      <c r="E23" s="59">
        <v>15892876</v>
      </c>
      <c r="F23" s="60">
        <v>15892876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7946438</v>
      </c>
      <c r="Y23" s="159">
        <v>-7946438</v>
      </c>
      <c r="Z23" s="141">
        <v>-100</v>
      </c>
      <c r="AA23" s="225">
        <v>15892876</v>
      </c>
    </row>
    <row r="24" spans="1:27" ht="13.5">
      <c r="A24" s="250" t="s">
        <v>57</v>
      </c>
      <c r="B24" s="253"/>
      <c r="C24" s="168">
        <f aca="true" t="shared" si="1" ref="C24:Y24">SUM(C15:C23)</f>
        <v>12686666139</v>
      </c>
      <c r="D24" s="168">
        <f>SUM(D15:D23)</f>
        <v>0</v>
      </c>
      <c r="E24" s="76">
        <f t="shared" si="1"/>
        <v>11878643751</v>
      </c>
      <c r="F24" s="77">
        <f t="shared" si="1"/>
        <v>11878643751</v>
      </c>
      <c r="G24" s="77">
        <f t="shared" si="1"/>
        <v>12047797004</v>
      </c>
      <c r="H24" s="77">
        <f t="shared" si="1"/>
        <v>12757258998</v>
      </c>
      <c r="I24" s="77">
        <f t="shared" si="1"/>
        <v>12914520311</v>
      </c>
      <c r="J24" s="77">
        <f t="shared" si="1"/>
        <v>12914520311</v>
      </c>
      <c r="K24" s="77">
        <f t="shared" si="1"/>
        <v>12902484299</v>
      </c>
      <c r="L24" s="77">
        <f t="shared" si="1"/>
        <v>12880365760</v>
      </c>
      <c r="M24" s="77">
        <f t="shared" si="1"/>
        <v>12974165290</v>
      </c>
      <c r="N24" s="77">
        <f t="shared" si="1"/>
        <v>12974165290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12974165290</v>
      </c>
      <c r="X24" s="77">
        <f t="shared" si="1"/>
        <v>5939321876</v>
      </c>
      <c r="Y24" s="77">
        <f t="shared" si="1"/>
        <v>7034843414</v>
      </c>
      <c r="Z24" s="212">
        <f>+IF(X24&lt;&gt;0,+(Y24/X24)*100,0)</f>
        <v>118.44522928496022</v>
      </c>
      <c r="AA24" s="79">
        <f>SUM(AA15:AA23)</f>
        <v>11878643751</v>
      </c>
    </row>
    <row r="25" spans="1:27" ht="13.5">
      <c r="A25" s="250" t="s">
        <v>159</v>
      </c>
      <c r="B25" s="251"/>
      <c r="C25" s="168">
        <f aca="true" t="shared" si="2" ref="C25:Y25">+C12+C24</f>
        <v>14583183868</v>
      </c>
      <c r="D25" s="168">
        <f>+D12+D24</f>
        <v>0</v>
      </c>
      <c r="E25" s="72">
        <f t="shared" si="2"/>
        <v>14793201215</v>
      </c>
      <c r="F25" s="73">
        <f t="shared" si="2"/>
        <v>14793201215</v>
      </c>
      <c r="G25" s="73">
        <f t="shared" si="2"/>
        <v>14563216122</v>
      </c>
      <c r="H25" s="73">
        <f t="shared" si="2"/>
        <v>15289676292</v>
      </c>
      <c r="I25" s="73">
        <f t="shared" si="2"/>
        <v>15386305776</v>
      </c>
      <c r="J25" s="73">
        <f t="shared" si="2"/>
        <v>15386305776</v>
      </c>
      <c r="K25" s="73">
        <f t="shared" si="2"/>
        <v>15342861013</v>
      </c>
      <c r="L25" s="73">
        <f t="shared" si="2"/>
        <v>15336253756</v>
      </c>
      <c r="M25" s="73">
        <f t="shared" si="2"/>
        <v>15808089423</v>
      </c>
      <c r="N25" s="73">
        <f t="shared" si="2"/>
        <v>15808089423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15808089423</v>
      </c>
      <c r="X25" s="73">
        <f t="shared" si="2"/>
        <v>7396600608</v>
      </c>
      <c r="Y25" s="73">
        <f t="shared" si="2"/>
        <v>8411488815</v>
      </c>
      <c r="Z25" s="170">
        <f>+IF(X25&lt;&gt;0,+(Y25/X25)*100,0)</f>
        <v>113.721008619856</v>
      </c>
      <c r="AA25" s="74">
        <f>+AA12+AA24</f>
        <v>14793201215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96205941</v>
      </c>
      <c r="D30" s="155"/>
      <c r="E30" s="59">
        <v>18425887</v>
      </c>
      <c r="F30" s="60">
        <v>18425887</v>
      </c>
      <c r="G30" s="60">
        <v>38312189</v>
      </c>
      <c r="H30" s="60">
        <v>38129812</v>
      </c>
      <c r="I30" s="60">
        <v>38029640</v>
      </c>
      <c r="J30" s="60">
        <v>38029640</v>
      </c>
      <c r="K30" s="60">
        <v>37917097</v>
      </c>
      <c r="L30" s="60">
        <v>37769292</v>
      </c>
      <c r="M30" s="60">
        <v>37424599</v>
      </c>
      <c r="N30" s="60">
        <v>37424599</v>
      </c>
      <c r="O30" s="60"/>
      <c r="P30" s="60"/>
      <c r="Q30" s="60"/>
      <c r="R30" s="60"/>
      <c r="S30" s="60"/>
      <c r="T30" s="60"/>
      <c r="U30" s="60"/>
      <c r="V30" s="60"/>
      <c r="W30" s="60">
        <v>37424599</v>
      </c>
      <c r="X30" s="60">
        <v>9212944</v>
      </c>
      <c r="Y30" s="60">
        <v>28211655</v>
      </c>
      <c r="Z30" s="140">
        <v>306.22</v>
      </c>
      <c r="AA30" s="62">
        <v>18425887</v>
      </c>
    </row>
    <row r="31" spans="1:27" ht="13.5">
      <c r="A31" s="249" t="s">
        <v>163</v>
      </c>
      <c r="B31" s="182"/>
      <c r="C31" s="155">
        <v>78022639</v>
      </c>
      <c r="D31" s="155"/>
      <c r="E31" s="59">
        <v>77100077</v>
      </c>
      <c r="F31" s="60">
        <v>77100077</v>
      </c>
      <c r="G31" s="60">
        <v>68306896</v>
      </c>
      <c r="H31" s="60">
        <v>68332326</v>
      </c>
      <c r="I31" s="60">
        <v>69164910</v>
      </c>
      <c r="J31" s="60">
        <v>69164910</v>
      </c>
      <c r="K31" s="60">
        <v>69662811</v>
      </c>
      <c r="L31" s="60">
        <v>91699339</v>
      </c>
      <c r="M31" s="60">
        <v>92040419</v>
      </c>
      <c r="N31" s="60">
        <v>92040419</v>
      </c>
      <c r="O31" s="60"/>
      <c r="P31" s="60"/>
      <c r="Q31" s="60"/>
      <c r="R31" s="60"/>
      <c r="S31" s="60"/>
      <c r="T31" s="60"/>
      <c r="U31" s="60"/>
      <c r="V31" s="60"/>
      <c r="W31" s="60">
        <v>92040419</v>
      </c>
      <c r="X31" s="60">
        <v>38550039</v>
      </c>
      <c r="Y31" s="60">
        <v>53490380</v>
      </c>
      <c r="Z31" s="140">
        <v>138.76</v>
      </c>
      <c r="AA31" s="62">
        <v>77100077</v>
      </c>
    </row>
    <row r="32" spans="1:27" ht="13.5">
      <c r="A32" s="249" t="s">
        <v>164</v>
      </c>
      <c r="B32" s="182"/>
      <c r="C32" s="155">
        <v>1086718676</v>
      </c>
      <c r="D32" s="155"/>
      <c r="E32" s="59">
        <v>1194019564</v>
      </c>
      <c r="F32" s="60">
        <v>1194019564</v>
      </c>
      <c r="G32" s="60">
        <v>737318229</v>
      </c>
      <c r="H32" s="60">
        <v>1119302924</v>
      </c>
      <c r="I32" s="60">
        <v>1186714355</v>
      </c>
      <c r="J32" s="60">
        <v>1186714355</v>
      </c>
      <c r="K32" s="60">
        <v>1294653463</v>
      </c>
      <c r="L32" s="60">
        <v>967205439</v>
      </c>
      <c r="M32" s="60">
        <v>1237756752</v>
      </c>
      <c r="N32" s="60">
        <v>1237756752</v>
      </c>
      <c r="O32" s="60"/>
      <c r="P32" s="60"/>
      <c r="Q32" s="60"/>
      <c r="R32" s="60"/>
      <c r="S32" s="60"/>
      <c r="T32" s="60"/>
      <c r="U32" s="60"/>
      <c r="V32" s="60"/>
      <c r="W32" s="60">
        <v>1237756752</v>
      </c>
      <c r="X32" s="60">
        <v>597009782</v>
      </c>
      <c r="Y32" s="60">
        <v>640746970</v>
      </c>
      <c r="Z32" s="140">
        <v>107.33</v>
      </c>
      <c r="AA32" s="62">
        <v>1194019564</v>
      </c>
    </row>
    <row r="33" spans="1:27" ht="13.5">
      <c r="A33" s="249" t="s">
        <v>165</v>
      </c>
      <c r="B33" s="182"/>
      <c r="C33" s="155">
        <v>125015952</v>
      </c>
      <c r="D33" s="155"/>
      <c r="E33" s="59">
        <v>146625564</v>
      </c>
      <c r="F33" s="60">
        <v>146625564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73312782</v>
      </c>
      <c r="Y33" s="60">
        <v>-73312782</v>
      </c>
      <c r="Z33" s="140">
        <v>-100</v>
      </c>
      <c r="AA33" s="62">
        <v>146625564</v>
      </c>
    </row>
    <row r="34" spans="1:27" ht="13.5">
      <c r="A34" s="250" t="s">
        <v>58</v>
      </c>
      <c r="B34" s="251"/>
      <c r="C34" s="168">
        <f aca="true" t="shared" si="3" ref="C34:Y34">SUM(C29:C33)</f>
        <v>1385963208</v>
      </c>
      <c r="D34" s="168">
        <f>SUM(D29:D33)</f>
        <v>0</v>
      </c>
      <c r="E34" s="72">
        <f t="shared" si="3"/>
        <v>1436171092</v>
      </c>
      <c r="F34" s="73">
        <f t="shared" si="3"/>
        <v>1436171092</v>
      </c>
      <c r="G34" s="73">
        <f t="shared" si="3"/>
        <v>843937314</v>
      </c>
      <c r="H34" s="73">
        <f t="shared" si="3"/>
        <v>1225765062</v>
      </c>
      <c r="I34" s="73">
        <f t="shared" si="3"/>
        <v>1293908905</v>
      </c>
      <c r="J34" s="73">
        <f t="shared" si="3"/>
        <v>1293908905</v>
      </c>
      <c r="K34" s="73">
        <f t="shared" si="3"/>
        <v>1402233371</v>
      </c>
      <c r="L34" s="73">
        <f t="shared" si="3"/>
        <v>1096674070</v>
      </c>
      <c r="M34" s="73">
        <f t="shared" si="3"/>
        <v>1367221770</v>
      </c>
      <c r="N34" s="73">
        <f t="shared" si="3"/>
        <v>1367221770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1367221770</v>
      </c>
      <c r="X34" s="73">
        <f t="shared" si="3"/>
        <v>718085547</v>
      </c>
      <c r="Y34" s="73">
        <f t="shared" si="3"/>
        <v>649136223</v>
      </c>
      <c r="Z34" s="170">
        <f>+IF(X34&lt;&gt;0,+(Y34/X34)*100,0)</f>
        <v>90.39817410501371</v>
      </c>
      <c r="AA34" s="74">
        <f>SUM(AA29:AA33)</f>
        <v>1436171092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422518399</v>
      </c>
      <c r="D37" s="155"/>
      <c r="E37" s="59">
        <v>497581984</v>
      </c>
      <c r="F37" s="60">
        <v>497581984</v>
      </c>
      <c r="G37" s="60">
        <v>153248754</v>
      </c>
      <c r="H37" s="60">
        <v>152519247</v>
      </c>
      <c r="I37" s="60">
        <v>152118562</v>
      </c>
      <c r="J37" s="60">
        <v>152118562</v>
      </c>
      <c r="K37" s="60">
        <v>151668389</v>
      </c>
      <c r="L37" s="60">
        <v>151077168</v>
      </c>
      <c r="M37" s="60">
        <v>149698398</v>
      </c>
      <c r="N37" s="60">
        <v>149698398</v>
      </c>
      <c r="O37" s="60"/>
      <c r="P37" s="60"/>
      <c r="Q37" s="60"/>
      <c r="R37" s="60"/>
      <c r="S37" s="60"/>
      <c r="T37" s="60"/>
      <c r="U37" s="60"/>
      <c r="V37" s="60"/>
      <c r="W37" s="60">
        <v>149698398</v>
      </c>
      <c r="X37" s="60">
        <v>248790992</v>
      </c>
      <c r="Y37" s="60">
        <v>-99092594</v>
      </c>
      <c r="Z37" s="140">
        <v>-39.83</v>
      </c>
      <c r="AA37" s="62">
        <v>497581984</v>
      </c>
    </row>
    <row r="38" spans="1:27" ht="13.5">
      <c r="A38" s="249" t="s">
        <v>165</v>
      </c>
      <c r="B38" s="182"/>
      <c r="C38" s="155">
        <v>887811945</v>
      </c>
      <c r="D38" s="155"/>
      <c r="E38" s="59">
        <v>991932233</v>
      </c>
      <c r="F38" s="60">
        <v>991932233</v>
      </c>
      <c r="G38" s="60">
        <v>909484217</v>
      </c>
      <c r="H38" s="60">
        <v>1012155755</v>
      </c>
      <c r="I38" s="60">
        <v>1013334184</v>
      </c>
      <c r="J38" s="60">
        <v>1013334184</v>
      </c>
      <c r="K38" s="60">
        <v>1014512612</v>
      </c>
      <c r="L38" s="60">
        <v>1009978792</v>
      </c>
      <c r="M38" s="60">
        <v>1011157221</v>
      </c>
      <c r="N38" s="60">
        <v>1011157221</v>
      </c>
      <c r="O38" s="60"/>
      <c r="P38" s="60"/>
      <c r="Q38" s="60"/>
      <c r="R38" s="60"/>
      <c r="S38" s="60"/>
      <c r="T38" s="60"/>
      <c r="U38" s="60"/>
      <c r="V38" s="60"/>
      <c r="W38" s="60">
        <v>1011157221</v>
      </c>
      <c r="X38" s="60">
        <v>495966117</v>
      </c>
      <c r="Y38" s="60">
        <v>515191104</v>
      </c>
      <c r="Z38" s="140">
        <v>103.88</v>
      </c>
      <c r="AA38" s="62">
        <v>991932233</v>
      </c>
    </row>
    <row r="39" spans="1:27" ht="13.5">
      <c r="A39" s="250" t="s">
        <v>59</v>
      </c>
      <c r="B39" s="253"/>
      <c r="C39" s="168">
        <f aca="true" t="shared" si="4" ref="C39:Y39">SUM(C37:C38)</f>
        <v>1310330344</v>
      </c>
      <c r="D39" s="168">
        <f>SUM(D37:D38)</f>
        <v>0</v>
      </c>
      <c r="E39" s="76">
        <f t="shared" si="4"/>
        <v>1489514217</v>
      </c>
      <c r="F39" s="77">
        <f t="shared" si="4"/>
        <v>1489514217</v>
      </c>
      <c r="G39" s="77">
        <f t="shared" si="4"/>
        <v>1062732971</v>
      </c>
      <c r="H39" s="77">
        <f t="shared" si="4"/>
        <v>1164675002</v>
      </c>
      <c r="I39" s="77">
        <f t="shared" si="4"/>
        <v>1165452746</v>
      </c>
      <c r="J39" s="77">
        <f t="shared" si="4"/>
        <v>1165452746</v>
      </c>
      <c r="K39" s="77">
        <f t="shared" si="4"/>
        <v>1166181001</v>
      </c>
      <c r="L39" s="77">
        <f t="shared" si="4"/>
        <v>1161055960</v>
      </c>
      <c r="M39" s="77">
        <f t="shared" si="4"/>
        <v>1160855619</v>
      </c>
      <c r="N39" s="77">
        <f t="shared" si="4"/>
        <v>1160855619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1160855619</v>
      </c>
      <c r="X39" s="77">
        <f t="shared" si="4"/>
        <v>744757109</v>
      </c>
      <c r="Y39" s="77">
        <f t="shared" si="4"/>
        <v>416098510</v>
      </c>
      <c r="Z39" s="212">
        <f>+IF(X39&lt;&gt;0,+(Y39/X39)*100,0)</f>
        <v>55.87036430692197</v>
      </c>
      <c r="AA39" s="79">
        <f>SUM(AA37:AA38)</f>
        <v>1489514217</v>
      </c>
    </row>
    <row r="40" spans="1:27" ht="13.5">
      <c r="A40" s="250" t="s">
        <v>167</v>
      </c>
      <c r="B40" s="251"/>
      <c r="C40" s="168">
        <f aca="true" t="shared" si="5" ref="C40:Y40">+C34+C39</f>
        <v>2696293552</v>
      </c>
      <c r="D40" s="168">
        <f>+D34+D39</f>
        <v>0</v>
      </c>
      <c r="E40" s="72">
        <f t="shared" si="5"/>
        <v>2925685309</v>
      </c>
      <c r="F40" s="73">
        <f t="shared" si="5"/>
        <v>2925685309</v>
      </c>
      <c r="G40" s="73">
        <f t="shared" si="5"/>
        <v>1906670285</v>
      </c>
      <c r="H40" s="73">
        <f t="shared" si="5"/>
        <v>2390440064</v>
      </c>
      <c r="I40" s="73">
        <f t="shared" si="5"/>
        <v>2459361651</v>
      </c>
      <c r="J40" s="73">
        <f t="shared" si="5"/>
        <v>2459361651</v>
      </c>
      <c r="K40" s="73">
        <f t="shared" si="5"/>
        <v>2568414372</v>
      </c>
      <c r="L40" s="73">
        <f t="shared" si="5"/>
        <v>2257730030</v>
      </c>
      <c r="M40" s="73">
        <f t="shared" si="5"/>
        <v>2528077389</v>
      </c>
      <c r="N40" s="73">
        <f t="shared" si="5"/>
        <v>2528077389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2528077389</v>
      </c>
      <c r="X40" s="73">
        <f t="shared" si="5"/>
        <v>1462842656</v>
      </c>
      <c r="Y40" s="73">
        <f t="shared" si="5"/>
        <v>1065234733</v>
      </c>
      <c r="Z40" s="170">
        <f>+IF(X40&lt;&gt;0,+(Y40/X40)*100,0)</f>
        <v>72.81950171679982</v>
      </c>
      <c r="AA40" s="74">
        <f>+AA34+AA39</f>
        <v>2925685309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11886890316</v>
      </c>
      <c r="D42" s="257">
        <f>+D25-D40</f>
        <v>0</v>
      </c>
      <c r="E42" s="258">
        <f t="shared" si="6"/>
        <v>11867515906</v>
      </c>
      <c r="F42" s="259">
        <f t="shared" si="6"/>
        <v>11867515906</v>
      </c>
      <c r="G42" s="259">
        <f t="shared" si="6"/>
        <v>12656545837</v>
      </c>
      <c r="H42" s="259">
        <f t="shared" si="6"/>
        <v>12899236228</v>
      </c>
      <c r="I42" s="259">
        <f t="shared" si="6"/>
        <v>12926944125</v>
      </c>
      <c r="J42" s="259">
        <f t="shared" si="6"/>
        <v>12926944125</v>
      </c>
      <c r="K42" s="259">
        <f t="shared" si="6"/>
        <v>12774446641</v>
      </c>
      <c r="L42" s="259">
        <f t="shared" si="6"/>
        <v>13078523726</v>
      </c>
      <c r="M42" s="259">
        <f t="shared" si="6"/>
        <v>13280012034</v>
      </c>
      <c r="N42" s="259">
        <f t="shared" si="6"/>
        <v>13280012034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13280012034</v>
      </c>
      <c r="X42" s="259">
        <f t="shared" si="6"/>
        <v>5933757952</v>
      </c>
      <c r="Y42" s="259">
        <f t="shared" si="6"/>
        <v>7346254082</v>
      </c>
      <c r="Z42" s="260">
        <f>+IF(X42&lt;&gt;0,+(Y42/X42)*100,0)</f>
        <v>123.80441098922668</v>
      </c>
      <c r="AA42" s="261">
        <f>+AA25-AA40</f>
        <v>11867515906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10876836636</v>
      </c>
      <c r="D45" s="155"/>
      <c r="E45" s="59">
        <v>10927465869</v>
      </c>
      <c r="F45" s="60">
        <v>10927465869</v>
      </c>
      <c r="G45" s="60">
        <v>11900147831</v>
      </c>
      <c r="H45" s="60">
        <v>12065626106</v>
      </c>
      <c r="I45" s="60">
        <v>12093195248</v>
      </c>
      <c r="J45" s="60">
        <v>12093195248</v>
      </c>
      <c r="K45" s="60">
        <v>11940540634</v>
      </c>
      <c r="L45" s="60">
        <v>12208053324</v>
      </c>
      <c r="M45" s="60">
        <v>12409378642</v>
      </c>
      <c r="N45" s="60">
        <v>12409378642</v>
      </c>
      <c r="O45" s="60"/>
      <c r="P45" s="60"/>
      <c r="Q45" s="60"/>
      <c r="R45" s="60"/>
      <c r="S45" s="60"/>
      <c r="T45" s="60"/>
      <c r="U45" s="60"/>
      <c r="V45" s="60"/>
      <c r="W45" s="60">
        <v>12409378642</v>
      </c>
      <c r="X45" s="60">
        <v>5463732935</v>
      </c>
      <c r="Y45" s="60">
        <v>6945645707</v>
      </c>
      <c r="Z45" s="139">
        <v>127.12</v>
      </c>
      <c r="AA45" s="62">
        <v>10927465869</v>
      </c>
    </row>
    <row r="46" spans="1:27" ht="13.5">
      <c r="A46" s="249" t="s">
        <v>171</v>
      </c>
      <c r="B46" s="182"/>
      <c r="C46" s="155">
        <v>1010053680</v>
      </c>
      <c r="D46" s="155"/>
      <c r="E46" s="59">
        <v>940049937</v>
      </c>
      <c r="F46" s="60">
        <v>940049937</v>
      </c>
      <c r="G46" s="60">
        <v>756398006</v>
      </c>
      <c r="H46" s="60">
        <v>833610122</v>
      </c>
      <c r="I46" s="60">
        <v>833748877</v>
      </c>
      <c r="J46" s="60">
        <v>833748877</v>
      </c>
      <c r="K46" s="60">
        <v>833906007</v>
      </c>
      <c r="L46" s="60">
        <v>870470402</v>
      </c>
      <c r="M46" s="60">
        <v>870633392</v>
      </c>
      <c r="N46" s="60">
        <v>870633392</v>
      </c>
      <c r="O46" s="60"/>
      <c r="P46" s="60"/>
      <c r="Q46" s="60"/>
      <c r="R46" s="60"/>
      <c r="S46" s="60"/>
      <c r="T46" s="60"/>
      <c r="U46" s="60"/>
      <c r="V46" s="60"/>
      <c r="W46" s="60">
        <v>870633392</v>
      </c>
      <c r="X46" s="60">
        <v>470024969</v>
      </c>
      <c r="Y46" s="60">
        <v>400608423</v>
      </c>
      <c r="Z46" s="139">
        <v>85.23</v>
      </c>
      <c r="AA46" s="62">
        <v>940049937</v>
      </c>
    </row>
    <row r="47" spans="1:27" ht="13.5">
      <c r="A47" s="249" t="s">
        <v>172</v>
      </c>
      <c r="B47" s="182"/>
      <c r="C47" s="155"/>
      <c r="D47" s="155"/>
      <c r="E47" s="59">
        <v>100</v>
      </c>
      <c r="F47" s="60">
        <v>100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50</v>
      </c>
      <c r="Y47" s="60">
        <v>-50</v>
      </c>
      <c r="Z47" s="139">
        <v>-100</v>
      </c>
      <c r="AA47" s="62">
        <v>100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11886890316</v>
      </c>
      <c r="D48" s="217">
        <f>SUM(D45:D47)</f>
        <v>0</v>
      </c>
      <c r="E48" s="264">
        <f t="shared" si="7"/>
        <v>11867515906</v>
      </c>
      <c r="F48" s="219">
        <f t="shared" si="7"/>
        <v>11867515906</v>
      </c>
      <c r="G48" s="219">
        <f t="shared" si="7"/>
        <v>12656545837</v>
      </c>
      <c r="H48" s="219">
        <f t="shared" si="7"/>
        <v>12899236228</v>
      </c>
      <c r="I48" s="219">
        <f t="shared" si="7"/>
        <v>12926944125</v>
      </c>
      <c r="J48" s="219">
        <f t="shared" si="7"/>
        <v>12926944125</v>
      </c>
      <c r="K48" s="219">
        <f t="shared" si="7"/>
        <v>12774446641</v>
      </c>
      <c r="L48" s="219">
        <f t="shared" si="7"/>
        <v>13078523726</v>
      </c>
      <c r="M48" s="219">
        <f t="shared" si="7"/>
        <v>13280012034</v>
      </c>
      <c r="N48" s="219">
        <f t="shared" si="7"/>
        <v>13280012034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13280012034</v>
      </c>
      <c r="X48" s="219">
        <f t="shared" si="7"/>
        <v>5933757954</v>
      </c>
      <c r="Y48" s="219">
        <f t="shared" si="7"/>
        <v>7346254080</v>
      </c>
      <c r="Z48" s="265">
        <f>+IF(X48&lt;&gt;0,+(Y48/X48)*100,0)</f>
        <v>123.8044109137924</v>
      </c>
      <c r="AA48" s="232">
        <f>SUM(AA45:AA47)</f>
        <v>11867515906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3101781073</v>
      </c>
      <c r="D6" s="155"/>
      <c r="E6" s="59">
        <v>4749271591</v>
      </c>
      <c r="F6" s="60">
        <v>4749271591</v>
      </c>
      <c r="G6" s="60">
        <v>321091129</v>
      </c>
      <c r="H6" s="60">
        <v>421160327</v>
      </c>
      <c r="I6" s="60">
        <v>359924263</v>
      </c>
      <c r="J6" s="60">
        <v>1102175719</v>
      </c>
      <c r="K6" s="60">
        <v>383654792</v>
      </c>
      <c r="L6" s="60">
        <v>331319488</v>
      </c>
      <c r="M6" s="60">
        <v>301372007</v>
      </c>
      <c r="N6" s="60">
        <v>1016346287</v>
      </c>
      <c r="O6" s="60"/>
      <c r="P6" s="60"/>
      <c r="Q6" s="60"/>
      <c r="R6" s="60"/>
      <c r="S6" s="60"/>
      <c r="T6" s="60"/>
      <c r="U6" s="60"/>
      <c r="V6" s="60"/>
      <c r="W6" s="60">
        <v>2118522006</v>
      </c>
      <c r="X6" s="60">
        <v>2518258277</v>
      </c>
      <c r="Y6" s="60">
        <v>-399736271</v>
      </c>
      <c r="Z6" s="140">
        <v>-15.87</v>
      </c>
      <c r="AA6" s="62">
        <v>4749271591</v>
      </c>
    </row>
    <row r="7" spans="1:27" ht="13.5">
      <c r="A7" s="249" t="s">
        <v>178</v>
      </c>
      <c r="B7" s="182"/>
      <c r="C7" s="155">
        <v>1647761708</v>
      </c>
      <c r="D7" s="155"/>
      <c r="E7" s="59">
        <v>617571000</v>
      </c>
      <c r="F7" s="60">
        <v>617571000</v>
      </c>
      <c r="G7" s="60">
        <v>240417000</v>
      </c>
      <c r="H7" s="60">
        <v>500000</v>
      </c>
      <c r="I7" s="60">
        <v>2500000</v>
      </c>
      <c r="J7" s="60">
        <v>243417000</v>
      </c>
      <c r="K7" s="60"/>
      <c r="L7" s="60">
        <v>8912281</v>
      </c>
      <c r="M7" s="60">
        <v>288513000</v>
      </c>
      <c r="N7" s="60">
        <v>297425281</v>
      </c>
      <c r="O7" s="60"/>
      <c r="P7" s="60"/>
      <c r="Q7" s="60"/>
      <c r="R7" s="60"/>
      <c r="S7" s="60"/>
      <c r="T7" s="60"/>
      <c r="U7" s="60"/>
      <c r="V7" s="60"/>
      <c r="W7" s="60">
        <v>540842281</v>
      </c>
      <c r="X7" s="60">
        <v>458553955</v>
      </c>
      <c r="Y7" s="60">
        <v>82288326</v>
      </c>
      <c r="Z7" s="140">
        <v>17.95</v>
      </c>
      <c r="AA7" s="62">
        <v>617571000</v>
      </c>
    </row>
    <row r="8" spans="1:27" ht="13.5">
      <c r="A8" s="249" t="s">
        <v>179</v>
      </c>
      <c r="B8" s="182"/>
      <c r="C8" s="155"/>
      <c r="D8" s="155"/>
      <c r="E8" s="59">
        <v>727633000</v>
      </c>
      <c r="F8" s="60">
        <v>727633000</v>
      </c>
      <c r="G8" s="60">
        <v>209406000</v>
      </c>
      <c r="H8" s="60">
        <v>3770000</v>
      </c>
      <c r="I8" s="60"/>
      <c r="J8" s="60">
        <v>213176000</v>
      </c>
      <c r="K8" s="60">
        <v>5170000</v>
      </c>
      <c r="L8" s="60">
        <v>8698000</v>
      </c>
      <c r="M8" s="60">
        <v>265170000</v>
      </c>
      <c r="N8" s="60">
        <v>279038000</v>
      </c>
      <c r="O8" s="60"/>
      <c r="P8" s="60"/>
      <c r="Q8" s="60"/>
      <c r="R8" s="60"/>
      <c r="S8" s="60"/>
      <c r="T8" s="60"/>
      <c r="U8" s="60"/>
      <c r="V8" s="60"/>
      <c r="W8" s="60">
        <v>492214000</v>
      </c>
      <c r="X8" s="60">
        <v>672341000</v>
      </c>
      <c r="Y8" s="60">
        <v>-180127000</v>
      </c>
      <c r="Z8" s="140">
        <v>-26.79</v>
      </c>
      <c r="AA8" s="62">
        <v>727633000</v>
      </c>
    </row>
    <row r="9" spans="1:27" ht="13.5">
      <c r="A9" s="249" t="s">
        <v>180</v>
      </c>
      <c r="B9" s="182"/>
      <c r="C9" s="155">
        <v>26188658</v>
      </c>
      <c r="D9" s="155"/>
      <c r="E9" s="59">
        <v>330835889</v>
      </c>
      <c r="F9" s="60">
        <v>330835889</v>
      </c>
      <c r="G9" s="60">
        <v>4211808</v>
      </c>
      <c r="H9" s="60">
        <v>4358257</v>
      </c>
      <c r="I9" s="60">
        <v>3989548</v>
      </c>
      <c r="J9" s="60">
        <v>12559613</v>
      </c>
      <c r="K9" s="60">
        <v>3567616</v>
      </c>
      <c r="L9" s="60">
        <v>3044030</v>
      </c>
      <c r="M9" s="60">
        <v>3254852</v>
      </c>
      <c r="N9" s="60">
        <v>9866498</v>
      </c>
      <c r="O9" s="60"/>
      <c r="P9" s="60"/>
      <c r="Q9" s="60"/>
      <c r="R9" s="60"/>
      <c r="S9" s="60"/>
      <c r="T9" s="60"/>
      <c r="U9" s="60"/>
      <c r="V9" s="60"/>
      <c r="W9" s="60">
        <v>22426111</v>
      </c>
      <c r="X9" s="60">
        <v>172675897</v>
      </c>
      <c r="Y9" s="60">
        <v>-150249786</v>
      </c>
      <c r="Z9" s="140">
        <v>-87.01</v>
      </c>
      <c r="AA9" s="62">
        <v>330835889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-3667158927</v>
      </c>
      <c r="D12" s="155"/>
      <c r="E12" s="59">
        <v>-4850257651</v>
      </c>
      <c r="F12" s="60">
        <v>-4850257651</v>
      </c>
      <c r="G12" s="60">
        <v>-380960692</v>
      </c>
      <c r="H12" s="60">
        <v>-483296709</v>
      </c>
      <c r="I12" s="60">
        <v>-410995630</v>
      </c>
      <c r="J12" s="60">
        <v>-1275253031</v>
      </c>
      <c r="K12" s="60">
        <v>-348025950</v>
      </c>
      <c r="L12" s="60">
        <v>-326647512</v>
      </c>
      <c r="M12" s="60">
        <v>-455490573</v>
      </c>
      <c r="N12" s="60">
        <v>-1130164035</v>
      </c>
      <c r="O12" s="60"/>
      <c r="P12" s="60"/>
      <c r="Q12" s="60"/>
      <c r="R12" s="60"/>
      <c r="S12" s="60"/>
      <c r="T12" s="60"/>
      <c r="U12" s="60"/>
      <c r="V12" s="60"/>
      <c r="W12" s="60">
        <v>-2405417066</v>
      </c>
      <c r="X12" s="60">
        <v>-2441797184</v>
      </c>
      <c r="Y12" s="60">
        <v>36380118</v>
      </c>
      <c r="Z12" s="140">
        <v>-1.49</v>
      </c>
      <c r="AA12" s="62">
        <v>-4850257651</v>
      </c>
    </row>
    <row r="13" spans="1:27" ht="13.5">
      <c r="A13" s="249" t="s">
        <v>40</v>
      </c>
      <c r="B13" s="182"/>
      <c r="C13" s="155"/>
      <c r="D13" s="155"/>
      <c r="E13" s="59">
        <v>-104405880</v>
      </c>
      <c r="F13" s="60">
        <v>-104405880</v>
      </c>
      <c r="G13" s="60">
        <v>-1810018</v>
      </c>
      <c r="H13" s="60">
        <v>-1669791</v>
      </c>
      <c r="I13" s="60">
        <v>-1836188</v>
      </c>
      <c r="J13" s="60">
        <v>-5315997</v>
      </c>
      <c r="K13" s="60">
        <v>-1917038</v>
      </c>
      <c r="L13" s="60">
        <v>-1598020</v>
      </c>
      <c r="M13" s="60">
        <v>-2179030</v>
      </c>
      <c r="N13" s="60">
        <v>-5694088</v>
      </c>
      <c r="O13" s="60"/>
      <c r="P13" s="60"/>
      <c r="Q13" s="60"/>
      <c r="R13" s="60"/>
      <c r="S13" s="60"/>
      <c r="T13" s="60"/>
      <c r="U13" s="60"/>
      <c r="V13" s="60"/>
      <c r="W13" s="60">
        <v>-11010085</v>
      </c>
      <c r="X13" s="60">
        <v>-52202940</v>
      </c>
      <c r="Y13" s="60">
        <v>41192855</v>
      </c>
      <c r="Z13" s="140">
        <v>-78.91</v>
      </c>
      <c r="AA13" s="62">
        <v>-104405880</v>
      </c>
    </row>
    <row r="14" spans="1:27" ht="13.5">
      <c r="A14" s="249" t="s">
        <v>42</v>
      </c>
      <c r="B14" s="182"/>
      <c r="C14" s="155"/>
      <c r="D14" s="155"/>
      <c r="E14" s="59">
        <v>-58938216</v>
      </c>
      <c r="F14" s="60">
        <v>-58938216</v>
      </c>
      <c r="G14" s="60">
        <v>-2125050</v>
      </c>
      <c r="H14" s="60">
        <v>-1550829</v>
      </c>
      <c r="I14" s="60">
        <v>-339047</v>
      </c>
      <c r="J14" s="60">
        <v>-4014926</v>
      </c>
      <c r="K14" s="60">
        <v>-6254341</v>
      </c>
      <c r="L14" s="60">
        <v>-61797</v>
      </c>
      <c r="M14" s="60">
        <v>-3559637</v>
      </c>
      <c r="N14" s="60">
        <v>-9875775</v>
      </c>
      <c r="O14" s="60"/>
      <c r="P14" s="60"/>
      <c r="Q14" s="60"/>
      <c r="R14" s="60"/>
      <c r="S14" s="60"/>
      <c r="T14" s="60"/>
      <c r="U14" s="60"/>
      <c r="V14" s="60"/>
      <c r="W14" s="60">
        <v>-13890701</v>
      </c>
      <c r="X14" s="60">
        <v>-29469108</v>
      </c>
      <c r="Y14" s="60">
        <v>15578407</v>
      </c>
      <c r="Z14" s="140">
        <v>-52.86</v>
      </c>
      <c r="AA14" s="62">
        <v>-58938216</v>
      </c>
    </row>
    <row r="15" spans="1:27" ht="13.5">
      <c r="A15" s="250" t="s">
        <v>184</v>
      </c>
      <c r="B15" s="251"/>
      <c r="C15" s="168">
        <f aca="true" t="shared" si="0" ref="C15:Y15">SUM(C6:C14)</f>
        <v>1108572512</v>
      </c>
      <c r="D15" s="168">
        <f>SUM(D6:D14)</f>
        <v>0</v>
      </c>
      <c r="E15" s="72">
        <f t="shared" si="0"/>
        <v>1411709733</v>
      </c>
      <c r="F15" s="73">
        <f t="shared" si="0"/>
        <v>1411709733</v>
      </c>
      <c r="G15" s="73">
        <f t="shared" si="0"/>
        <v>390230177</v>
      </c>
      <c r="H15" s="73">
        <f t="shared" si="0"/>
        <v>-56728745</v>
      </c>
      <c r="I15" s="73">
        <f t="shared" si="0"/>
        <v>-46757054</v>
      </c>
      <c r="J15" s="73">
        <f t="shared" si="0"/>
        <v>286744378</v>
      </c>
      <c r="K15" s="73">
        <f t="shared" si="0"/>
        <v>36195079</v>
      </c>
      <c r="L15" s="73">
        <f t="shared" si="0"/>
        <v>23666470</v>
      </c>
      <c r="M15" s="73">
        <f t="shared" si="0"/>
        <v>397080619</v>
      </c>
      <c r="N15" s="73">
        <f t="shared" si="0"/>
        <v>456942168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743686546</v>
      </c>
      <c r="X15" s="73">
        <f t="shared" si="0"/>
        <v>1298359897</v>
      </c>
      <c r="Y15" s="73">
        <f t="shared" si="0"/>
        <v>-554673351</v>
      </c>
      <c r="Z15" s="170">
        <f>+IF(X15&lt;&gt;0,+(Y15/X15)*100,0)</f>
        <v>-42.721078514642386</v>
      </c>
      <c r="AA15" s="74">
        <f>SUM(AA6:AA14)</f>
        <v>1411709733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20257015</v>
      </c>
      <c r="F19" s="60">
        <v>20257015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10938788</v>
      </c>
      <c r="Y19" s="159">
        <v>-10938788</v>
      </c>
      <c r="Z19" s="141">
        <v>-100</v>
      </c>
      <c r="AA19" s="225">
        <v>20257015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-165963892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-1218762916</v>
      </c>
      <c r="D24" s="155"/>
      <c r="E24" s="59">
        <v>-1293887736</v>
      </c>
      <c r="F24" s="60">
        <v>-1293887736</v>
      </c>
      <c r="G24" s="60">
        <v>-82199608</v>
      </c>
      <c r="H24" s="60">
        <v>-48171071</v>
      </c>
      <c r="I24" s="60">
        <v>-48844242</v>
      </c>
      <c r="J24" s="60">
        <v>-179214921</v>
      </c>
      <c r="K24" s="60">
        <v>-99768485</v>
      </c>
      <c r="L24" s="60">
        <v>-68823102</v>
      </c>
      <c r="M24" s="60">
        <v>-144475885</v>
      </c>
      <c r="N24" s="60">
        <v>-313067472</v>
      </c>
      <c r="O24" s="60"/>
      <c r="P24" s="60"/>
      <c r="Q24" s="60"/>
      <c r="R24" s="60"/>
      <c r="S24" s="60"/>
      <c r="T24" s="60"/>
      <c r="U24" s="60"/>
      <c r="V24" s="60"/>
      <c r="W24" s="60">
        <v>-492282393</v>
      </c>
      <c r="X24" s="60">
        <v>-536521827</v>
      </c>
      <c r="Y24" s="60">
        <v>44239434</v>
      </c>
      <c r="Z24" s="140">
        <v>-8.25</v>
      </c>
      <c r="AA24" s="62">
        <v>-1293887736</v>
      </c>
    </row>
    <row r="25" spans="1:27" ht="13.5">
      <c r="A25" s="250" t="s">
        <v>191</v>
      </c>
      <c r="B25" s="251"/>
      <c r="C25" s="168">
        <f aca="true" t="shared" si="1" ref="C25:Y25">SUM(C19:C24)</f>
        <v>-1384726808</v>
      </c>
      <c r="D25" s="168">
        <f>SUM(D19:D24)</f>
        <v>0</v>
      </c>
      <c r="E25" s="72">
        <f t="shared" si="1"/>
        <v>-1273630721</v>
      </c>
      <c r="F25" s="73">
        <f t="shared" si="1"/>
        <v>-1273630721</v>
      </c>
      <c r="G25" s="73">
        <f t="shared" si="1"/>
        <v>-82199608</v>
      </c>
      <c r="H25" s="73">
        <f t="shared" si="1"/>
        <v>-48171071</v>
      </c>
      <c r="I25" s="73">
        <f t="shared" si="1"/>
        <v>-48844242</v>
      </c>
      <c r="J25" s="73">
        <f t="shared" si="1"/>
        <v>-179214921</v>
      </c>
      <c r="K25" s="73">
        <f t="shared" si="1"/>
        <v>-99768485</v>
      </c>
      <c r="L25" s="73">
        <f t="shared" si="1"/>
        <v>-68823102</v>
      </c>
      <c r="M25" s="73">
        <f t="shared" si="1"/>
        <v>-144475885</v>
      </c>
      <c r="N25" s="73">
        <f t="shared" si="1"/>
        <v>-313067472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-492282393</v>
      </c>
      <c r="X25" s="73">
        <f t="shared" si="1"/>
        <v>-525583039</v>
      </c>
      <c r="Y25" s="73">
        <f t="shared" si="1"/>
        <v>33300646</v>
      </c>
      <c r="Z25" s="170">
        <f>+IF(X25&lt;&gt;0,+(Y25/X25)*100,0)</f>
        <v>-6.335943805066357</v>
      </c>
      <c r="AA25" s="74">
        <f>SUM(AA19:AA24)</f>
        <v>-1273630721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132829338</v>
      </c>
      <c r="D30" s="155"/>
      <c r="E30" s="59">
        <v>368517760</v>
      </c>
      <c r="F30" s="60">
        <v>368517760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140036749</v>
      </c>
      <c r="Y30" s="60">
        <v>-140036749</v>
      </c>
      <c r="Z30" s="140">
        <v>-100</v>
      </c>
      <c r="AA30" s="62">
        <v>368517760</v>
      </c>
    </row>
    <row r="31" spans="1:27" ht="13.5">
      <c r="A31" s="249" t="s">
        <v>195</v>
      </c>
      <c r="B31" s="182"/>
      <c r="C31" s="155">
        <v>1307046</v>
      </c>
      <c r="D31" s="155"/>
      <c r="E31" s="59">
        <v>2499996</v>
      </c>
      <c r="F31" s="60">
        <v>2499996</v>
      </c>
      <c r="G31" s="60">
        <v>167941</v>
      </c>
      <c r="H31" s="159">
        <v>148616</v>
      </c>
      <c r="I31" s="159">
        <v>143395</v>
      </c>
      <c r="J31" s="159">
        <v>459952</v>
      </c>
      <c r="K31" s="60">
        <v>177655</v>
      </c>
      <c r="L31" s="60">
        <v>207349</v>
      </c>
      <c r="M31" s="60">
        <v>158203</v>
      </c>
      <c r="N31" s="60">
        <v>543207</v>
      </c>
      <c r="O31" s="159"/>
      <c r="P31" s="159"/>
      <c r="Q31" s="159"/>
      <c r="R31" s="60"/>
      <c r="S31" s="60"/>
      <c r="T31" s="60"/>
      <c r="U31" s="60"/>
      <c r="V31" s="159"/>
      <c r="W31" s="159">
        <v>1003159</v>
      </c>
      <c r="X31" s="159">
        <v>1249998</v>
      </c>
      <c r="Y31" s="60">
        <v>-246839</v>
      </c>
      <c r="Z31" s="140">
        <v>-19.75</v>
      </c>
      <c r="AA31" s="62">
        <v>2499996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-8859467</v>
      </c>
      <c r="D33" s="155"/>
      <c r="E33" s="59">
        <v>-64935777</v>
      </c>
      <c r="F33" s="60">
        <v>-64935777</v>
      </c>
      <c r="G33" s="60">
        <v>-547153</v>
      </c>
      <c r="H33" s="60">
        <v>-667254</v>
      </c>
      <c r="I33" s="60">
        <v>-500858</v>
      </c>
      <c r="J33" s="60">
        <v>-1715265</v>
      </c>
      <c r="K33" s="60">
        <v>-562716</v>
      </c>
      <c r="L33" s="60">
        <v>-739026</v>
      </c>
      <c r="M33" s="60">
        <v>-1723463</v>
      </c>
      <c r="N33" s="60">
        <v>-3025205</v>
      </c>
      <c r="O33" s="60"/>
      <c r="P33" s="60"/>
      <c r="Q33" s="60"/>
      <c r="R33" s="60"/>
      <c r="S33" s="60"/>
      <c r="T33" s="60"/>
      <c r="U33" s="60"/>
      <c r="V33" s="60"/>
      <c r="W33" s="60">
        <v>-4740470</v>
      </c>
      <c r="X33" s="60">
        <v>-24675595</v>
      </c>
      <c r="Y33" s="60">
        <v>19935125</v>
      </c>
      <c r="Z33" s="140">
        <v>-80.79</v>
      </c>
      <c r="AA33" s="62">
        <v>-64935777</v>
      </c>
    </row>
    <row r="34" spans="1:27" ht="13.5">
      <c r="A34" s="250" t="s">
        <v>197</v>
      </c>
      <c r="B34" s="251"/>
      <c r="C34" s="168">
        <f aca="true" t="shared" si="2" ref="C34:Y34">SUM(C29:C33)</f>
        <v>125276917</v>
      </c>
      <c r="D34" s="168">
        <f>SUM(D29:D33)</f>
        <v>0</v>
      </c>
      <c r="E34" s="72">
        <f t="shared" si="2"/>
        <v>306081979</v>
      </c>
      <c r="F34" s="73">
        <f t="shared" si="2"/>
        <v>306081979</v>
      </c>
      <c r="G34" s="73">
        <f t="shared" si="2"/>
        <v>-379212</v>
      </c>
      <c r="H34" s="73">
        <f t="shared" si="2"/>
        <v>-518638</v>
      </c>
      <c r="I34" s="73">
        <f t="shared" si="2"/>
        <v>-357463</v>
      </c>
      <c r="J34" s="73">
        <f t="shared" si="2"/>
        <v>-1255313</v>
      </c>
      <c r="K34" s="73">
        <f t="shared" si="2"/>
        <v>-385061</v>
      </c>
      <c r="L34" s="73">
        <f t="shared" si="2"/>
        <v>-531677</v>
      </c>
      <c r="M34" s="73">
        <f t="shared" si="2"/>
        <v>-1565260</v>
      </c>
      <c r="N34" s="73">
        <f t="shared" si="2"/>
        <v>-2481998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-3737311</v>
      </c>
      <c r="X34" s="73">
        <f t="shared" si="2"/>
        <v>116611152</v>
      </c>
      <c r="Y34" s="73">
        <f t="shared" si="2"/>
        <v>-120348463</v>
      </c>
      <c r="Z34" s="170">
        <f>+IF(X34&lt;&gt;0,+(Y34/X34)*100,0)</f>
        <v>-103.20493446458705</v>
      </c>
      <c r="AA34" s="74">
        <f>SUM(AA29:AA33)</f>
        <v>306081979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-150877379</v>
      </c>
      <c r="D36" s="153">
        <f>+D15+D25+D34</f>
        <v>0</v>
      </c>
      <c r="E36" s="99">
        <f t="shared" si="3"/>
        <v>444160991</v>
      </c>
      <c r="F36" s="100">
        <f t="shared" si="3"/>
        <v>444160991</v>
      </c>
      <c r="G36" s="100">
        <f t="shared" si="3"/>
        <v>307651357</v>
      </c>
      <c r="H36" s="100">
        <f t="shared" si="3"/>
        <v>-105418454</v>
      </c>
      <c r="I36" s="100">
        <f t="shared" si="3"/>
        <v>-95958759</v>
      </c>
      <c r="J36" s="100">
        <f t="shared" si="3"/>
        <v>106274144</v>
      </c>
      <c r="K36" s="100">
        <f t="shared" si="3"/>
        <v>-63958467</v>
      </c>
      <c r="L36" s="100">
        <f t="shared" si="3"/>
        <v>-45688309</v>
      </c>
      <c r="M36" s="100">
        <f t="shared" si="3"/>
        <v>251039474</v>
      </c>
      <c r="N36" s="100">
        <f t="shared" si="3"/>
        <v>141392698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247666842</v>
      </c>
      <c r="X36" s="100">
        <f t="shared" si="3"/>
        <v>889388010</v>
      </c>
      <c r="Y36" s="100">
        <f t="shared" si="3"/>
        <v>-641721168</v>
      </c>
      <c r="Z36" s="137">
        <f>+IF(X36&lt;&gt;0,+(Y36/X36)*100,0)</f>
        <v>-72.15311661329908</v>
      </c>
      <c r="AA36" s="102">
        <f>+AA15+AA25+AA34</f>
        <v>444160991</v>
      </c>
    </row>
    <row r="37" spans="1:27" ht="13.5">
      <c r="A37" s="249" t="s">
        <v>199</v>
      </c>
      <c r="B37" s="182"/>
      <c r="C37" s="153">
        <v>603086253</v>
      </c>
      <c r="D37" s="153"/>
      <c r="E37" s="99">
        <v>738348275</v>
      </c>
      <c r="F37" s="100">
        <v>738348275</v>
      </c>
      <c r="G37" s="100">
        <v>633254892</v>
      </c>
      <c r="H37" s="100">
        <v>940906249</v>
      </c>
      <c r="I37" s="100">
        <v>835487795</v>
      </c>
      <c r="J37" s="100">
        <v>633254892</v>
      </c>
      <c r="K37" s="100">
        <v>739529036</v>
      </c>
      <c r="L37" s="100">
        <v>675570569</v>
      </c>
      <c r="M37" s="100">
        <v>629882260</v>
      </c>
      <c r="N37" s="100">
        <v>739529036</v>
      </c>
      <c r="O37" s="100"/>
      <c r="P37" s="100"/>
      <c r="Q37" s="100"/>
      <c r="R37" s="100"/>
      <c r="S37" s="100"/>
      <c r="T37" s="100"/>
      <c r="U37" s="100"/>
      <c r="V37" s="100"/>
      <c r="W37" s="100">
        <v>633254892</v>
      </c>
      <c r="X37" s="100">
        <v>738348275</v>
      </c>
      <c r="Y37" s="100">
        <v>-105093383</v>
      </c>
      <c r="Z37" s="137">
        <v>-14.23</v>
      </c>
      <c r="AA37" s="102">
        <v>738348275</v>
      </c>
    </row>
    <row r="38" spans="1:27" ht="13.5">
      <c r="A38" s="269" t="s">
        <v>200</v>
      </c>
      <c r="B38" s="256"/>
      <c r="C38" s="257">
        <v>452208874</v>
      </c>
      <c r="D38" s="257"/>
      <c r="E38" s="258">
        <v>1182509265</v>
      </c>
      <c r="F38" s="259">
        <v>1182509265</v>
      </c>
      <c r="G38" s="259">
        <v>940906249</v>
      </c>
      <c r="H38" s="259">
        <v>835487795</v>
      </c>
      <c r="I38" s="259">
        <v>739529036</v>
      </c>
      <c r="J38" s="259">
        <v>739529036</v>
      </c>
      <c r="K38" s="259">
        <v>675570569</v>
      </c>
      <c r="L38" s="259">
        <v>629882260</v>
      </c>
      <c r="M38" s="259">
        <v>880921734</v>
      </c>
      <c r="N38" s="259">
        <v>880921734</v>
      </c>
      <c r="O38" s="259"/>
      <c r="P38" s="259"/>
      <c r="Q38" s="259"/>
      <c r="R38" s="259"/>
      <c r="S38" s="259"/>
      <c r="T38" s="259"/>
      <c r="U38" s="259"/>
      <c r="V38" s="259"/>
      <c r="W38" s="259">
        <v>880921734</v>
      </c>
      <c r="X38" s="259">
        <v>1627736284</v>
      </c>
      <c r="Y38" s="259">
        <v>-746814550</v>
      </c>
      <c r="Z38" s="260">
        <v>-45.88</v>
      </c>
      <c r="AA38" s="261">
        <v>1182509265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730378220</v>
      </c>
      <c r="D5" s="200">
        <f t="shared" si="0"/>
        <v>0</v>
      </c>
      <c r="E5" s="106">
        <f t="shared" si="0"/>
        <v>1023746802</v>
      </c>
      <c r="F5" s="106">
        <f t="shared" si="0"/>
        <v>1023746802</v>
      </c>
      <c r="G5" s="106">
        <f t="shared" si="0"/>
        <v>5714033</v>
      </c>
      <c r="H5" s="106">
        <f t="shared" si="0"/>
        <v>30288693</v>
      </c>
      <c r="I5" s="106">
        <f t="shared" si="0"/>
        <v>19067812</v>
      </c>
      <c r="J5" s="106">
        <f t="shared" si="0"/>
        <v>55070538</v>
      </c>
      <c r="K5" s="106">
        <f t="shared" si="0"/>
        <v>60114326</v>
      </c>
      <c r="L5" s="106">
        <f t="shared" si="0"/>
        <v>42314831</v>
      </c>
      <c r="M5" s="106">
        <f t="shared" si="0"/>
        <v>73473594</v>
      </c>
      <c r="N5" s="106">
        <f t="shared" si="0"/>
        <v>175902751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230973289</v>
      </c>
      <c r="X5" s="106">
        <f t="shared" si="0"/>
        <v>511873403</v>
      </c>
      <c r="Y5" s="106">
        <f t="shared" si="0"/>
        <v>-280900114</v>
      </c>
      <c r="Z5" s="201">
        <f>+IF(X5&lt;&gt;0,+(Y5/X5)*100,0)</f>
        <v>-54.87687235822253</v>
      </c>
      <c r="AA5" s="199">
        <f>SUM(AA11:AA18)</f>
        <v>1023746802</v>
      </c>
    </row>
    <row r="6" spans="1:27" ht="13.5">
      <c r="A6" s="291" t="s">
        <v>204</v>
      </c>
      <c r="B6" s="142"/>
      <c r="C6" s="62">
        <v>59288948</v>
      </c>
      <c r="D6" s="156"/>
      <c r="E6" s="60">
        <v>140461872</v>
      </c>
      <c r="F6" s="60">
        <v>140461872</v>
      </c>
      <c r="G6" s="60"/>
      <c r="H6" s="60">
        <v>11000</v>
      </c>
      <c r="I6" s="60">
        <v>2199015</v>
      </c>
      <c r="J6" s="60">
        <v>2210015</v>
      </c>
      <c r="K6" s="60">
        <v>596709</v>
      </c>
      <c r="L6" s="60">
        <v>3724732</v>
      </c>
      <c r="M6" s="60">
        <v>2827050</v>
      </c>
      <c r="N6" s="60">
        <v>7148491</v>
      </c>
      <c r="O6" s="60"/>
      <c r="P6" s="60"/>
      <c r="Q6" s="60"/>
      <c r="R6" s="60"/>
      <c r="S6" s="60"/>
      <c r="T6" s="60"/>
      <c r="U6" s="60"/>
      <c r="V6" s="60"/>
      <c r="W6" s="60">
        <v>9358506</v>
      </c>
      <c r="X6" s="60">
        <v>70230936</v>
      </c>
      <c r="Y6" s="60">
        <v>-60872430</v>
      </c>
      <c r="Z6" s="140">
        <v>-86.67</v>
      </c>
      <c r="AA6" s="155">
        <v>140461872</v>
      </c>
    </row>
    <row r="7" spans="1:27" ht="13.5">
      <c r="A7" s="291" t="s">
        <v>205</v>
      </c>
      <c r="B7" s="142"/>
      <c r="C7" s="62">
        <v>124365665</v>
      </c>
      <c r="D7" s="156"/>
      <c r="E7" s="60">
        <v>137047356</v>
      </c>
      <c r="F7" s="60">
        <v>137047356</v>
      </c>
      <c r="G7" s="60">
        <v>458956</v>
      </c>
      <c r="H7" s="60">
        <v>1077200</v>
      </c>
      <c r="I7" s="60">
        <v>5545639</v>
      </c>
      <c r="J7" s="60">
        <v>7081795</v>
      </c>
      <c r="K7" s="60">
        <v>5623485</v>
      </c>
      <c r="L7" s="60">
        <v>13981681</v>
      </c>
      <c r="M7" s="60">
        <v>23037624</v>
      </c>
      <c r="N7" s="60">
        <v>42642790</v>
      </c>
      <c r="O7" s="60"/>
      <c r="P7" s="60"/>
      <c r="Q7" s="60"/>
      <c r="R7" s="60"/>
      <c r="S7" s="60"/>
      <c r="T7" s="60"/>
      <c r="U7" s="60"/>
      <c r="V7" s="60"/>
      <c r="W7" s="60">
        <v>49724585</v>
      </c>
      <c r="X7" s="60">
        <v>68523678</v>
      </c>
      <c r="Y7" s="60">
        <v>-18799093</v>
      </c>
      <c r="Z7" s="140">
        <v>-27.43</v>
      </c>
      <c r="AA7" s="155">
        <v>137047356</v>
      </c>
    </row>
    <row r="8" spans="1:27" ht="13.5">
      <c r="A8" s="291" t="s">
        <v>206</v>
      </c>
      <c r="B8" s="142"/>
      <c r="C8" s="62">
        <v>138143839</v>
      </c>
      <c r="D8" s="156"/>
      <c r="E8" s="60">
        <v>137745715</v>
      </c>
      <c r="F8" s="60">
        <v>137745715</v>
      </c>
      <c r="G8" s="60"/>
      <c r="H8" s="60">
        <v>4086438</v>
      </c>
      <c r="I8" s="60">
        <v>5830008</v>
      </c>
      <c r="J8" s="60">
        <v>9916446</v>
      </c>
      <c r="K8" s="60">
        <v>11151425</v>
      </c>
      <c r="L8" s="60">
        <v>9326238</v>
      </c>
      <c r="M8" s="60">
        <v>16538636</v>
      </c>
      <c r="N8" s="60">
        <v>37016299</v>
      </c>
      <c r="O8" s="60"/>
      <c r="P8" s="60"/>
      <c r="Q8" s="60"/>
      <c r="R8" s="60"/>
      <c r="S8" s="60"/>
      <c r="T8" s="60"/>
      <c r="U8" s="60"/>
      <c r="V8" s="60"/>
      <c r="W8" s="60">
        <v>46932745</v>
      </c>
      <c r="X8" s="60">
        <v>68872858</v>
      </c>
      <c r="Y8" s="60">
        <v>-21940113</v>
      </c>
      <c r="Z8" s="140">
        <v>-31.86</v>
      </c>
      <c r="AA8" s="155">
        <v>137745715</v>
      </c>
    </row>
    <row r="9" spans="1:27" ht="13.5">
      <c r="A9" s="291" t="s">
        <v>207</v>
      </c>
      <c r="B9" s="142"/>
      <c r="C9" s="62">
        <v>230951943</v>
      </c>
      <c r="D9" s="156"/>
      <c r="E9" s="60">
        <v>161707071</v>
      </c>
      <c r="F9" s="60">
        <v>161707071</v>
      </c>
      <c r="G9" s="60">
        <v>4301724</v>
      </c>
      <c r="H9" s="60">
        <v>12692899</v>
      </c>
      <c r="I9" s="60">
        <v>6938063</v>
      </c>
      <c r="J9" s="60">
        <v>23932686</v>
      </c>
      <c r="K9" s="60">
        <v>22975042</v>
      </c>
      <c r="L9" s="60">
        <v>4975531</v>
      </c>
      <c r="M9" s="60">
        <v>17164405</v>
      </c>
      <c r="N9" s="60">
        <v>45114978</v>
      </c>
      <c r="O9" s="60"/>
      <c r="P9" s="60"/>
      <c r="Q9" s="60"/>
      <c r="R9" s="60"/>
      <c r="S9" s="60"/>
      <c r="T9" s="60"/>
      <c r="U9" s="60"/>
      <c r="V9" s="60"/>
      <c r="W9" s="60">
        <v>69047664</v>
      </c>
      <c r="X9" s="60">
        <v>80853536</v>
      </c>
      <c r="Y9" s="60">
        <v>-11805872</v>
      </c>
      <c r="Z9" s="140">
        <v>-14.6</v>
      </c>
      <c r="AA9" s="155">
        <v>161707071</v>
      </c>
    </row>
    <row r="10" spans="1:27" ht="13.5">
      <c r="A10" s="291" t="s">
        <v>208</v>
      </c>
      <c r="B10" s="142"/>
      <c r="C10" s="62">
        <v>6245179</v>
      </c>
      <c r="D10" s="156"/>
      <c r="E10" s="60">
        <v>21099063</v>
      </c>
      <c r="F10" s="60">
        <v>21099063</v>
      </c>
      <c r="G10" s="60"/>
      <c r="H10" s="60"/>
      <c r="I10" s="60"/>
      <c r="J10" s="60"/>
      <c r="K10" s="60">
        <v>597935</v>
      </c>
      <c r="L10" s="60"/>
      <c r="M10" s="60">
        <v>121435</v>
      </c>
      <c r="N10" s="60">
        <v>719370</v>
      </c>
      <c r="O10" s="60"/>
      <c r="P10" s="60"/>
      <c r="Q10" s="60"/>
      <c r="R10" s="60"/>
      <c r="S10" s="60"/>
      <c r="T10" s="60"/>
      <c r="U10" s="60"/>
      <c r="V10" s="60"/>
      <c r="W10" s="60">
        <v>719370</v>
      </c>
      <c r="X10" s="60">
        <v>10549532</v>
      </c>
      <c r="Y10" s="60">
        <v>-9830162</v>
      </c>
      <c r="Z10" s="140">
        <v>-93.18</v>
      </c>
      <c r="AA10" s="155">
        <v>21099063</v>
      </c>
    </row>
    <row r="11" spans="1:27" ht="13.5">
      <c r="A11" s="292" t="s">
        <v>209</v>
      </c>
      <c r="B11" s="142"/>
      <c r="C11" s="293">
        <f aca="true" t="shared" si="1" ref="C11:Y11">SUM(C6:C10)</f>
        <v>558995574</v>
      </c>
      <c r="D11" s="294">
        <f t="shared" si="1"/>
        <v>0</v>
      </c>
      <c r="E11" s="295">
        <f t="shared" si="1"/>
        <v>598061077</v>
      </c>
      <c r="F11" s="295">
        <f t="shared" si="1"/>
        <v>598061077</v>
      </c>
      <c r="G11" s="295">
        <f t="shared" si="1"/>
        <v>4760680</v>
      </c>
      <c r="H11" s="295">
        <f t="shared" si="1"/>
        <v>17867537</v>
      </c>
      <c r="I11" s="295">
        <f t="shared" si="1"/>
        <v>20512725</v>
      </c>
      <c r="J11" s="295">
        <f t="shared" si="1"/>
        <v>43140942</v>
      </c>
      <c r="K11" s="295">
        <f t="shared" si="1"/>
        <v>40944596</v>
      </c>
      <c r="L11" s="295">
        <f t="shared" si="1"/>
        <v>32008182</v>
      </c>
      <c r="M11" s="295">
        <f t="shared" si="1"/>
        <v>59689150</v>
      </c>
      <c r="N11" s="295">
        <f t="shared" si="1"/>
        <v>132641928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175782870</v>
      </c>
      <c r="X11" s="295">
        <f t="shared" si="1"/>
        <v>299030540</v>
      </c>
      <c r="Y11" s="295">
        <f t="shared" si="1"/>
        <v>-123247670</v>
      </c>
      <c r="Z11" s="296">
        <f>+IF(X11&lt;&gt;0,+(Y11/X11)*100,0)</f>
        <v>-41.215746726070186</v>
      </c>
      <c r="AA11" s="297">
        <f>SUM(AA6:AA10)</f>
        <v>598061077</v>
      </c>
    </row>
    <row r="12" spans="1:27" ht="13.5">
      <c r="A12" s="298" t="s">
        <v>210</v>
      </c>
      <c r="B12" s="136"/>
      <c r="C12" s="62">
        <v>55037669</v>
      </c>
      <c r="D12" s="156"/>
      <c r="E12" s="60">
        <v>73694871</v>
      </c>
      <c r="F12" s="60">
        <v>73694871</v>
      </c>
      <c r="G12" s="60">
        <v>908153</v>
      </c>
      <c r="H12" s="60">
        <v>402786</v>
      </c>
      <c r="I12" s="60">
        <v>1372571</v>
      </c>
      <c r="J12" s="60">
        <v>2683510</v>
      </c>
      <c r="K12" s="60">
        <v>7092536</v>
      </c>
      <c r="L12" s="60">
        <v>3228199</v>
      </c>
      <c r="M12" s="60">
        <v>3143475</v>
      </c>
      <c r="N12" s="60">
        <v>13464210</v>
      </c>
      <c r="O12" s="60"/>
      <c r="P12" s="60"/>
      <c r="Q12" s="60"/>
      <c r="R12" s="60"/>
      <c r="S12" s="60"/>
      <c r="T12" s="60"/>
      <c r="U12" s="60"/>
      <c r="V12" s="60"/>
      <c r="W12" s="60">
        <v>16147720</v>
      </c>
      <c r="X12" s="60">
        <v>36847436</v>
      </c>
      <c r="Y12" s="60">
        <v>-20699716</v>
      </c>
      <c r="Z12" s="140">
        <v>-56.18</v>
      </c>
      <c r="AA12" s="155">
        <v>73694871</v>
      </c>
    </row>
    <row r="13" spans="1:27" ht="13.5">
      <c r="A13" s="298" t="s">
        <v>211</v>
      </c>
      <c r="B13" s="136"/>
      <c r="C13" s="273">
        <v>2328649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>
        <v>88378</v>
      </c>
      <c r="N13" s="275">
        <v>88378</v>
      </c>
      <c r="O13" s="275"/>
      <c r="P13" s="275"/>
      <c r="Q13" s="275"/>
      <c r="R13" s="275"/>
      <c r="S13" s="275"/>
      <c r="T13" s="275"/>
      <c r="U13" s="275"/>
      <c r="V13" s="275"/>
      <c r="W13" s="275">
        <v>88378</v>
      </c>
      <c r="X13" s="275"/>
      <c r="Y13" s="275">
        <v>88378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114016328</v>
      </c>
      <c r="D15" s="156"/>
      <c r="E15" s="60">
        <v>351990854</v>
      </c>
      <c r="F15" s="60">
        <v>351990854</v>
      </c>
      <c r="G15" s="60">
        <v>45200</v>
      </c>
      <c r="H15" s="60">
        <v>12018370</v>
      </c>
      <c r="I15" s="60">
        <v>-2817484</v>
      </c>
      <c r="J15" s="60">
        <v>9246086</v>
      </c>
      <c r="K15" s="60">
        <v>12077194</v>
      </c>
      <c r="L15" s="60">
        <v>7078450</v>
      </c>
      <c r="M15" s="60">
        <v>10552591</v>
      </c>
      <c r="N15" s="60">
        <v>29708235</v>
      </c>
      <c r="O15" s="60"/>
      <c r="P15" s="60"/>
      <c r="Q15" s="60"/>
      <c r="R15" s="60"/>
      <c r="S15" s="60"/>
      <c r="T15" s="60"/>
      <c r="U15" s="60"/>
      <c r="V15" s="60"/>
      <c r="W15" s="60">
        <v>38954321</v>
      </c>
      <c r="X15" s="60">
        <v>175995427</v>
      </c>
      <c r="Y15" s="60">
        <v>-137041106</v>
      </c>
      <c r="Z15" s="140">
        <v>-77.87</v>
      </c>
      <c r="AA15" s="155">
        <v>351990854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362618637</v>
      </c>
      <c r="D20" s="154">
        <f t="shared" si="2"/>
        <v>0</v>
      </c>
      <c r="E20" s="100">
        <f t="shared" si="2"/>
        <v>445715846</v>
      </c>
      <c r="F20" s="100">
        <f t="shared" si="2"/>
        <v>445715846</v>
      </c>
      <c r="G20" s="100">
        <f t="shared" si="2"/>
        <v>974624</v>
      </c>
      <c r="H20" s="100">
        <f t="shared" si="2"/>
        <v>20938280</v>
      </c>
      <c r="I20" s="100">
        <f t="shared" si="2"/>
        <v>22008453</v>
      </c>
      <c r="J20" s="100">
        <f t="shared" si="2"/>
        <v>43921357</v>
      </c>
      <c r="K20" s="100">
        <f t="shared" si="2"/>
        <v>35935921</v>
      </c>
      <c r="L20" s="100">
        <f t="shared" si="2"/>
        <v>27113076</v>
      </c>
      <c r="M20" s="100">
        <f t="shared" si="2"/>
        <v>59831971</v>
      </c>
      <c r="N20" s="100">
        <f t="shared" si="2"/>
        <v>122880968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166802325</v>
      </c>
      <c r="X20" s="100">
        <f t="shared" si="2"/>
        <v>222857923</v>
      </c>
      <c r="Y20" s="100">
        <f t="shared" si="2"/>
        <v>-56055598</v>
      </c>
      <c r="Z20" s="137">
        <f>+IF(X20&lt;&gt;0,+(Y20/X20)*100,0)</f>
        <v>-25.15306489686705</v>
      </c>
      <c r="AA20" s="153">
        <f>SUM(AA26:AA33)</f>
        <v>445715846</v>
      </c>
    </row>
    <row r="21" spans="1:27" ht="13.5">
      <c r="A21" s="291" t="s">
        <v>204</v>
      </c>
      <c r="B21" s="142"/>
      <c r="C21" s="62">
        <v>105742068</v>
      </c>
      <c r="D21" s="156"/>
      <c r="E21" s="60">
        <v>66994768</v>
      </c>
      <c r="F21" s="60">
        <v>66994768</v>
      </c>
      <c r="G21" s="60">
        <v>168631</v>
      </c>
      <c r="H21" s="60">
        <v>6246667</v>
      </c>
      <c r="I21" s="60">
        <v>7860686</v>
      </c>
      <c r="J21" s="60">
        <v>14275984</v>
      </c>
      <c r="K21" s="60">
        <v>2116819</v>
      </c>
      <c r="L21" s="60">
        <v>4205909</v>
      </c>
      <c r="M21" s="60">
        <v>12620317</v>
      </c>
      <c r="N21" s="60">
        <v>18943045</v>
      </c>
      <c r="O21" s="60"/>
      <c r="P21" s="60"/>
      <c r="Q21" s="60"/>
      <c r="R21" s="60"/>
      <c r="S21" s="60"/>
      <c r="T21" s="60"/>
      <c r="U21" s="60"/>
      <c r="V21" s="60"/>
      <c r="W21" s="60">
        <v>33219029</v>
      </c>
      <c r="X21" s="60">
        <v>33497384</v>
      </c>
      <c r="Y21" s="60">
        <v>-278355</v>
      </c>
      <c r="Z21" s="140">
        <v>-0.83</v>
      </c>
      <c r="AA21" s="155">
        <v>66994768</v>
      </c>
    </row>
    <row r="22" spans="1:27" ht="13.5">
      <c r="A22" s="291" t="s">
        <v>205</v>
      </c>
      <c r="B22" s="142"/>
      <c r="C22" s="62">
        <v>26332093</v>
      </c>
      <c r="D22" s="156"/>
      <c r="E22" s="60">
        <v>112409724</v>
      </c>
      <c r="F22" s="60">
        <v>112409724</v>
      </c>
      <c r="G22" s="60">
        <v>55993</v>
      </c>
      <c r="H22" s="60">
        <v>952877</v>
      </c>
      <c r="I22" s="60">
        <v>617991</v>
      </c>
      <c r="J22" s="60">
        <v>1626861</v>
      </c>
      <c r="K22" s="60">
        <v>9268966</v>
      </c>
      <c r="L22" s="60">
        <v>2471210</v>
      </c>
      <c r="M22" s="60">
        <v>2886944</v>
      </c>
      <c r="N22" s="60">
        <v>14627120</v>
      </c>
      <c r="O22" s="60"/>
      <c r="P22" s="60"/>
      <c r="Q22" s="60"/>
      <c r="R22" s="60"/>
      <c r="S22" s="60"/>
      <c r="T22" s="60"/>
      <c r="U22" s="60"/>
      <c r="V22" s="60"/>
      <c r="W22" s="60">
        <v>16253981</v>
      </c>
      <c r="X22" s="60">
        <v>56204862</v>
      </c>
      <c r="Y22" s="60">
        <v>-39950881</v>
      </c>
      <c r="Z22" s="140">
        <v>-71.08</v>
      </c>
      <c r="AA22" s="155">
        <v>112409724</v>
      </c>
    </row>
    <row r="23" spans="1:27" ht="13.5">
      <c r="A23" s="291" t="s">
        <v>206</v>
      </c>
      <c r="B23" s="142"/>
      <c r="C23" s="62">
        <v>110531643</v>
      </c>
      <c r="D23" s="156"/>
      <c r="E23" s="60">
        <v>150974354</v>
      </c>
      <c r="F23" s="60">
        <v>150974354</v>
      </c>
      <c r="G23" s="60"/>
      <c r="H23" s="60">
        <v>7814436</v>
      </c>
      <c r="I23" s="60">
        <v>9122582</v>
      </c>
      <c r="J23" s="60">
        <v>16937018</v>
      </c>
      <c r="K23" s="60">
        <v>11916756</v>
      </c>
      <c r="L23" s="60">
        <v>11776109</v>
      </c>
      <c r="M23" s="60">
        <v>13020728</v>
      </c>
      <c r="N23" s="60">
        <v>36713593</v>
      </c>
      <c r="O23" s="60"/>
      <c r="P23" s="60"/>
      <c r="Q23" s="60"/>
      <c r="R23" s="60"/>
      <c r="S23" s="60"/>
      <c r="T23" s="60"/>
      <c r="U23" s="60"/>
      <c r="V23" s="60"/>
      <c r="W23" s="60">
        <v>53650611</v>
      </c>
      <c r="X23" s="60">
        <v>75487177</v>
      </c>
      <c r="Y23" s="60">
        <v>-21836566</v>
      </c>
      <c r="Z23" s="140">
        <v>-28.93</v>
      </c>
      <c r="AA23" s="155">
        <v>150974354</v>
      </c>
    </row>
    <row r="24" spans="1:27" ht="13.5">
      <c r="A24" s="291" t="s">
        <v>207</v>
      </c>
      <c r="B24" s="142"/>
      <c r="C24" s="62">
        <v>10939464</v>
      </c>
      <c r="D24" s="156"/>
      <c r="E24" s="60">
        <v>67295000</v>
      </c>
      <c r="F24" s="60">
        <v>67295000</v>
      </c>
      <c r="G24" s="60"/>
      <c r="H24" s="60">
        <v>2274314</v>
      </c>
      <c r="I24" s="60">
        <v>2490621</v>
      </c>
      <c r="J24" s="60">
        <v>4764935</v>
      </c>
      <c r="K24" s="60">
        <v>4119826</v>
      </c>
      <c r="L24" s="60">
        <v>4878139</v>
      </c>
      <c r="M24" s="60">
        <v>21073692</v>
      </c>
      <c r="N24" s="60">
        <v>30071657</v>
      </c>
      <c r="O24" s="60"/>
      <c r="P24" s="60"/>
      <c r="Q24" s="60"/>
      <c r="R24" s="60"/>
      <c r="S24" s="60"/>
      <c r="T24" s="60"/>
      <c r="U24" s="60"/>
      <c r="V24" s="60"/>
      <c r="W24" s="60">
        <v>34836592</v>
      </c>
      <c r="X24" s="60">
        <v>33647500</v>
      </c>
      <c r="Y24" s="60">
        <v>1189092</v>
      </c>
      <c r="Z24" s="140">
        <v>3.53</v>
      </c>
      <c r="AA24" s="155">
        <v>67295000</v>
      </c>
    </row>
    <row r="25" spans="1:27" ht="13.5">
      <c r="A25" s="291" t="s">
        <v>208</v>
      </c>
      <c r="B25" s="142"/>
      <c r="C25" s="62">
        <v>23705881</v>
      </c>
      <c r="D25" s="156"/>
      <c r="E25" s="60">
        <v>20450000</v>
      </c>
      <c r="F25" s="60">
        <v>20450000</v>
      </c>
      <c r="G25" s="60">
        <v>750000</v>
      </c>
      <c r="H25" s="60">
        <v>1016436</v>
      </c>
      <c r="I25" s="60">
        <v>1773752</v>
      </c>
      <c r="J25" s="60">
        <v>3540188</v>
      </c>
      <c r="K25" s="60">
        <v>1806373</v>
      </c>
      <c r="L25" s="60">
        <v>936862</v>
      </c>
      <c r="M25" s="60">
        <v>1622448</v>
      </c>
      <c r="N25" s="60">
        <v>4365683</v>
      </c>
      <c r="O25" s="60"/>
      <c r="P25" s="60"/>
      <c r="Q25" s="60"/>
      <c r="R25" s="60"/>
      <c r="S25" s="60"/>
      <c r="T25" s="60"/>
      <c r="U25" s="60"/>
      <c r="V25" s="60"/>
      <c r="W25" s="60">
        <v>7905871</v>
      </c>
      <c r="X25" s="60">
        <v>10225000</v>
      </c>
      <c r="Y25" s="60">
        <v>-2319129</v>
      </c>
      <c r="Z25" s="140">
        <v>-22.68</v>
      </c>
      <c r="AA25" s="155">
        <v>20450000</v>
      </c>
    </row>
    <row r="26" spans="1:27" ht="13.5">
      <c r="A26" s="292" t="s">
        <v>209</v>
      </c>
      <c r="B26" s="302"/>
      <c r="C26" s="293">
        <f aca="true" t="shared" si="3" ref="C26:Y26">SUM(C21:C25)</f>
        <v>277251149</v>
      </c>
      <c r="D26" s="294">
        <f t="shared" si="3"/>
        <v>0</v>
      </c>
      <c r="E26" s="295">
        <f t="shared" si="3"/>
        <v>418123846</v>
      </c>
      <c r="F26" s="295">
        <f t="shared" si="3"/>
        <v>418123846</v>
      </c>
      <c r="G26" s="295">
        <f t="shared" si="3"/>
        <v>974624</v>
      </c>
      <c r="H26" s="295">
        <f t="shared" si="3"/>
        <v>18304730</v>
      </c>
      <c r="I26" s="295">
        <f t="shared" si="3"/>
        <v>21865632</v>
      </c>
      <c r="J26" s="295">
        <f t="shared" si="3"/>
        <v>41144986</v>
      </c>
      <c r="K26" s="295">
        <f t="shared" si="3"/>
        <v>29228740</v>
      </c>
      <c r="L26" s="295">
        <f t="shared" si="3"/>
        <v>24268229</v>
      </c>
      <c r="M26" s="295">
        <f t="shared" si="3"/>
        <v>51224129</v>
      </c>
      <c r="N26" s="295">
        <f t="shared" si="3"/>
        <v>104721098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145866084</v>
      </c>
      <c r="X26" s="295">
        <f t="shared" si="3"/>
        <v>209061923</v>
      </c>
      <c r="Y26" s="295">
        <f t="shared" si="3"/>
        <v>-63195839</v>
      </c>
      <c r="Z26" s="296">
        <f>+IF(X26&lt;&gt;0,+(Y26/X26)*100,0)</f>
        <v>-30.228287434245022</v>
      </c>
      <c r="AA26" s="297">
        <f>SUM(AA21:AA25)</f>
        <v>418123846</v>
      </c>
    </row>
    <row r="27" spans="1:27" ht="13.5">
      <c r="A27" s="298" t="s">
        <v>210</v>
      </c>
      <c r="B27" s="147"/>
      <c r="C27" s="62">
        <v>1683414</v>
      </c>
      <c r="D27" s="156"/>
      <c r="E27" s="60">
        <v>8900000</v>
      </c>
      <c r="F27" s="60">
        <v>8900000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4450000</v>
      </c>
      <c r="Y27" s="60">
        <v>-4450000</v>
      </c>
      <c r="Z27" s="140">
        <v>-100</v>
      </c>
      <c r="AA27" s="155">
        <v>8900000</v>
      </c>
    </row>
    <row r="28" spans="1:27" ht="13.5">
      <c r="A28" s="298" t="s">
        <v>211</v>
      </c>
      <c r="B28" s="147"/>
      <c r="C28" s="273"/>
      <c r="D28" s="274"/>
      <c r="E28" s="275">
        <v>320000</v>
      </c>
      <c r="F28" s="275">
        <v>320000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160000</v>
      </c>
      <c r="Y28" s="275">
        <v>-160000</v>
      </c>
      <c r="Z28" s="140">
        <v>-100</v>
      </c>
      <c r="AA28" s="277">
        <v>320000</v>
      </c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83684074</v>
      </c>
      <c r="D30" s="156"/>
      <c r="E30" s="60">
        <v>18372000</v>
      </c>
      <c r="F30" s="60">
        <v>18372000</v>
      </c>
      <c r="G30" s="60"/>
      <c r="H30" s="60">
        <v>2633550</v>
      </c>
      <c r="I30" s="60">
        <v>142821</v>
      </c>
      <c r="J30" s="60">
        <v>2776371</v>
      </c>
      <c r="K30" s="60">
        <v>6707181</v>
      </c>
      <c r="L30" s="60">
        <v>2844847</v>
      </c>
      <c r="M30" s="60">
        <v>8607842</v>
      </c>
      <c r="N30" s="60">
        <v>18159870</v>
      </c>
      <c r="O30" s="60"/>
      <c r="P30" s="60"/>
      <c r="Q30" s="60"/>
      <c r="R30" s="60"/>
      <c r="S30" s="60"/>
      <c r="T30" s="60"/>
      <c r="U30" s="60"/>
      <c r="V30" s="60"/>
      <c r="W30" s="60">
        <v>20936241</v>
      </c>
      <c r="X30" s="60">
        <v>9186000</v>
      </c>
      <c r="Y30" s="60">
        <v>11750241</v>
      </c>
      <c r="Z30" s="140">
        <v>127.91</v>
      </c>
      <c r="AA30" s="155">
        <v>18372000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165031016</v>
      </c>
      <c r="D36" s="156">
        <f t="shared" si="4"/>
        <v>0</v>
      </c>
      <c r="E36" s="60">
        <f t="shared" si="4"/>
        <v>207456640</v>
      </c>
      <c r="F36" s="60">
        <f t="shared" si="4"/>
        <v>207456640</v>
      </c>
      <c r="G36" s="60">
        <f t="shared" si="4"/>
        <v>168631</v>
      </c>
      <c r="H36" s="60">
        <f t="shared" si="4"/>
        <v>6257667</v>
      </c>
      <c r="I36" s="60">
        <f t="shared" si="4"/>
        <v>10059701</v>
      </c>
      <c r="J36" s="60">
        <f t="shared" si="4"/>
        <v>16485999</v>
      </c>
      <c r="K36" s="60">
        <f t="shared" si="4"/>
        <v>2713528</v>
      </c>
      <c r="L36" s="60">
        <f t="shared" si="4"/>
        <v>7930641</v>
      </c>
      <c r="M36" s="60">
        <f t="shared" si="4"/>
        <v>15447367</v>
      </c>
      <c r="N36" s="60">
        <f t="shared" si="4"/>
        <v>26091536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42577535</v>
      </c>
      <c r="X36" s="60">
        <f t="shared" si="4"/>
        <v>103728320</v>
      </c>
      <c r="Y36" s="60">
        <f t="shared" si="4"/>
        <v>-61150785</v>
      </c>
      <c r="Z36" s="140">
        <f aca="true" t="shared" si="5" ref="Z36:Z49">+IF(X36&lt;&gt;0,+(Y36/X36)*100,0)</f>
        <v>-58.95283467427218</v>
      </c>
      <c r="AA36" s="155">
        <f>AA6+AA21</f>
        <v>207456640</v>
      </c>
    </row>
    <row r="37" spans="1:27" ht="13.5">
      <c r="A37" s="291" t="s">
        <v>205</v>
      </c>
      <c r="B37" s="142"/>
      <c r="C37" s="62">
        <f t="shared" si="4"/>
        <v>150697758</v>
      </c>
      <c r="D37" s="156">
        <f t="shared" si="4"/>
        <v>0</v>
      </c>
      <c r="E37" s="60">
        <f t="shared" si="4"/>
        <v>249457080</v>
      </c>
      <c r="F37" s="60">
        <f t="shared" si="4"/>
        <v>249457080</v>
      </c>
      <c r="G37" s="60">
        <f t="shared" si="4"/>
        <v>514949</v>
      </c>
      <c r="H37" s="60">
        <f t="shared" si="4"/>
        <v>2030077</v>
      </c>
      <c r="I37" s="60">
        <f t="shared" si="4"/>
        <v>6163630</v>
      </c>
      <c r="J37" s="60">
        <f t="shared" si="4"/>
        <v>8708656</v>
      </c>
      <c r="K37" s="60">
        <f t="shared" si="4"/>
        <v>14892451</v>
      </c>
      <c r="L37" s="60">
        <f t="shared" si="4"/>
        <v>16452891</v>
      </c>
      <c r="M37" s="60">
        <f t="shared" si="4"/>
        <v>25924568</v>
      </c>
      <c r="N37" s="60">
        <f t="shared" si="4"/>
        <v>57269910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65978566</v>
      </c>
      <c r="X37" s="60">
        <f t="shared" si="4"/>
        <v>124728540</v>
      </c>
      <c r="Y37" s="60">
        <f t="shared" si="4"/>
        <v>-58749974</v>
      </c>
      <c r="Z37" s="140">
        <f t="shared" si="5"/>
        <v>-47.10227025827449</v>
      </c>
      <c r="AA37" s="155">
        <f>AA7+AA22</f>
        <v>249457080</v>
      </c>
    </row>
    <row r="38" spans="1:27" ht="13.5">
      <c r="A38" s="291" t="s">
        <v>206</v>
      </c>
      <c r="B38" s="142"/>
      <c r="C38" s="62">
        <f t="shared" si="4"/>
        <v>248675482</v>
      </c>
      <c r="D38" s="156">
        <f t="shared" si="4"/>
        <v>0</v>
      </c>
      <c r="E38" s="60">
        <f t="shared" si="4"/>
        <v>288720069</v>
      </c>
      <c r="F38" s="60">
        <f t="shared" si="4"/>
        <v>288720069</v>
      </c>
      <c r="G38" s="60">
        <f t="shared" si="4"/>
        <v>0</v>
      </c>
      <c r="H38" s="60">
        <f t="shared" si="4"/>
        <v>11900874</v>
      </c>
      <c r="I38" s="60">
        <f t="shared" si="4"/>
        <v>14952590</v>
      </c>
      <c r="J38" s="60">
        <f t="shared" si="4"/>
        <v>26853464</v>
      </c>
      <c r="K38" s="60">
        <f t="shared" si="4"/>
        <v>23068181</v>
      </c>
      <c r="L38" s="60">
        <f t="shared" si="4"/>
        <v>21102347</v>
      </c>
      <c r="M38" s="60">
        <f t="shared" si="4"/>
        <v>29559364</v>
      </c>
      <c r="N38" s="60">
        <f t="shared" si="4"/>
        <v>73729892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100583356</v>
      </c>
      <c r="X38" s="60">
        <f t="shared" si="4"/>
        <v>144360035</v>
      </c>
      <c r="Y38" s="60">
        <f t="shared" si="4"/>
        <v>-43776679</v>
      </c>
      <c r="Z38" s="140">
        <f t="shared" si="5"/>
        <v>-30.324652525887792</v>
      </c>
      <c r="AA38" s="155">
        <f>AA8+AA23</f>
        <v>288720069</v>
      </c>
    </row>
    <row r="39" spans="1:27" ht="13.5">
      <c r="A39" s="291" t="s">
        <v>207</v>
      </c>
      <c r="B39" s="142"/>
      <c r="C39" s="62">
        <f t="shared" si="4"/>
        <v>241891407</v>
      </c>
      <c r="D39" s="156">
        <f t="shared" si="4"/>
        <v>0</v>
      </c>
      <c r="E39" s="60">
        <f t="shared" si="4"/>
        <v>229002071</v>
      </c>
      <c r="F39" s="60">
        <f t="shared" si="4"/>
        <v>229002071</v>
      </c>
      <c r="G39" s="60">
        <f t="shared" si="4"/>
        <v>4301724</v>
      </c>
      <c r="H39" s="60">
        <f t="shared" si="4"/>
        <v>14967213</v>
      </c>
      <c r="I39" s="60">
        <f t="shared" si="4"/>
        <v>9428684</v>
      </c>
      <c r="J39" s="60">
        <f t="shared" si="4"/>
        <v>28697621</v>
      </c>
      <c r="K39" s="60">
        <f t="shared" si="4"/>
        <v>27094868</v>
      </c>
      <c r="L39" s="60">
        <f t="shared" si="4"/>
        <v>9853670</v>
      </c>
      <c r="M39" s="60">
        <f t="shared" si="4"/>
        <v>38238097</v>
      </c>
      <c r="N39" s="60">
        <f t="shared" si="4"/>
        <v>75186635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103884256</v>
      </c>
      <c r="X39" s="60">
        <f t="shared" si="4"/>
        <v>114501036</v>
      </c>
      <c r="Y39" s="60">
        <f t="shared" si="4"/>
        <v>-10616780</v>
      </c>
      <c r="Z39" s="140">
        <f t="shared" si="5"/>
        <v>-9.272213047923863</v>
      </c>
      <c r="AA39" s="155">
        <f>AA9+AA24</f>
        <v>229002071</v>
      </c>
    </row>
    <row r="40" spans="1:27" ht="13.5">
      <c r="A40" s="291" t="s">
        <v>208</v>
      </c>
      <c r="B40" s="142"/>
      <c r="C40" s="62">
        <f t="shared" si="4"/>
        <v>29951060</v>
      </c>
      <c r="D40" s="156">
        <f t="shared" si="4"/>
        <v>0</v>
      </c>
      <c r="E40" s="60">
        <f t="shared" si="4"/>
        <v>41549063</v>
      </c>
      <c r="F40" s="60">
        <f t="shared" si="4"/>
        <v>41549063</v>
      </c>
      <c r="G40" s="60">
        <f t="shared" si="4"/>
        <v>750000</v>
      </c>
      <c r="H40" s="60">
        <f t="shared" si="4"/>
        <v>1016436</v>
      </c>
      <c r="I40" s="60">
        <f t="shared" si="4"/>
        <v>1773752</v>
      </c>
      <c r="J40" s="60">
        <f t="shared" si="4"/>
        <v>3540188</v>
      </c>
      <c r="K40" s="60">
        <f t="shared" si="4"/>
        <v>2404308</v>
      </c>
      <c r="L40" s="60">
        <f t="shared" si="4"/>
        <v>936862</v>
      </c>
      <c r="M40" s="60">
        <f t="shared" si="4"/>
        <v>1743883</v>
      </c>
      <c r="N40" s="60">
        <f t="shared" si="4"/>
        <v>5085053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8625241</v>
      </c>
      <c r="X40" s="60">
        <f t="shared" si="4"/>
        <v>20774532</v>
      </c>
      <c r="Y40" s="60">
        <f t="shared" si="4"/>
        <v>-12149291</v>
      </c>
      <c r="Z40" s="140">
        <f t="shared" si="5"/>
        <v>-58.481659177689295</v>
      </c>
      <c r="AA40" s="155">
        <f>AA10+AA25</f>
        <v>41549063</v>
      </c>
    </row>
    <row r="41" spans="1:27" ht="13.5">
      <c r="A41" s="292" t="s">
        <v>209</v>
      </c>
      <c r="B41" s="142"/>
      <c r="C41" s="293">
        <f aca="true" t="shared" si="6" ref="C41:Y41">SUM(C36:C40)</f>
        <v>836246723</v>
      </c>
      <c r="D41" s="294">
        <f t="shared" si="6"/>
        <v>0</v>
      </c>
      <c r="E41" s="295">
        <f t="shared" si="6"/>
        <v>1016184923</v>
      </c>
      <c r="F41" s="295">
        <f t="shared" si="6"/>
        <v>1016184923</v>
      </c>
      <c r="G41" s="295">
        <f t="shared" si="6"/>
        <v>5735304</v>
      </c>
      <c r="H41" s="295">
        <f t="shared" si="6"/>
        <v>36172267</v>
      </c>
      <c r="I41" s="295">
        <f t="shared" si="6"/>
        <v>42378357</v>
      </c>
      <c r="J41" s="295">
        <f t="shared" si="6"/>
        <v>84285928</v>
      </c>
      <c r="K41" s="295">
        <f t="shared" si="6"/>
        <v>70173336</v>
      </c>
      <c r="L41" s="295">
        <f t="shared" si="6"/>
        <v>56276411</v>
      </c>
      <c r="M41" s="295">
        <f t="shared" si="6"/>
        <v>110913279</v>
      </c>
      <c r="N41" s="295">
        <f t="shared" si="6"/>
        <v>237363026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321648954</v>
      </c>
      <c r="X41" s="295">
        <f t="shared" si="6"/>
        <v>508092463</v>
      </c>
      <c r="Y41" s="295">
        <f t="shared" si="6"/>
        <v>-186443509</v>
      </c>
      <c r="Z41" s="296">
        <f t="shared" si="5"/>
        <v>-36.69479919051663</v>
      </c>
      <c r="AA41" s="297">
        <f>SUM(AA36:AA40)</f>
        <v>1016184923</v>
      </c>
    </row>
    <row r="42" spans="1:27" ht="13.5">
      <c r="A42" s="298" t="s">
        <v>210</v>
      </c>
      <c r="B42" s="136"/>
      <c r="C42" s="95">
        <f aca="true" t="shared" si="7" ref="C42:Y48">C12+C27</f>
        <v>56721083</v>
      </c>
      <c r="D42" s="129">
        <f t="shared" si="7"/>
        <v>0</v>
      </c>
      <c r="E42" s="54">
        <f t="shared" si="7"/>
        <v>82594871</v>
      </c>
      <c r="F42" s="54">
        <f t="shared" si="7"/>
        <v>82594871</v>
      </c>
      <c r="G42" s="54">
        <f t="shared" si="7"/>
        <v>908153</v>
      </c>
      <c r="H42" s="54">
        <f t="shared" si="7"/>
        <v>402786</v>
      </c>
      <c r="I42" s="54">
        <f t="shared" si="7"/>
        <v>1372571</v>
      </c>
      <c r="J42" s="54">
        <f t="shared" si="7"/>
        <v>2683510</v>
      </c>
      <c r="K42" s="54">
        <f t="shared" si="7"/>
        <v>7092536</v>
      </c>
      <c r="L42" s="54">
        <f t="shared" si="7"/>
        <v>3228199</v>
      </c>
      <c r="M42" s="54">
        <f t="shared" si="7"/>
        <v>3143475</v>
      </c>
      <c r="N42" s="54">
        <f t="shared" si="7"/>
        <v>13464210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16147720</v>
      </c>
      <c r="X42" s="54">
        <f t="shared" si="7"/>
        <v>41297436</v>
      </c>
      <c r="Y42" s="54">
        <f t="shared" si="7"/>
        <v>-25149716</v>
      </c>
      <c r="Z42" s="184">
        <f t="shared" si="5"/>
        <v>-60.898976875949394</v>
      </c>
      <c r="AA42" s="130">
        <f aca="true" t="shared" si="8" ref="AA42:AA48">AA12+AA27</f>
        <v>82594871</v>
      </c>
    </row>
    <row r="43" spans="1:27" ht="13.5">
      <c r="A43" s="298" t="s">
        <v>211</v>
      </c>
      <c r="B43" s="136"/>
      <c r="C43" s="303">
        <f t="shared" si="7"/>
        <v>2328649</v>
      </c>
      <c r="D43" s="304">
        <f t="shared" si="7"/>
        <v>0</v>
      </c>
      <c r="E43" s="305">
        <f t="shared" si="7"/>
        <v>320000</v>
      </c>
      <c r="F43" s="305">
        <f t="shared" si="7"/>
        <v>320000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88378</v>
      </c>
      <c r="N43" s="305">
        <f t="shared" si="7"/>
        <v>88378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88378</v>
      </c>
      <c r="X43" s="305">
        <f t="shared" si="7"/>
        <v>160000</v>
      </c>
      <c r="Y43" s="305">
        <f t="shared" si="7"/>
        <v>-71622</v>
      </c>
      <c r="Z43" s="306">
        <f t="shared" si="5"/>
        <v>-44.76375</v>
      </c>
      <c r="AA43" s="307">
        <f t="shared" si="8"/>
        <v>320000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197700402</v>
      </c>
      <c r="D45" s="129">
        <f t="shared" si="7"/>
        <v>0</v>
      </c>
      <c r="E45" s="54">
        <f t="shared" si="7"/>
        <v>370362854</v>
      </c>
      <c r="F45" s="54">
        <f t="shared" si="7"/>
        <v>370362854</v>
      </c>
      <c r="G45" s="54">
        <f t="shared" si="7"/>
        <v>45200</v>
      </c>
      <c r="H45" s="54">
        <f t="shared" si="7"/>
        <v>14651920</v>
      </c>
      <c r="I45" s="54">
        <f t="shared" si="7"/>
        <v>-2674663</v>
      </c>
      <c r="J45" s="54">
        <f t="shared" si="7"/>
        <v>12022457</v>
      </c>
      <c r="K45" s="54">
        <f t="shared" si="7"/>
        <v>18784375</v>
      </c>
      <c r="L45" s="54">
        <f t="shared" si="7"/>
        <v>9923297</v>
      </c>
      <c r="M45" s="54">
        <f t="shared" si="7"/>
        <v>19160433</v>
      </c>
      <c r="N45" s="54">
        <f t="shared" si="7"/>
        <v>47868105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59890562</v>
      </c>
      <c r="X45" s="54">
        <f t="shared" si="7"/>
        <v>185181427</v>
      </c>
      <c r="Y45" s="54">
        <f t="shared" si="7"/>
        <v>-125290865</v>
      </c>
      <c r="Z45" s="184">
        <f t="shared" si="5"/>
        <v>-67.65844017391657</v>
      </c>
      <c r="AA45" s="130">
        <f t="shared" si="8"/>
        <v>370362854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1092996857</v>
      </c>
      <c r="D49" s="218">
        <f t="shared" si="9"/>
        <v>0</v>
      </c>
      <c r="E49" s="220">
        <f t="shared" si="9"/>
        <v>1469462648</v>
      </c>
      <c r="F49" s="220">
        <f t="shared" si="9"/>
        <v>1469462648</v>
      </c>
      <c r="G49" s="220">
        <f t="shared" si="9"/>
        <v>6688657</v>
      </c>
      <c r="H49" s="220">
        <f t="shared" si="9"/>
        <v>51226973</v>
      </c>
      <c r="I49" s="220">
        <f t="shared" si="9"/>
        <v>41076265</v>
      </c>
      <c r="J49" s="220">
        <f t="shared" si="9"/>
        <v>98991895</v>
      </c>
      <c r="K49" s="220">
        <f t="shared" si="9"/>
        <v>96050247</v>
      </c>
      <c r="L49" s="220">
        <f t="shared" si="9"/>
        <v>69427907</v>
      </c>
      <c r="M49" s="220">
        <f t="shared" si="9"/>
        <v>133305565</v>
      </c>
      <c r="N49" s="220">
        <f t="shared" si="9"/>
        <v>298783719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397775614</v>
      </c>
      <c r="X49" s="220">
        <f t="shared" si="9"/>
        <v>734731326</v>
      </c>
      <c r="Y49" s="220">
        <f t="shared" si="9"/>
        <v>-336955712</v>
      </c>
      <c r="Z49" s="221">
        <f t="shared" si="5"/>
        <v>-45.86107874758017</v>
      </c>
      <c r="AA49" s="222">
        <f>SUM(AA41:AA48)</f>
        <v>1469462648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264983307</v>
      </c>
      <c r="D51" s="129">
        <f t="shared" si="10"/>
        <v>0</v>
      </c>
      <c r="E51" s="54">
        <f t="shared" si="10"/>
        <v>419268369</v>
      </c>
      <c r="F51" s="54">
        <f t="shared" si="10"/>
        <v>419268369</v>
      </c>
      <c r="G51" s="54">
        <f t="shared" si="10"/>
        <v>3093706</v>
      </c>
      <c r="H51" s="54">
        <f t="shared" si="10"/>
        <v>9514249</v>
      </c>
      <c r="I51" s="54">
        <f t="shared" si="10"/>
        <v>20532934</v>
      </c>
      <c r="J51" s="54">
        <f t="shared" si="10"/>
        <v>33140889</v>
      </c>
      <c r="K51" s="54">
        <f t="shared" si="10"/>
        <v>25586741</v>
      </c>
      <c r="L51" s="54">
        <f t="shared" si="10"/>
        <v>28595066</v>
      </c>
      <c r="M51" s="54">
        <f t="shared" si="10"/>
        <v>51462666</v>
      </c>
      <c r="N51" s="54">
        <f t="shared" si="10"/>
        <v>105644473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138785362</v>
      </c>
      <c r="X51" s="54">
        <f t="shared" si="10"/>
        <v>209634186</v>
      </c>
      <c r="Y51" s="54">
        <f t="shared" si="10"/>
        <v>-70848824</v>
      </c>
      <c r="Z51" s="184">
        <f>+IF(X51&lt;&gt;0,+(Y51/X51)*100,0)</f>
        <v>-33.79640761454814</v>
      </c>
      <c r="AA51" s="130">
        <f>SUM(AA57:AA61)</f>
        <v>419268369</v>
      </c>
    </row>
    <row r="52" spans="1:27" ht="13.5">
      <c r="A52" s="310" t="s">
        <v>204</v>
      </c>
      <c r="B52" s="142"/>
      <c r="C52" s="62">
        <v>60326609</v>
      </c>
      <c r="D52" s="156"/>
      <c r="E52" s="60">
        <v>68571613</v>
      </c>
      <c r="F52" s="60">
        <v>68571613</v>
      </c>
      <c r="G52" s="60">
        <v>647687</v>
      </c>
      <c r="H52" s="60">
        <v>1377156</v>
      </c>
      <c r="I52" s="60">
        <v>1092792</v>
      </c>
      <c r="J52" s="60">
        <v>3117635</v>
      </c>
      <c r="K52" s="60">
        <v>3532335</v>
      </c>
      <c r="L52" s="60">
        <v>5715760</v>
      </c>
      <c r="M52" s="60">
        <v>6871470</v>
      </c>
      <c r="N52" s="60">
        <v>16119565</v>
      </c>
      <c r="O52" s="60"/>
      <c r="P52" s="60"/>
      <c r="Q52" s="60"/>
      <c r="R52" s="60"/>
      <c r="S52" s="60"/>
      <c r="T52" s="60"/>
      <c r="U52" s="60"/>
      <c r="V52" s="60"/>
      <c r="W52" s="60">
        <v>19237200</v>
      </c>
      <c r="X52" s="60">
        <v>34285807</v>
      </c>
      <c r="Y52" s="60">
        <v>-15048607</v>
      </c>
      <c r="Z52" s="140">
        <v>-43.89</v>
      </c>
      <c r="AA52" s="155">
        <v>68571613</v>
      </c>
    </row>
    <row r="53" spans="1:27" ht="13.5">
      <c r="A53" s="310" t="s">
        <v>205</v>
      </c>
      <c r="B53" s="142"/>
      <c r="C53" s="62">
        <v>70828387</v>
      </c>
      <c r="D53" s="156"/>
      <c r="E53" s="60">
        <v>144122254</v>
      </c>
      <c r="F53" s="60">
        <v>144122254</v>
      </c>
      <c r="G53" s="60">
        <v>1751220</v>
      </c>
      <c r="H53" s="60">
        <v>5628815</v>
      </c>
      <c r="I53" s="60">
        <v>6532616</v>
      </c>
      <c r="J53" s="60">
        <v>13912651</v>
      </c>
      <c r="K53" s="60">
        <v>7373295</v>
      </c>
      <c r="L53" s="60">
        <v>14086675</v>
      </c>
      <c r="M53" s="60">
        <v>35372543</v>
      </c>
      <c r="N53" s="60">
        <v>56832513</v>
      </c>
      <c r="O53" s="60"/>
      <c r="P53" s="60"/>
      <c r="Q53" s="60"/>
      <c r="R53" s="60"/>
      <c r="S53" s="60"/>
      <c r="T53" s="60"/>
      <c r="U53" s="60"/>
      <c r="V53" s="60"/>
      <c r="W53" s="60">
        <v>70745164</v>
      </c>
      <c r="X53" s="60">
        <v>72061127</v>
      </c>
      <c r="Y53" s="60">
        <v>-1315963</v>
      </c>
      <c r="Z53" s="140">
        <v>-1.83</v>
      </c>
      <c r="AA53" s="155">
        <v>144122254</v>
      </c>
    </row>
    <row r="54" spans="1:27" ht="13.5">
      <c r="A54" s="310" t="s">
        <v>206</v>
      </c>
      <c r="B54" s="142"/>
      <c r="C54" s="62">
        <v>56350947</v>
      </c>
      <c r="D54" s="156"/>
      <c r="E54" s="60">
        <v>49463766</v>
      </c>
      <c r="F54" s="60">
        <v>49463766</v>
      </c>
      <c r="G54" s="60">
        <v>426641</v>
      </c>
      <c r="H54" s="60">
        <v>467115</v>
      </c>
      <c r="I54" s="60">
        <v>6426064</v>
      </c>
      <c r="J54" s="60">
        <v>7319820</v>
      </c>
      <c r="K54" s="60">
        <v>8915862</v>
      </c>
      <c r="L54" s="60">
        <v>1352663</v>
      </c>
      <c r="M54" s="60">
        <v>2433550</v>
      </c>
      <c r="N54" s="60">
        <v>12702075</v>
      </c>
      <c r="O54" s="60"/>
      <c r="P54" s="60"/>
      <c r="Q54" s="60"/>
      <c r="R54" s="60"/>
      <c r="S54" s="60"/>
      <c r="T54" s="60"/>
      <c r="U54" s="60"/>
      <c r="V54" s="60"/>
      <c r="W54" s="60">
        <v>20021895</v>
      </c>
      <c r="X54" s="60">
        <v>24731883</v>
      </c>
      <c r="Y54" s="60">
        <v>-4709988</v>
      </c>
      <c r="Z54" s="140">
        <v>-19.04</v>
      </c>
      <c r="AA54" s="155">
        <v>49463766</v>
      </c>
    </row>
    <row r="55" spans="1:27" ht="13.5">
      <c r="A55" s="310" t="s">
        <v>207</v>
      </c>
      <c r="B55" s="142"/>
      <c r="C55" s="62">
        <v>14116855</v>
      </c>
      <c r="D55" s="156"/>
      <c r="E55" s="60">
        <v>15567864</v>
      </c>
      <c r="F55" s="60">
        <v>15567864</v>
      </c>
      <c r="G55" s="60"/>
      <c r="H55" s="60">
        <v>23108</v>
      </c>
      <c r="I55" s="60">
        <v>753201</v>
      </c>
      <c r="J55" s="60">
        <v>776309</v>
      </c>
      <c r="K55" s="60">
        <v>1096390</v>
      </c>
      <c r="L55" s="60">
        <v>621151</v>
      </c>
      <c r="M55" s="60">
        <v>2055323</v>
      </c>
      <c r="N55" s="60">
        <v>3772864</v>
      </c>
      <c r="O55" s="60"/>
      <c r="P55" s="60"/>
      <c r="Q55" s="60"/>
      <c r="R55" s="60"/>
      <c r="S55" s="60"/>
      <c r="T55" s="60"/>
      <c r="U55" s="60"/>
      <c r="V55" s="60"/>
      <c r="W55" s="60">
        <v>4549173</v>
      </c>
      <c r="X55" s="60">
        <v>7783932</v>
      </c>
      <c r="Y55" s="60">
        <v>-3234759</v>
      </c>
      <c r="Z55" s="140">
        <v>-41.56</v>
      </c>
      <c r="AA55" s="155">
        <v>15567864</v>
      </c>
    </row>
    <row r="56" spans="1:27" ht="13.5">
      <c r="A56" s="310" t="s">
        <v>208</v>
      </c>
      <c r="B56" s="142"/>
      <c r="C56" s="62">
        <v>1982544</v>
      </c>
      <c r="D56" s="156"/>
      <c r="E56" s="60">
        <v>11555531</v>
      </c>
      <c r="F56" s="60">
        <v>11555531</v>
      </c>
      <c r="G56" s="60">
        <v>15347</v>
      </c>
      <c r="H56" s="60">
        <v>34196</v>
      </c>
      <c r="I56" s="60">
        <v>44510</v>
      </c>
      <c r="J56" s="60">
        <v>94053</v>
      </c>
      <c r="K56" s="60">
        <v>506906</v>
      </c>
      <c r="L56" s="60">
        <v>29054</v>
      </c>
      <c r="M56" s="60">
        <v>14918</v>
      </c>
      <c r="N56" s="60">
        <v>550878</v>
      </c>
      <c r="O56" s="60"/>
      <c r="P56" s="60"/>
      <c r="Q56" s="60"/>
      <c r="R56" s="60"/>
      <c r="S56" s="60"/>
      <c r="T56" s="60"/>
      <c r="U56" s="60"/>
      <c r="V56" s="60"/>
      <c r="W56" s="60">
        <v>644931</v>
      </c>
      <c r="X56" s="60">
        <v>5777766</v>
      </c>
      <c r="Y56" s="60">
        <v>-5132835</v>
      </c>
      <c r="Z56" s="140">
        <v>-88.84</v>
      </c>
      <c r="AA56" s="155">
        <v>11555531</v>
      </c>
    </row>
    <row r="57" spans="1:27" ht="13.5">
      <c r="A57" s="138" t="s">
        <v>209</v>
      </c>
      <c r="B57" s="142"/>
      <c r="C57" s="293">
        <f aca="true" t="shared" si="11" ref="C57:Y57">SUM(C52:C56)</f>
        <v>203605342</v>
      </c>
      <c r="D57" s="294">
        <f t="shared" si="11"/>
        <v>0</v>
      </c>
      <c r="E57" s="295">
        <f t="shared" si="11"/>
        <v>289281028</v>
      </c>
      <c r="F57" s="295">
        <f t="shared" si="11"/>
        <v>289281028</v>
      </c>
      <c r="G57" s="295">
        <f t="shared" si="11"/>
        <v>2840895</v>
      </c>
      <c r="H57" s="295">
        <f t="shared" si="11"/>
        <v>7530390</v>
      </c>
      <c r="I57" s="295">
        <f t="shared" si="11"/>
        <v>14849183</v>
      </c>
      <c r="J57" s="295">
        <f t="shared" si="11"/>
        <v>25220468</v>
      </c>
      <c r="K57" s="295">
        <f t="shared" si="11"/>
        <v>21424788</v>
      </c>
      <c r="L57" s="295">
        <f t="shared" si="11"/>
        <v>21805303</v>
      </c>
      <c r="M57" s="295">
        <f t="shared" si="11"/>
        <v>46747804</v>
      </c>
      <c r="N57" s="295">
        <f t="shared" si="11"/>
        <v>89977895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115198363</v>
      </c>
      <c r="X57" s="295">
        <f t="shared" si="11"/>
        <v>144640515</v>
      </c>
      <c r="Y57" s="295">
        <f t="shared" si="11"/>
        <v>-29442152</v>
      </c>
      <c r="Z57" s="296">
        <f>+IF(X57&lt;&gt;0,+(Y57/X57)*100,0)</f>
        <v>-20.355397656044023</v>
      </c>
      <c r="AA57" s="297">
        <f>SUM(AA52:AA56)</f>
        <v>289281028</v>
      </c>
    </row>
    <row r="58" spans="1:27" ht="13.5">
      <c r="A58" s="311" t="s">
        <v>210</v>
      </c>
      <c r="B58" s="136"/>
      <c r="C58" s="62">
        <v>6702221</v>
      </c>
      <c r="D58" s="156"/>
      <c r="E58" s="60">
        <v>11864118</v>
      </c>
      <c r="F58" s="60">
        <v>11864118</v>
      </c>
      <c r="G58" s="60">
        <v>5759</v>
      </c>
      <c r="H58" s="60">
        <v>17451</v>
      </c>
      <c r="I58" s="60">
        <v>988582</v>
      </c>
      <c r="J58" s="60">
        <v>1011792</v>
      </c>
      <c r="K58" s="60">
        <v>60079</v>
      </c>
      <c r="L58" s="60">
        <v>422948</v>
      </c>
      <c r="M58" s="60">
        <v>100756</v>
      </c>
      <c r="N58" s="60">
        <v>583783</v>
      </c>
      <c r="O58" s="60"/>
      <c r="P58" s="60"/>
      <c r="Q58" s="60"/>
      <c r="R58" s="60"/>
      <c r="S58" s="60"/>
      <c r="T58" s="60"/>
      <c r="U58" s="60"/>
      <c r="V58" s="60"/>
      <c r="W58" s="60">
        <v>1595575</v>
      </c>
      <c r="X58" s="60">
        <v>5932059</v>
      </c>
      <c r="Y58" s="60">
        <v>-4336484</v>
      </c>
      <c r="Z58" s="140">
        <v>-73.1</v>
      </c>
      <c r="AA58" s="155">
        <v>11864118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54675744</v>
      </c>
      <c r="D61" s="156"/>
      <c r="E61" s="60">
        <v>118123223</v>
      </c>
      <c r="F61" s="60">
        <v>118123223</v>
      </c>
      <c r="G61" s="60">
        <v>247052</v>
      </c>
      <c r="H61" s="60">
        <v>1966408</v>
      </c>
      <c r="I61" s="60">
        <v>4695169</v>
      </c>
      <c r="J61" s="60">
        <v>6908629</v>
      </c>
      <c r="K61" s="60">
        <v>4101874</v>
      </c>
      <c r="L61" s="60">
        <v>6366815</v>
      </c>
      <c r="M61" s="60">
        <v>4614106</v>
      </c>
      <c r="N61" s="60">
        <v>15082795</v>
      </c>
      <c r="O61" s="60"/>
      <c r="P61" s="60"/>
      <c r="Q61" s="60"/>
      <c r="R61" s="60"/>
      <c r="S61" s="60"/>
      <c r="T61" s="60"/>
      <c r="U61" s="60"/>
      <c r="V61" s="60"/>
      <c r="W61" s="60">
        <v>21991424</v>
      </c>
      <c r="X61" s="60">
        <v>59061612</v>
      </c>
      <c r="Y61" s="60">
        <v>-37070188</v>
      </c>
      <c r="Z61" s="140">
        <v>-62.77</v>
      </c>
      <c r="AA61" s="155">
        <v>118123223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419268374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3093707</v>
      </c>
      <c r="H68" s="60">
        <v>9514249</v>
      </c>
      <c r="I68" s="60">
        <v>20532935</v>
      </c>
      <c r="J68" s="60">
        <v>33140891</v>
      </c>
      <c r="K68" s="60">
        <v>25586743</v>
      </c>
      <c r="L68" s="60">
        <v>28595066</v>
      </c>
      <c r="M68" s="60">
        <v>51462667</v>
      </c>
      <c r="N68" s="60">
        <v>105644476</v>
      </c>
      <c r="O68" s="60"/>
      <c r="P68" s="60"/>
      <c r="Q68" s="60"/>
      <c r="R68" s="60"/>
      <c r="S68" s="60"/>
      <c r="T68" s="60"/>
      <c r="U68" s="60"/>
      <c r="V68" s="60"/>
      <c r="W68" s="60">
        <v>138785367</v>
      </c>
      <c r="X68" s="60"/>
      <c r="Y68" s="60">
        <v>138785367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419268374</v>
      </c>
      <c r="F69" s="220">
        <f t="shared" si="12"/>
        <v>0</v>
      </c>
      <c r="G69" s="220">
        <f t="shared" si="12"/>
        <v>3093707</v>
      </c>
      <c r="H69" s="220">
        <f t="shared" si="12"/>
        <v>9514249</v>
      </c>
      <c r="I69" s="220">
        <f t="shared" si="12"/>
        <v>20532935</v>
      </c>
      <c r="J69" s="220">
        <f t="shared" si="12"/>
        <v>33140891</v>
      </c>
      <c r="K69" s="220">
        <f t="shared" si="12"/>
        <v>25586743</v>
      </c>
      <c r="L69" s="220">
        <f t="shared" si="12"/>
        <v>28595066</v>
      </c>
      <c r="M69" s="220">
        <f t="shared" si="12"/>
        <v>51462667</v>
      </c>
      <c r="N69" s="220">
        <f t="shared" si="12"/>
        <v>105644476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138785367</v>
      </c>
      <c r="X69" s="220">
        <f t="shared" si="12"/>
        <v>0</v>
      </c>
      <c r="Y69" s="220">
        <f t="shared" si="12"/>
        <v>138785367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558995574</v>
      </c>
      <c r="D5" s="344">
        <f t="shared" si="0"/>
        <v>0</v>
      </c>
      <c r="E5" s="343">
        <f t="shared" si="0"/>
        <v>598061077</v>
      </c>
      <c r="F5" s="345">
        <f t="shared" si="0"/>
        <v>598061077</v>
      </c>
      <c r="G5" s="345">
        <f t="shared" si="0"/>
        <v>4760680</v>
      </c>
      <c r="H5" s="343">
        <f t="shared" si="0"/>
        <v>17867537</v>
      </c>
      <c r="I5" s="343">
        <f t="shared" si="0"/>
        <v>20512725</v>
      </c>
      <c r="J5" s="345">
        <f t="shared" si="0"/>
        <v>43140942</v>
      </c>
      <c r="K5" s="345">
        <f t="shared" si="0"/>
        <v>40944596</v>
      </c>
      <c r="L5" s="343">
        <f t="shared" si="0"/>
        <v>32008182</v>
      </c>
      <c r="M5" s="343">
        <f t="shared" si="0"/>
        <v>59689150</v>
      </c>
      <c r="N5" s="345">
        <f t="shared" si="0"/>
        <v>132641928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175782870</v>
      </c>
      <c r="X5" s="343">
        <f t="shared" si="0"/>
        <v>299030540</v>
      </c>
      <c r="Y5" s="345">
        <f t="shared" si="0"/>
        <v>-123247670</v>
      </c>
      <c r="Z5" s="346">
        <f>+IF(X5&lt;&gt;0,+(Y5/X5)*100,0)</f>
        <v>-41.215746726070186</v>
      </c>
      <c r="AA5" s="347">
        <f>+AA6+AA8+AA11+AA13+AA15</f>
        <v>598061077</v>
      </c>
    </row>
    <row r="6" spans="1:27" ht="13.5">
      <c r="A6" s="348" t="s">
        <v>204</v>
      </c>
      <c r="B6" s="142"/>
      <c r="C6" s="60">
        <f>+C7</f>
        <v>59288948</v>
      </c>
      <c r="D6" s="327">
        <f aca="true" t="shared" si="1" ref="D6:AA6">+D7</f>
        <v>0</v>
      </c>
      <c r="E6" s="60">
        <f t="shared" si="1"/>
        <v>140461872</v>
      </c>
      <c r="F6" s="59">
        <f t="shared" si="1"/>
        <v>140461872</v>
      </c>
      <c r="G6" s="59">
        <f t="shared" si="1"/>
        <v>0</v>
      </c>
      <c r="H6" s="60">
        <f t="shared" si="1"/>
        <v>11000</v>
      </c>
      <c r="I6" s="60">
        <f t="shared" si="1"/>
        <v>2199015</v>
      </c>
      <c r="J6" s="59">
        <f t="shared" si="1"/>
        <v>2210015</v>
      </c>
      <c r="K6" s="59">
        <f t="shared" si="1"/>
        <v>596709</v>
      </c>
      <c r="L6" s="60">
        <f t="shared" si="1"/>
        <v>3724732</v>
      </c>
      <c r="M6" s="60">
        <f t="shared" si="1"/>
        <v>2827050</v>
      </c>
      <c r="N6" s="59">
        <f t="shared" si="1"/>
        <v>7148491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9358506</v>
      </c>
      <c r="X6" s="60">
        <f t="shared" si="1"/>
        <v>70230936</v>
      </c>
      <c r="Y6" s="59">
        <f t="shared" si="1"/>
        <v>-60872430</v>
      </c>
      <c r="Z6" s="61">
        <f>+IF(X6&lt;&gt;0,+(Y6/X6)*100,0)</f>
        <v>-86.67466712959656</v>
      </c>
      <c r="AA6" s="62">
        <f t="shared" si="1"/>
        <v>140461872</v>
      </c>
    </row>
    <row r="7" spans="1:27" ht="13.5">
      <c r="A7" s="291" t="s">
        <v>228</v>
      </c>
      <c r="B7" s="142"/>
      <c r="C7" s="60">
        <v>59288948</v>
      </c>
      <c r="D7" s="327"/>
      <c r="E7" s="60">
        <v>140461872</v>
      </c>
      <c r="F7" s="59">
        <v>140461872</v>
      </c>
      <c r="G7" s="59"/>
      <c r="H7" s="60">
        <v>11000</v>
      </c>
      <c r="I7" s="60">
        <v>2199015</v>
      </c>
      <c r="J7" s="59">
        <v>2210015</v>
      </c>
      <c r="K7" s="59">
        <v>596709</v>
      </c>
      <c r="L7" s="60">
        <v>3724732</v>
      </c>
      <c r="M7" s="60">
        <v>2827050</v>
      </c>
      <c r="N7" s="59">
        <v>7148491</v>
      </c>
      <c r="O7" s="59"/>
      <c r="P7" s="60"/>
      <c r="Q7" s="60"/>
      <c r="R7" s="59"/>
      <c r="S7" s="59"/>
      <c r="T7" s="60"/>
      <c r="U7" s="60"/>
      <c r="V7" s="59"/>
      <c r="W7" s="59">
        <v>9358506</v>
      </c>
      <c r="X7" s="60">
        <v>70230936</v>
      </c>
      <c r="Y7" s="59">
        <v>-60872430</v>
      </c>
      <c r="Z7" s="61">
        <v>-86.67</v>
      </c>
      <c r="AA7" s="62">
        <v>140461872</v>
      </c>
    </row>
    <row r="8" spans="1:27" ht="13.5">
      <c r="A8" s="348" t="s">
        <v>205</v>
      </c>
      <c r="B8" s="142"/>
      <c r="C8" s="60">
        <f aca="true" t="shared" si="2" ref="C8:Y8">SUM(C9:C10)</f>
        <v>124365665</v>
      </c>
      <c r="D8" s="327">
        <f t="shared" si="2"/>
        <v>0</v>
      </c>
      <c r="E8" s="60">
        <f t="shared" si="2"/>
        <v>137047356</v>
      </c>
      <c r="F8" s="59">
        <f t="shared" si="2"/>
        <v>137047356</v>
      </c>
      <c r="G8" s="59">
        <f t="shared" si="2"/>
        <v>458956</v>
      </c>
      <c r="H8" s="60">
        <f t="shared" si="2"/>
        <v>1077200</v>
      </c>
      <c r="I8" s="60">
        <f t="shared" si="2"/>
        <v>5545639</v>
      </c>
      <c r="J8" s="59">
        <f t="shared" si="2"/>
        <v>7081795</v>
      </c>
      <c r="K8" s="59">
        <f t="shared" si="2"/>
        <v>5623485</v>
      </c>
      <c r="L8" s="60">
        <f t="shared" si="2"/>
        <v>13981681</v>
      </c>
      <c r="M8" s="60">
        <f t="shared" si="2"/>
        <v>23037624</v>
      </c>
      <c r="N8" s="59">
        <f t="shared" si="2"/>
        <v>42642790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49724585</v>
      </c>
      <c r="X8" s="60">
        <f t="shared" si="2"/>
        <v>68523678</v>
      </c>
      <c r="Y8" s="59">
        <f t="shared" si="2"/>
        <v>-18799093</v>
      </c>
      <c r="Z8" s="61">
        <f>+IF(X8&lt;&gt;0,+(Y8/X8)*100,0)</f>
        <v>-27.43444827932324</v>
      </c>
      <c r="AA8" s="62">
        <f>SUM(AA9:AA10)</f>
        <v>137047356</v>
      </c>
    </row>
    <row r="9" spans="1:27" ht="13.5">
      <c r="A9" s="291" t="s">
        <v>229</v>
      </c>
      <c r="B9" s="142"/>
      <c r="C9" s="60">
        <v>124365665</v>
      </c>
      <c r="D9" s="327"/>
      <c r="E9" s="60">
        <v>137047356</v>
      </c>
      <c r="F9" s="59">
        <v>137047356</v>
      </c>
      <c r="G9" s="59">
        <v>458956</v>
      </c>
      <c r="H9" s="60">
        <v>1077200</v>
      </c>
      <c r="I9" s="60">
        <v>5545639</v>
      </c>
      <c r="J9" s="59">
        <v>7081795</v>
      </c>
      <c r="K9" s="59">
        <v>5623485</v>
      </c>
      <c r="L9" s="60">
        <v>13981681</v>
      </c>
      <c r="M9" s="60">
        <v>23037624</v>
      </c>
      <c r="N9" s="59">
        <v>42642790</v>
      </c>
      <c r="O9" s="59"/>
      <c r="P9" s="60"/>
      <c r="Q9" s="60"/>
      <c r="R9" s="59"/>
      <c r="S9" s="59"/>
      <c r="T9" s="60"/>
      <c r="U9" s="60"/>
      <c r="V9" s="59"/>
      <c r="W9" s="59">
        <v>49724585</v>
      </c>
      <c r="X9" s="60">
        <v>68523678</v>
      </c>
      <c r="Y9" s="59">
        <v>-18799093</v>
      </c>
      <c r="Z9" s="61">
        <v>-27.43</v>
      </c>
      <c r="AA9" s="62">
        <v>137047356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138143839</v>
      </c>
      <c r="D11" s="350">
        <f aca="true" t="shared" si="3" ref="D11:AA11">+D12</f>
        <v>0</v>
      </c>
      <c r="E11" s="349">
        <f t="shared" si="3"/>
        <v>137745715</v>
      </c>
      <c r="F11" s="351">
        <f t="shared" si="3"/>
        <v>137745715</v>
      </c>
      <c r="G11" s="351">
        <f t="shared" si="3"/>
        <v>0</v>
      </c>
      <c r="H11" s="349">
        <f t="shared" si="3"/>
        <v>4086438</v>
      </c>
      <c r="I11" s="349">
        <f t="shared" si="3"/>
        <v>5830008</v>
      </c>
      <c r="J11" s="351">
        <f t="shared" si="3"/>
        <v>9916446</v>
      </c>
      <c r="K11" s="351">
        <f t="shared" si="3"/>
        <v>11151425</v>
      </c>
      <c r="L11" s="349">
        <f t="shared" si="3"/>
        <v>9326238</v>
      </c>
      <c r="M11" s="349">
        <f t="shared" si="3"/>
        <v>16538636</v>
      </c>
      <c r="N11" s="351">
        <f t="shared" si="3"/>
        <v>37016299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46932745</v>
      </c>
      <c r="X11" s="349">
        <f t="shared" si="3"/>
        <v>68872858</v>
      </c>
      <c r="Y11" s="351">
        <f t="shared" si="3"/>
        <v>-21940113</v>
      </c>
      <c r="Z11" s="352">
        <f>+IF(X11&lt;&gt;0,+(Y11/X11)*100,0)</f>
        <v>-31.855964217428003</v>
      </c>
      <c r="AA11" s="353">
        <f t="shared" si="3"/>
        <v>137745715</v>
      </c>
    </row>
    <row r="12" spans="1:27" ht="13.5">
      <c r="A12" s="291" t="s">
        <v>231</v>
      </c>
      <c r="B12" s="136"/>
      <c r="C12" s="60">
        <v>138143839</v>
      </c>
      <c r="D12" s="327"/>
      <c r="E12" s="60">
        <v>137745715</v>
      </c>
      <c r="F12" s="59">
        <v>137745715</v>
      </c>
      <c r="G12" s="59"/>
      <c r="H12" s="60">
        <v>4086438</v>
      </c>
      <c r="I12" s="60">
        <v>5830008</v>
      </c>
      <c r="J12" s="59">
        <v>9916446</v>
      </c>
      <c r="K12" s="59">
        <v>11151425</v>
      </c>
      <c r="L12" s="60">
        <v>9326238</v>
      </c>
      <c r="M12" s="60">
        <v>16538636</v>
      </c>
      <c r="N12" s="59">
        <v>37016299</v>
      </c>
      <c r="O12" s="59"/>
      <c r="P12" s="60"/>
      <c r="Q12" s="60"/>
      <c r="R12" s="59"/>
      <c r="S12" s="59"/>
      <c r="T12" s="60"/>
      <c r="U12" s="60"/>
      <c r="V12" s="59"/>
      <c r="W12" s="59">
        <v>46932745</v>
      </c>
      <c r="X12" s="60">
        <v>68872858</v>
      </c>
      <c r="Y12" s="59">
        <v>-21940113</v>
      </c>
      <c r="Z12" s="61">
        <v>-31.86</v>
      </c>
      <c r="AA12" s="62">
        <v>137745715</v>
      </c>
    </row>
    <row r="13" spans="1:27" ht="13.5">
      <c r="A13" s="348" t="s">
        <v>207</v>
      </c>
      <c r="B13" s="136"/>
      <c r="C13" s="275">
        <f>+C14</f>
        <v>230951943</v>
      </c>
      <c r="D13" s="328">
        <f aca="true" t="shared" si="4" ref="D13:AA13">+D14</f>
        <v>0</v>
      </c>
      <c r="E13" s="275">
        <f t="shared" si="4"/>
        <v>161707071</v>
      </c>
      <c r="F13" s="329">
        <f t="shared" si="4"/>
        <v>161707071</v>
      </c>
      <c r="G13" s="329">
        <f t="shared" si="4"/>
        <v>4301724</v>
      </c>
      <c r="H13" s="275">
        <f t="shared" si="4"/>
        <v>12692899</v>
      </c>
      <c r="I13" s="275">
        <f t="shared" si="4"/>
        <v>6938063</v>
      </c>
      <c r="J13" s="329">
        <f t="shared" si="4"/>
        <v>23932686</v>
      </c>
      <c r="K13" s="329">
        <f t="shared" si="4"/>
        <v>22975042</v>
      </c>
      <c r="L13" s="275">
        <f t="shared" si="4"/>
        <v>4975531</v>
      </c>
      <c r="M13" s="275">
        <f t="shared" si="4"/>
        <v>17164405</v>
      </c>
      <c r="N13" s="329">
        <f t="shared" si="4"/>
        <v>45114978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69047664</v>
      </c>
      <c r="X13" s="275">
        <f t="shared" si="4"/>
        <v>80853536</v>
      </c>
      <c r="Y13" s="329">
        <f t="shared" si="4"/>
        <v>-11805872</v>
      </c>
      <c r="Z13" s="322">
        <f>+IF(X13&lt;&gt;0,+(Y13/X13)*100,0)</f>
        <v>-14.601553109563445</v>
      </c>
      <c r="AA13" s="273">
        <f t="shared" si="4"/>
        <v>161707071</v>
      </c>
    </row>
    <row r="14" spans="1:27" ht="13.5">
      <c r="A14" s="291" t="s">
        <v>232</v>
      </c>
      <c r="B14" s="136"/>
      <c r="C14" s="60">
        <v>230951943</v>
      </c>
      <c r="D14" s="327"/>
      <c r="E14" s="60">
        <v>161707071</v>
      </c>
      <c r="F14" s="59">
        <v>161707071</v>
      </c>
      <c r="G14" s="59">
        <v>4301724</v>
      </c>
      <c r="H14" s="60">
        <v>12692899</v>
      </c>
      <c r="I14" s="60">
        <v>6938063</v>
      </c>
      <c r="J14" s="59">
        <v>23932686</v>
      </c>
      <c r="K14" s="59">
        <v>22975042</v>
      </c>
      <c r="L14" s="60">
        <v>4975531</v>
      </c>
      <c r="M14" s="60">
        <v>17164405</v>
      </c>
      <c r="N14" s="59">
        <v>45114978</v>
      </c>
      <c r="O14" s="59"/>
      <c r="P14" s="60"/>
      <c r="Q14" s="60"/>
      <c r="R14" s="59"/>
      <c r="S14" s="59"/>
      <c r="T14" s="60"/>
      <c r="U14" s="60"/>
      <c r="V14" s="59"/>
      <c r="W14" s="59">
        <v>69047664</v>
      </c>
      <c r="X14" s="60">
        <v>80853536</v>
      </c>
      <c r="Y14" s="59">
        <v>-11805872</v>
      </c>
      <c r="Z14" s="61">
        <v>-14.6</v>
      </c>
      <c r="AA14" s="62">
        <v>161707071</v>
      </c>
    </row>
    <row r="15" spans="1:27" ht="13.5">
      <c r="A15" s="348" t="s">
        <v>208</v>
      </c>
      <c r="B15" s="136"/>
      <c r="C15" s="60">
        <f aca="true" t="shared" si="5" ref="C15:Y15">SUM(C16:C20)</f>
        <v>6245179</v>
      </c>
      <c r="D15" s="327">
        <f t="shared" si="5"/>
        <v>0</v>
      </c>
      <c r="E15" s="60">
        <f t="shared" si="5"/>
        <v>21099063</v>
      </c>
      <c r="F15" s="59">
        <f t="shared" si="5"/>
        <v>21099063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597935</v>
      </c>
      <c r="L15" s="60">
        <f t="shared" si="5"/>
        <v>0</v>
      </c>
      <c r="M15" s="60">
        <f t="shared" si="5"/>
        <v>121435</v>
      </c>
      <c r="N15" s="59">
        <f t="shared" si="5"/>
        <v>719370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719370</v>
      </c>
      <c r="X15" s="60">
        <f t="shared" si="5"/>
        <v>10549532</v>
      </c>
      <c r="Y15" s="59">
        <f t="shared" si="5"/>
        <v>-9830162</v>
      </c>
      <c r="Z15" s="61">
        <f>+IF(X15&lt;&gt;0,+(Y15/X15)*100,0)</f>
        <v>-93.18102452317316</v>
      </c>
      <c r="AA15" s="62">
        <f>SUM(AA16:AA20)</f>
        <v>21099063</v>
      </c>
    </row>
    <row r="16" spans="1:27" ht="13.5">
      <c r="A16" s="291" t="s">
        <v>233</v>
      </c>
      <c r="B16" s="300"/>
      <c r="C16" s="60">
        <v>3765328</v>
      </c>
      <c r="D16" s="327"/>
      <c r="E16" s="60">
        <v>1000000</v>
      </c>
      <c r="F16" s="59">
        <v>1000000</v>
      </c>
      <c r="G16" s="59"/>
      <c r="H16" s="60"/>
      <c r="I16" s="60"/>
      <c r="J16" s="59"/>
      <c r="K16" s="59"/>
      <c r="L16" s="60"/>
      <c r="M16" s="60">
        <v>121435</v>
      </c>
      <c r="N16" s="59">
        <v>121435</v>
      </c>
      <c r="O16" s="59"/>
      <c r="P16" s="60"/>
      <c r="Q16" s="60"/>
      <c r="R16" s="59"/>
      <c r="S16" s="59"/>
      <c r="T16" s="60"/>
      <c r="U16" s="60"/>
      <c r="V16" s="59"/>
      <c r="W16" s="59">
        <v>121435</v>
      </c>
      <c r="X16" s="60">
        <v>500000</v>
      </c>
      <c r="Y16" s="59">
        <v>-378565</v>
      </c>
      <c r="Z16" s="61">
        <v>-75.71</v>
      </c>
      <c r="AA16" s="62">
        <v>1000000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>
        <v>597935</v>
      </c>
      <c r="L17" s="60"/>
      <c r="M17" s="60"/>
      <c r="N17" s="59">
        <v>597935</v>
      </c>
      <c r="O17" s="59"/>
      <c r="P17" s="60"/>
      <c r="Q17" s="60"/>
      <c r="R17" s="59"/>
      <c r="S17" s="59"/>
      <c r="T17" s="60"/>
      <c r="U17" s="60"/>
      <c r="V17" s="59"/>
      <c r="W17" s="59">
        <v>597935</v>
      </c>
      <c r="X17" s="60"/>
      <c r="Y17" s="59">
        <v>597935</v>
      </c>
      <c r="Z17" s="61"/>
      <c r="AA17" s="62"/>
    </row>
    <row r="18" spans="1:27" ht="13.5">
      <c r="A18" s="291" t="s">
        <v>82</v>
      </c>
      <c r="B18" s="136"/>
      <c r="C18" s="60">
        <v>2028183</v>
      </c>
      <c r="D18" s="327"/>
      <c r="E18" s="60">
        <v>20099063</v>
      </c>
      <c r="F18" s="59">
        <v>20099063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10049532</v>
      </c>
      <c r="Y18" s="59">
        <v>-10049532</v>
      </c>
      <c r="Z18" s="61">
        <v>-100</v>
      </c>
      <c r="AA18" s="62">
        <v>20099063</v>
      </c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451668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55037669</v>
      </c>
      <c r="D22" s="331">
        <f t="shared" si="6"/>
        <v>0</v>
      </c>
      <c r="E22" s="330">
        <f t="shared" si="6"/>
        <v>73694871</v>
      </c>
      <c r="F22" s="332">
        <f t="shared" si="6"/>
        <v>73694871</v>
      </c>
      <c r="G22" s="332">
        <f t="shared" si="6"/>
        <v>908153</v>
      </c>
      <c r="H22" s="330">
        <f t="shared" si="6"/>
        <v>402786</v>
      </c>
      <c r="I22" s="330">
        <f t="shared" si="6"/>
        <v>1372571</v>
      </c>
      <c r="J22" s="332">
        <f t="shared" si="6"/>
        <v>2683510</v>
      </c>
      <c r="K22" s="332">
        <f t="shared" si="6"/>
        <v>7092536</v>
      </c>
      <c r="L22" s="330">
        <f t="shared" si="6"/>
        <v>3228199</v>
      </c>
      <c r="M22" s="330">
        <f t="shared" si="6"/>
        <v>3143475</v>
      </c>
      <c r="N22" s="332">
        <f t="shared" si="6"/>
        <v>13464210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16147720</v>
      </c>
      <c r="X22" s="330">
        <f t="shared" si="6"/>
        <v>36847436</v>
      </c>
      <c r="Y22" s="332">
        <f t="shared" si="6"/>
        <v>-20699716</v>
      </c>
      <c r="Z22" s="323">
        <f>+IF(X22&lt;&gt;0,+(Y22/X22)*100,0)</f>
        <v>-56.17681512493841</v>
      </c>
      <c r="AA22" s="337">
        <f>SUM(AA23:AA32)</f>
        <v>73694871</v>
      </c>
    </row>
    <row r="23" spans="1:27" ht="13.5">
      <c r="A23" s="348" t="s">
        <v>236</v>
      </c>
      <c r="B23" s="142"/>
      <c r="C23" s="60">
        <v>17985508</v>
      </c>
      <c r="D23" s="327"/>
      <c r="E23" s="60">
        <v>38013003</v>
      </c>
      <c r="F23" s="59">
        <v>38013003</v>
      </c>
      <c r="G23" s="59">
        <v>908153</v>
      </c>
      <c r="H23" s="60"/>
      <c r="I23" s="60">
        <v>1021387</v>
      </c>
      <c r="J23" s="59">
        <v>1929540</v>
      </c>
      <c r="K23" s="59">
        <v>6549637</v>
      </c>
      <c r="L23" s="60">
        <v>1041525</v>
      </c>
      <c r="M23" s="60">
        <v>2916785</v>
      </c>
      <c r="N23" s="59">
        <v>10507947</v>
      </c>
      <c r="O23" s="59"/>
      <c r="P23" s="60"/>
      <c r="Q23" s="60"/>
      <c r="R23" s="59"/>
      <c r="S23" s="59"/>
      <c r="T23" s="60"/>
      <c r="U23" s="60"/>
      <c r="V23" s="59"/>
      <c r="W23" s="59">
        <v>12437487</v>
      </c>
      <c r="X23" s="60">
        <v>19006502</v>
      </c>
      <c r="Y23" s="59">
        <v>-6569015</v>
      </c>
      <c r="Z23" s="61">
        <v>-34.56</v>
      </c>
      <c r="AA23" s="62">
        <v>38013003</v>
      </c>
    </row>
    <row r="24" spans="1:27" ht="13.5">
      <c r="A24" s="348" t="s">
        <v>237</v>
      </c>
      <c r="B24" s="142"/>
      <c r="C24" s="60">
        <v>9964454</v>
      </c>
      <c r="D24" s="327"/>
      <c r="E24" s="60">
        <v>12708868</v>
      </c>
      <c r="F24" s="59">
        <v>12708868</v>
      </c>
      <c r="G24" s="59"/>
      <c r="H24" s="60">
        <v>313599</v>
      </c>
      <c r="I24" s="60">
        <v>351184</v>
      </c>
      <c r="J24" s="59">
        <v>664783</v>
      </c>
      <c r="K24" s="59">
        <v>236663</v>
      </c>
      <c r="L24" s="60">
        <v>421396</v>
      </c>
      <c r="M24" s="60">
        <v>226690</v>
      </c>
      <c r="N24" s="59">
        <v>884749</v>
      </c>
      <c r="O24" s="59"/>
      <c r="P24" s="60"/>
      <c r="Q24" s="60"/>
      <c r="R24" s="59"/>
      <c r="S24" s="59"/>
      <c r="T24" s="60"/>
      <c r="U24" s="60"/>
      <c r="V24" s="59"/>
      <c r="W24" s="59">
        <v>1549532</v>
      </c>
      <c r="X24" s="60">
        <v>6354434</v>
      </c>
      <c r="Y24" s="59">
        <v>-4804902</v>
      </c>
      <c r="Z24" s="61">
        <v>-75.61</v>
      </c>
      <c r="AA24" s="62">
        <v>12708868</v>
      </c>
    </row>
    <row r="25" spans="1:27" ht="13.5">
      <c r="A25" s="348" t="s">
        <v>238</v>
      </c>
      <c r="B25" s="142"/>
      <c r="C25" s="60">
        <v>8038444</v>
      </c>
      <c r="D25" s="327"/>
      <c r="E25" s="60"/>
      <c r="F25" s="59"/>
      <c r="G25" s="59"/>
      <c r="H25" s="60"/>
      <c r="I25" s="60"/>
      <c r="J25" s="59"/>
      <c r="K25" s="59"/>
      <c r="L25" s="60">
        <v>259474</v>
      </c>
      <c r="M25" s="60"/>
      <c r="N25" s="59">
        <v>259474</v>
      </c>
      <c r="O25" s="59"/>
      <c r="P25" s="60"/>
      <c r="Q25" s="60"/>
      <c r="R25" s="59"/>
      <c r="S25" s="59"/>
      <c r="T25" s="60"/>
      <c r="U25" s="60"/>
      <c r="V25" s="59"/>
      <c r="W25" s="59">
        <v>259474</v>
      </c>
      <c r="X25" s="60"/>
      <c r="Y25" s="59">
        <v>259474</v>
      </c>
      <c r="Z25" s="61"/>
      <c r="AA25" s="62"/>
    </row>
    <row r="26" spans="1:27" ht="13.5">
      <c r="A26" s="348" t="s">
        <v>239</v>
      </c>
      <c r="B26" s="302"/>
      <c r="C26" s="349">
        <v>406322</v>
      </c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>
        <v>13106146</v>
      </c>
      <c r="D27" s="327"/>
      <c r="E27" s="60">
        <v>5500000</v>
      </c>
      <c r="F27" s="59">
        <v>5500000</v>
      </c>
      <c r="G27" s="59"/>
      <c r="H27" s="60">
        <v>89187</v>
      </c>
      <c r="I27" s="60"/>
      <c r="J27" s="59">
        <v>89187</v>
      </c>
      <c r="K27" s="59"/>
      <c r="L27" s="60">
        <v>1505804</v>
      </c>
      <c r="M27" s="60"/>
      <c r="N27" s="59">
        <v>1505804</v>
      </c>
      <c r="O27" s="59"/>
      <c r="P27" s="60"/>
      <c r="Q27" s="60"/>
      <c r="R27" s="59"/>
      <c r="S27" s="59"/>
      <c r="T27" s="60"/>
      <c r="U27" s="60"/>
      <c r="V27" s="59"/>
      <c r="W27" s="59">
        <v>1594991</v>
      </c>
      <c r="X27" s="60">
        <v>2750000</v>
      </c>
      <c r="Y27" s="59">
        <v>-1155009</v>
      </c>
      <c r="Z27" s="61">
        <v>-42</v>
      </c>
      <c r="AA27" s="62">
        <v>5500000</v>
      </c>
    </row>
    <row r="28" spans="1:27" ht="13.5">
      <c r="A28" s="348" t="s">
        <v>241</v>
      </c>
      <c r="B28" s="147"/>
      <c r="C28" s="275">
        <v>5536795</v>
      </c>
      <c r="D28" s="328"/>
      <c r="E28" s="275">
        <v>9680000</v>
      </c>
      <c r="F28" s="329">
        <v>9680000</v>
      </c>
      <c r="G28" s="329"/>
      <c r="H28" s="275"/>
      <c r="I28" s="275"/>
      <c r="J28" s="329"/>
      <c r="K28" s="329">
        <v>306236</v>
      </c>
      <c r="L28" s="275"/>
      <c r="M28" s="275"/>
      <c r="N28" s="329">
        <v>306236</v>
      </c>
      <c r="O28" s="329"/>
      <c r="P28" s="275"/>
      <c r="Q28" s="275"/>
      <c r="R28" s="329"/>
      <c r="S28" s="329"/>
      <c r="T28" s="275"/>
      <c r="U28" s="275"/>
      <c r="V28" s="329"/>
      <c r="W28" s="329">
        <v>306236</v>
      </c>
      <c r="X28" s="275">
        <v>4840000</v>
      </c>
      <c r="Y28" s="329">
        <v>-4533764</v>
      </c>
      <c r="Z28" s="322">
        <v>-93.67</v>
      </c>
      <c r="AA28" s="273">
        <v>9680000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7793000</v>
      </c>
      <c r="F32" s="59">
        <v>7793000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3896500</v>
      </c>
      <c r="Y32" s="59">
        <v>-3896500</v>
      </c>
      <c r="Z32" s="61">
        <v>-100</v>
      </c>
      <c r="AA32" s="62">
        <v>7793000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2328649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88378</v>
      </c>
      <c r="N34" s="332">
        <f t="shared" si="7"/>
        <v>88378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88378</v>
      </c>
      <c r="X34" s="330">
        <f t="shared" si="7"/>
        <v>0</v>
      </c>
      <c r="Y34" s="332">
        <f t="shared" si="7"/>
        <v>88378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>
        <v>2328649</v>
      </c>
      <c r="D35" s="355"/>
      <c r="E35" s="54"/>
      <c r="F35" s="53"/>
      <c r="G35" s="53"/>
      <c r="H35" s="54"/>
      <c r="I35" s="54"/>
      <c r="J35" s="53"/>
      <c r="K35" s="53"/>
      <c r="L35" s="54"/>
      <c r="M35" s="54">
        <v>88378</v>
      </c>
      <c r="N35" s="53">
        <v>88378</v>
      </c>
      <c r="O35" s="53"/>
      <c r="P35" s="54"/>
      <c r="Q35" s="54"/>
      <c r="R35" s="53"/>
      <c r="S35" s="53"/>
      <c r="T35" s="54"/>
      <c r="U35" s="54"/>
      <c r="V35" s="53"/>
      <c r="W35" s="53">
        <v>88378</v>
      </c>
      <c r="X35" s="54"/>
      <c r="Y35" s="53">
        <v>88378</v>
      </c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114016328</v>
      </c>
      <c r="D40" s="331">
        <f t="shared" si="9"/>
        <v>0</v>
      </c>
      <c r="E40" s="330">
        <f t="shared" si="9"/>
        <v>351990854</v>
      </c>
      <c r="F40" s="332">
        <f t="shared" si="9"/>
        <v>351990854</v>
      </c>
      <c r="G40" s="332">
        <f t="shared" si="9"/>
        <v>45200</v>
      </c>
      <c r="H40" s="330">
        <f t="shared" si="9"/>
        <v>12018370</v>
      </c>
      <c r="I40" s="330">
        <f t="shared" si="9"/>
        <v>-2817484</v>
      </c>
      <c r="J40" s="332">
        <f t="shared" si="9"/>
        <v>9246086</v>
      </c>
      <c r="K40" s="332">
        <f t="shared" si="9"/>
        <v>12077194</v>
      </c>
      <c r="L40" s="330">
        <f t="shared" si="9"/>
        <v>7078450</v>
      </c>
      <c r="M40" s="330">
        <f t="shared" si="9"/>
        <v>10552591</v>
      </c>
      <c r="N40" s="332">
        <f t="shared" si="9"/>
        <v>29708235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38954321</v>
      </c>
      <c r="X40" s="330">
        <f t="shared" si="9"/>
        <v>175995428</v>
      </c>
      <c r="Y40" s="332">
        <f t="shared" si="9"/>
        <v>-137041107</v>
      </c>
      <c r="Z40" s="323">
        <f>+IF(X40&lt;&gt;0,+(Y40/X40)*100,0)</f>
        <v>-77.8662880947112</v>
      </c>
      <c r="AA40" s="337">
        <f>SUM(AA41:AA49)</f>
        <v>351990854</v>
      </c>
    </row>
    <row r="41" spans="1:27" ht="13.5">
      <c r="A41" s="348" t="s">
        <v>247</v>
      </c>
      <c r="B41" s="142"/>
      <c r="C41" s="349">
        <v>28092006</v>
      </c>
      <c r="D41" s="350"/>
      <c r="E41" s="349">
        <v>82517759</v>
      </c>
      <c r="F41" s="351">
        <v>82517759</v>
      </c>
      <c r="G41" s="351">
        <v>44844</v>
      </c>
      <c r="H41" s="349">
        <v>9931340</v>
      </c>
      <c r="I41" s="349">
        <v>-3117621</v>
      </c>
      <c r="J41" s="351">
        <v>6858563</v>
      </c>
      <c r="K41" s="351">
        <v>5982962</v>
      </c>
      <c r="L41" s="349">
        <v>5539759</v>
      </c>
      <c r="M41" s="349">
        <v>3696661</v>
      </c>
      <c r="N41" s="351">
        <v>15219382</v>
      </c>
      <c r="O41" s="351"/>
      <c r="P41" s="349"/>
      <c r="Q41" s="349"/>
      <c r="R41" s="351"/>
      <c r="S41" s="351"/>
      <c r="T41" s="349"/>
      <c r="U41" s="349"/>
      <c r="V41" s="351"/>
      <c r="W41" s="351">
        <v>22077945</v>
      </c>
      <c r="X41" s="349">
        <v>41258880</v>
      </c>
      <c r="Y41" s="351">
        <v>-19180935</v>
      </c>
      <c r="Z41" s="352">
        <v>-46.49</v>
      </c>
      <c r="AA41" s="353">
        <v>82517759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1260163</v>
      </c>
      <c r="D43" s="356"/>
      <c r="E43" s="305">
        <v>8209000</v>
      </c>
      <c r="F43" s="357">
        <v>8209000</v>
      </c>
      <c r="G43" s="357"/>
      <c r="H43" s="305"/>
      <c r="I43" s="305">
        <v>540</v>
      </c>
      <c r="J43" s="357">
        <v>540</v>
      </c>
      <c r="K43" s="357">
        <v>151639</v>
      </c>
      <c r="L43" s="305"/>
      <c r="M43" s="305">
        <v>1474631</v>
      </c>
      <c r="N43" s="357">
        <v>1626270</v>
      </c>
      <c r="O43" s="357"/>
      <c r="P43" s="305"/>
      <c r="Q43" s="305"/>
      <c r="R43" s="357"/>
      <c r="S43" s="357"/>
      <c r="T43" s="305"/>
      <c r="U43" s="305"/>
      <c r="V43" s="357"/>
      <c r="W43" s="357">
        <v>1626810</v>
      </c>
      <c r="X43" s="305">
        <v>4104500</v>
      </c>
      <c r="Y43" s="357">
        <v>-2477690</v>
      </c>
      <c r="Z43" s="358">
        <v>-60.37</v>
      </c>
      <c r="AA43" s="303">
        <v>8209000</v>
      </c>
    </row>
    <row r="44" spans="1:27" ht="13.5">
      <c r="A44" s="348" t="s">
        <v>250</v>
      </c>
      <c r="B44" s="136"/>
      <c r="C44" s="60">
        <v>31462721</v>
      </c>
      <c r="D44" s="355"/>
      <c r="E44" s="54">
        <v>14830163</v>
      </c>
      <c r="F44" s="53">
        <v>14830163</v>
      </c>
      <c r="G44" s="53"/>
      <c r="H44" s="54"/>
      <c r="I44" s="54">
        <v>49296</v>
      </c>
      <c r="J44" s="53">
        <v>49296</v>
      </c>
      <c r="K44" s="53">
        <v>81900</v>
      </c>
      <c r="L44" s="54">
        <v>711438</v>
      </c>
      <c r="M44" s="54"/>
      <c r="N44" s="53">
        <v>793338</v>
      </c>
      <c r="O44" s="53"/>
      <c r="P44" s="54"/>
      <c r="Q44" s="54"/>
      <c r="R44" s="53"/>
      <c r="S44" s="53"/>
      <c r="T44" s="54"/>
      <c r="U44" s="54"/>
      <c r="V44" s="53"/>
      <c r="W44" s="53">
        <v>842634</v>
      </c>
      <c r="X44" s="54">
        <v>7415082</v>
      </c>
      <c r="Y44" s="53">
        <v>-6572448</v>
      </c>
      <c r="Z44" s="94">
        <v>-88.64</v>
      </c>
      <c r="AA44" s="95">
        <v>14830163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>
        <v>789474</v>
      </c>
      <c r="M46" s="54"/>
      <c r="N46" s="53">
        <v>789474</v>
      </c>
      <c r="O46" s="53"/>
      <c r="P46" s="54"/>
      <c r="Q46" s="54"/>
      <c r="R46" s="53"/>
      <c r="S46" s="53"/>
      <c r="T46" s="54"/>
      <c r="U46" s="54"/>
      <c r="V46" s="53"/>
      <c r="W46" s="53">
        <v>789474</v>
      </c>
      <c r="X46" s="54"/>
      <c r="Y46" s="53">
        <v>789474</v>
      </c>
      <c r="Z46" s="94"/>
      <c r="AA46" s="95"/>
    </row>
    <row r="47" spans="1:27" ht="13.5">
      <c r="A47" s="348" t="s">
        <v>253</v>
      </c>
      <c r="B47" s="136"/>
      <c r="C47" s="60">
        <v>43152361</v>
      </c>
      <c r="D47" s="355"/>
      <c r="E47" s="54">
        <v>74433932</v>
      </c>
      <c r="F47" s="53">
        <v>74433932</v>
      </c>
      <c r="G47" s="53">
        <v>356</v>
      </c>
      <c r="H47" s="54">
        <v>1953442</v>
      </c>
      <c r="I47" s="54">
        <v>250301</v>
      </c>
      <c r="J47" s="53">
        <v>2204099</v>
      </c>
      <c r="K47" s="53">
        <v>5860693</v>
      </c>
      <c r="L47" s="54">
        <v>359</v>
      </c>
      <c r="M47" s="54">
        <v>1389799</v>
      </c>
      <c r="N47" s="53">
        <v>7250851</v>
      </c>
      <c r="O47" s="53"/>
      <c r="P47" s="54"/>
      <c r="Q47" s="54"/>
      <c r="R47" s="53"/>
      <c r="S47" s="53"/>
      <c r="T47" s="54"/>
      <c r="U47" s="54"/>
      <c r="V47" s="53"/>
      <c r="W47" s="53">
        <v>9454950</v>
      </c>
      <c r="X47" s="54">
        <v>37216966</v>
      </c>
      <c r="Y47" s="53">
        <v>-27762016</v>
      </c>
      <c r="Z47" s="94">
        <v>-74.6</v>
      </c>
      <c r="AA47" s="95">
        <v>74433932</v>
      </c>
    </row>
    <row r="48" spans="1:27" ht="13.5">
      <c r="A48" s="348" t="s">
        <v>254</v>
      </c>
      <c r="B48" s="136"/>
      <c r="C48" s="60">
        <v>4893768</v>
      </c>
      <c r="D48" s="355"/>
      <c r="E48" s="54">
        <v>172000000</v>
      </c>
      <c r="F48" s="53">
        <v>172000000</v>
      </c>
      <c r="G48" s="53"/>
      <c r="H48" s="54">
        <v>133588</v>
      </c>
      <c r="I48" s="54"/>
      <c r="J48" s="53">
        <v>133588</v>
      </c>
      <c r="K48" s="53"/>
      <c r="L48" s="54">
        <v>-133588</v>
      </c>
      <c r="M48" s="54">
        <v>3991500</v>
      </c>
      <c r="N48" s="53">
        <v>3857912</v>
      </c>
      <c r="O48" s="53"/>
      <c r="P48" s="54"/>
      <c r="Q48" s="54"/>
      <c r="R48" s="53"/>
      <c r="S48" s="53"/>
      <c r="T48" s="54"/>
      <c r="U48" s="54"/>
      <c r="V48" s="53"/>
      <c r="W48" s="53">
        <v>3991500</v>
      </c>
      <c r="X48" s="54">
        <v>86000000</v>
      </c>
      <c r="Y48" s="53">
        <v>-82008500</v>
      </c>
      <c r="Z48" s="94">
        <v>-95.36</v>
      </c>
      <c r="AA48" s="95">
        <v>172000000</v>
      </c>
    </row>
    <row r="49" spans="1:27" ht="13.5">
      <c r="A49" s="348" t="s">
        <v>93</v>
      </c>
      <c r="B49" s="136"/>
      <c r="C49" s="54">
        <v>5155309</v>
      </c>
      <c r="D49" s="355"/>
      <c r="E49" s="54"/>
      <c r="F49" s="53"/>
      <c r="G49" s="53"/>
      <c r="H49" s="54"/>
      <c r="I49" s="54"/>
      <c r="J49" s="53"/>
      <c r="K49" s="53"/>
      <c r="L49" s="54">
        <v>171008</v>
      </c>
      <c r="M49" s="54"/>
      <c r="N49" s="53">
        <v>171008</v>
      </c>
      <c r="O49" s="53"/>
      <c r="P49" s="54"/>
      <c r="Q49" s="54"/>
      <c r="R49" s="53"/>
      <c r="S49" s="53"/>
      <c r="T49" s="54"/>
      <c r="U49" s="54"/>
      <c r="V49" s="53"/>
      <c r="W49" s="53">
        <v>171008</v>
      </c>
      <c r="X49" s="54"/>
      <c r="Y49" s="53">
        <v>171008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730378220</v>
      </c>
      <c r="D60" s="333">
        <f t="shared" si="14"/>
        <v>0</v>
      </c>
      <c r="E60" s="219">
        <f t="shared" si="14"/>
        <v>1023746802</v>
      </c>
      <c r="F60" s="264">
        <f t="shared" si="14"/>
        <v>1023746802</v>
      </c>
      <c r="G60" s="264">
        <f t="shared" si="14"/>
        <v>5714033</v>
      </c>
      <c r="H60" s="219">
        <f t="shared" si="14"/>
        <v>30288693</v>
      </c>
      <c r="I60" s="219">
        <f t="shared" si="14"/>
        <v>19067812</v>
      </c>
      <c r="J60" s="264">
        <f t="shared" si="14"/>
        <v>55070538</v>
      </c>
      <c r="K60" s="264">
        <f t="shared" si="14"/>
        <v>60114326</v>
      </c>
      <c r="L60" s="219">
        <f t="shared" si="14"/>
        <v>42314831</v>
      </c>
      <c r="M60" s="219">
        <f t="shared" si="14"/>
        <v>73473594</v>
      </c>
      <c r="N60" s="264">
        <f t="shared" si="14"/>
        <v>175902751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230973289</v>
      </c>
      <c r="X60" s="219">
        <f t="shared" si="14"/>
        <v>511873404</v>
      </c>
      <c r="Y60" s="264">
        <f t="shared" si="14"/>
        <v>-280900115</v>
      </c>
      <c r="Z60" s="324">
        <f>+IF(X60&lt;&gt;0,+(Y60/X60)*100,0)</f>
        <v>-54.87687244637544</v>
      </c>
      <c r="AA60" s="232">
        <f>+AA57+AA54+AA51+AA40+AA37+AA34+AA22+AA5</f>
        <v>1023746802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277251149</v>
      </c>
      <c r="D5" s="344">
        <f t="shared" si="0"/>
        <v>0</v>
      </c>
      <c r="E5" s="343">
        <f t="shared" si="0"/>
        <v>418123846</v>
      </c>
      <c r="F5" s="345">
        <f t="shared" si="0"/>
        <v>418123846</v>
      </c>
      <c r="G5" s="345">
        <f t="shared" si="0"/>
        <v>974624</v>
      </c>
      <c r="H5" s="343">
        <f t="shared" si="0"/>
        <v>18304730</v>
      </c>
      <c r="I5" s="343">
        <f t="shared" si="0"/>
        <v>21865632</v>
      </c>
      <c r="J5" s="345">
        <f t="shared" si="0"/>
        <v>41144986</v>
      </c>
      <c r="K5" s="345">
        <f t="shared" si="0"/>
        <v>29228740</v>
      </c>
      <c r="L5" s="343">
        <f t="shared" si="0"/>
        <v>24268229</v>
      </c>
      <c r="M5" s="343">
        <f t="shared" si="0"/>
        <v>51224129</v>
      </c>
      <c r="N5" s="345">
        <f t="shared" si="0"/>
        <v>104721098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145866084</v>
      </c>
      <c r="X5" s="343">
        <f t="shared" si="0"/>
        <v>209061923</v>
      </c>
      <c r="Y5" s="345">
        <f t="shared" si="0"/>
        <v>-63195839</v>
      </c>
      <c r="Z5" s="346">
        <f>+IF(X5&lt;&gt;0,+(Y5/X5)*100,0)</f>
        <v>-30.228287434245022</v>
      </c>
      <c r="AA5" s="347">
        <f>+AA6+AA8+AA11+AA13+AA15</f>
        <v>418123846</v>
      </c>
    </row>
    <row r="6" spans="1:27" ht="13.5">
      <c r="A6" s="348" t="s">
        <v>204</v>
      </c>
      <c r="B6" s="142"/>
      <c r="C6" s="60">
        <f>+C7</f>
        <v>105742068</v>
      </c>
      <c r="D6" s="327">
        <f aca="true" t="shared" si="1" ref="D6:AA6">+D7</f>
        <v>0</v>
      </c>
      <c r="E6" s="60">
        <f t="shared" si="1"/>
        <v>66994768</v>
      </c>
      <c r="F6" s="59">
        <f t="shared" si="1"/>
        <v>66994768</v>
      </c>
      <c r="G6" s="59">
        <f t="shared" si="1"/>
        <v>168631</v>
      </c>
      <c r="H6" s="60">
        <f t="shared" si="1"/>
        <v>6246667</v>
      </c>
      <c r="I6" s="60">
        <f t="shared" si="1"/>
        <v>7860686</v>
      </c>
      <c r="J6" s="59">
        <f t="shared" si="1"/>
        <v>14275984</v>
      </c>
      <c r="K6" s="59">
        <f t="shared" si="1"/>
        <v>2116819</v>
      </c>
      <c r="L6" s="60">
        <f t="shared" si="1"/>
        <v>4205909</v>
      </c>
      <c r="M6" s="60">
        <f t="shared" si="1"/>
        <v>12620317</v>
      </c>
      <c r="N6" s="59">
        <f t="shared" si="1"/>
        <v>18943045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33219029</v>
      </c>
      <c r="X6" s="60">
        <f t="shared" si="1"/>
        <v>33497384</v>
      </c>
      <c r="Y6" s="59">
        <f t="shared" si="1"/>
        <v>-278355</v>
      </c>
      <c r="Z6" s="61">
        <f>+IF(X6&lt;&gt;0,+(Y6/X6)*100,0)</f>
        <v>-0.8309753382532796</v>
      </c>
      <c r="AA6" s="62">
        <f t="shared" si="1"/>
        <v>66994768</v>
      </c>
    </row>
    <row r="7" spans="1:27" ht="13.5">
      <c r="A7" s="291" t="s">
        <v>228</v>
      </c>
      <c r="B7" s="142"/>
      <c r="C7" s="60">
        <v>105742068</v>
      </c>
      <c r="D7" s="327"/>
      <c r="E7" s="60">
        <v>66994768</v>
      </c>
      <c r="F7" s="59">
        <v>66994768</v>
      </c>
      <c r="G7" s="59">
        <v>168631</v>
      </c>
      <c r="H7" s="60">
        <v>6246667</v>
      </c>
      <c r="I7" s="60">
        <v>7860686</v>
      </c>
      <c r="J7" s="59">
        <v>14275984</v>
      </c>
      <c r="K7" s="59">
        <v>2116819</v>
      </c>
      <c r="L7" s="60">
        <v>4205909</v>
      </c>
      <c r="M7" s="60">
        <v>12620317</v>
      </c>
      <c r="N7" s="59">
        <v>18943045</v>
      </c>
      <c r="O7" s="59"/>
      <c r="P7" s="60"/>
      <c r="Q7" s="60"/>
      <c r="R7" s="59"/>
      <c r="S7" s="59"/>
      <c r="T7" s="60"/>
      <c r="U7" s="60"/>
      <c r="V7" s="59"/>
      <c r="W7" s="59">
        <v>33219029</v>
      </c>
      <c r="X7" s="60">
        <v>33497384</v>
      </c>
      <c r="Y7" s="59">
        <v>-278355</v>
      </c>
      <c r="Z7" s="61">
        <v>-0.83</v>
      </c>
      <c r="AA7" s="62">
        <v>66994768</v>
      </c>
    </row>
    <row r="8" spans="1:27" ht="13.5">
      <c r="A8" s="348" t="s">
        <v>205</v>
      </c>
      <c r="B8" s="142"/>
      <c r="C8" s="60">
        <f aca="true" t="shared" si="2" ref="C8:Y8">SUM(C9:C10)</f>
        <v>26332093</v>
      </c>
      <c r="D8" s="327">
        <f t="shared" si="2"/>
        <v>0</v>
      </c>
      <c r="E8" s="60">
        <f t="shared" si="2"/>
        <v>112409724</v>
      </c>
      <c r="F8" s="59">
        <f t="shared" si="2"/>
        <v>112409724</v>
      </c>
      <c r="G8" s="59">
        <f t="shared" si="2"/>
        <v>55993</v>
      </c>
      <c r="H8" s="60">
        <f t="shared" si="2"/>
        <v>952877</v>
      </c>
      <c r="I8" s="60">
        <f t="shared" si="2"/>
        <v>617991</v>
      </c>
      <c r="J8" s="59">
        <f t="shared" si="2"/>
        <v>1626861</v>
      </c>
      <c r="K8" s="59">
        <f t="shared" si="2"/>
        <v>9268966</v>
      </c>
      <c r="L8" s="60">
        <f t="shared" si="2"/>
        <v>2471210</v>
      </c>
      <c r="M8" s="60">
        <f t="shared" si="2"/>
        <v>2886944</v>
      </c>
      <c r="N8" s="59">
        <f t="shared" si="2"/>
        <v>14627120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16253981</v>
      </c>
      <c r="X8" s="60">
        <f t="shared" si="2"/>
        <v>56204862</v>
      </c>
      <c r="Y8" s="59">
        <f t="shared" si="2"/>
        <v>-39950881</v>
      </c>
      <c r="Z8" s="61">
        <f>+IF(X8&lt;&gt;0,+(Y8/X8)*100,0)</f>
        <v>-71.08082749140101</v>
      </c>
      <c r="AA8" s="62">
        <f>SUM(AA9:AA10)</f>
        <v>112409724</v>
      </c>
    </row>
    <row r="9" spans="1:27" ht="13.5">
      <c r="A9" s="291" t="s">
        <v>229</v>
      </c>
      <c r="B9" s="142"/>
      <c r="C9" s="60">
        <v>26332093</v>
      </c>
      <c r="D9" s="327"/>
      <c r="E9" s="60">
        <v>112409724</v>
      </c>
      <c r="F9" s="59">
        <v>112409724</v>
      </c>
      <c r="G9" s="59">
        <v>55993</v>
      </c>
      <c r="H9" s="60">
        <v>952877</v>
      </c>
      <c r="I9" s="60">
        <v>617991</v>
      </c>
      <c r="J9" s="59">
        <v>1626861</v>
      </c>
      <c r="K9" s="59">
        <v>9268966</v>
      </c>
      <c r="L9" s="60">
        <v>2471210</v>
      </c>
      <c r="M9" s="60">
        <v>2886944</v>
      </c>
      <c r="N9" s="59">
        <v>14627120</v>
      </c>
      <c r="O9" s="59"/>
      <c r="P9" s="60"/>
      <c r="Q9" s="60"/>
      <c r="R9" s="59"/>
      <c r="S9" s="59"/>
      <c r="T9" s="60"/>
      <c r="U9" s="60"/>
      <c r="V9" s="59"/>
      <c r="W9" s="59">
        <v>16253981</v>
      </c>
      <c r="X9" s="60">
        <v>56204862</v>
      </c>
      <c r="Y9" s="59">
        <v>-39950881</v>
      </c>
      <c r="Z9" s="61">
        <v>-71.08</v>
      </c>
      <c r="AA9" s="62">
        <v>112409724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110531643</v>
      </c>
      <c r="D11" s="350">
        <f aca="true" t="shared" si="3" ref="D11:AA11">+D12</f>
        <v>0</v>
      </c>
      <c r="E11" s="349">
        <f t="shared" si="3"/>
        <v>150974354</v>
      </c>
      <c r="F11" s="351">
        <f t="shared" si="3"/>
        <v>150974354</v>
      </c>
      <c r="G11" s="351">
        <f t="shared" si="3"/>
        <v>0</v>
      </c>
      <c r="H11" s="349">
        <f t="shared" si="3"/>
        <v>7814436</v>
      </c>
      <c r="I11" s="349">
        <f t="shared" si="3"/>
        <v>9122582</v>
      </c>
      <c r="J11" s="351">
        <f t="shared" si="3"/>
        <v>16937018</v>
      </c>
      <c r="K11" s="351">
        <f t="shared" si="3"/>
        <v>11916756</v>
      </c>
      <c r="L11" s="349">
        <f t="shared" si="3"/>
        <v>11776109</v>
      </c>
      <c r="M11" s="349">
        <f t="shared" si="3"/>
        <v>13020728</v>
      </c>
      <c r="N11" s="351">
        <f t="shared" si="3"/>
        <v>36713593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53650611</v>
      </c>
      <c r="X11" s="349">
        <f t="shared" si="3"/>
        <v>75487177</v>
      </c>
      <c r="Y11" s="351">
        <f t="shared" si="3"/>
        <v>-21836566</v>
      </c>
      <c r="Z11" s="352">
        <f>+IF(X11&lt;&gt;0,+(Y11/X11)*100,0)</f>
        <v>-28.927517053658004</v>
      </c>
      <c r="AA11" s="353">
        <f t="shared" si="3"/>
        <v>150974354</v>
      </c>
    </row>
    <row r="12" spans="1:27" ht="13.5">
      <c r="A12" s="291" t="s">
        <v>231</v>
      </c>
      <c r="B12" s="136"/>
      <c r="C12" s="60">
        <v>110531643</v>
      </c>
      <c r="D12" s="327"/>
      <c r="E12" s="60">
        <v>150974354</v>
      </c>
      <c r="F12" s="59">
        <v>150974354</v>
      </c>
      <c r="G12" s="59"/>
      <c r="H12" s="60">
        <v>7814436</v>
      </c>
      <c r="I12" s="60">
        <v>9122582</v>
      </c>
      <c r="J12" s="59">
        <v>16937018</v>
      </c>
      <c r="K12" s="59">
        <v>11916756</v>
      </c>
      <c r="L12" s="60">
        <v>11776109</v>
      </c>
      <c r="M12" s="60">
        <v>13020728</v>
      </c>
      <c r="N12" s="59">
        <v>36713593</v>
      </c>
      <c r="O12" s="59"/>
      <c r="P12" s="60"/>
      <c r="Q12" s="60"/>
      <c r="R12" s="59"/>
      <c r="S12" s="59"/>
      <c r="T12" s="60"/>
      <c r="U12" s="60"/>
      <c r="V12" s="59"/>
      <c r="W12" s="59">
        <v>53650611</v>
      </c>
      <c r="X12" s="60">
        <v>75487177</v>
      </c>
      <c r="Y12" s="59">
        <v>-21836566</v>
      </c>
      <c r="Z12" s="61">
        <v>-28.93</v>
      </c>
      <c r="AA12" s="62">
        <v>150974354</v>
      </c>
    </row>
    <row r="13" spans="1:27" ht="13.5">
      <c r="A13" s="348" t="s">
        <v>207</v>
      </c>
      <c r="B13" s="136"/>
      <c r="C13" s="275">
        <f>+C14</f>
        <v>10939464</v>
      </c>
      <c r="D13" s="328">
        <f aca="true" t="shared" si="4" ref="D13:AA13">+D14</f>
        <v>0</v>
      </c>
      <c r="E13" s="275">
        <f t="shared" si="4"/>
        <v>67295000</v>
      </c>
      <c r="F13" s="329">
        <f t="shared" si="4"/>
        <v>67295000</v>
      </c>
      <c r="G13" s="329">
        <f t="shared" si="4"/>
        <v>0</v>
      </c>
      <c r="H13" s="275">
        <f t="shared" si="4"/>
        <v>2274314</v>
      </c>
      <c r="I13" s="275">
        <f t="shared" si="4"/>
        <v>2490621</v>
      </c>
      <c r="J13" s="329">
        <f t="shared" si="4"/>
        <v>4764935</v>
      </c>
      <c r="K13" s="329">
        <f t="shared" si="4"/>
        <v>4119826</v>
      </c>
      <c r="L13" s="275">
        <f t="shared" si="4"/>
        <v>4878139</v>
      </c>
      <c r="M13" s="275">
        <f t="shared" si="4"/>
        <v>21073692</v>
      </c>
      <c r="N13" s="329">
        <f t="shared" si="4"/>
        <v>30071657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34836592</v>
      </c>
      <c r="X13" s="275">
        <f t="shared" si="4"/>
        <v>33647500</v>
      </c>
      <c r="Y13" s="329">
        <f t="shared" si="4"/>
        <v>1189092</v>
      </c>
      <c r="Z13" s="322">
        <f>+IF(X13&lt;&gt;0,+(Y13/X13)*100,0)</f>
        <v>3.533968348317111</v>
      </c>
      <c r="AA13" s="273">
        <f t="shared" si="4"/>
        <v>67295000</v>
      </c>
    </row>
    <row r="14" spans="1:27" ht="13.5">
      <c r="A14" s="291" t="s">
        <v>232</v>
      </c>
      <c r="B14" s="136"/>
      <c r="C14" s="60">
        <v>10939464</v>
      </c>
      <c r="D14" s="327"/>
      <c r="E14" s="60">
        <v>67295000</v>
      </c>
      <c r="F14" s="59">
        <v>67295000</v>
      </c>
      <c r="G14" s="59"/>
      <c r="H14" s="60">
        <v>2274314</v>
      </c>
      <c r="I14" s="60">
        <v>2490621</v>
      </c>
      <c r="J14" s="59">
        <v>4764935</v>
      </c>
      <c r="K14" s="59">
        <v>4119826</v>
      </c>
      <c r="L14" s="60">
        <v>4878139</v>
      </c>
      <c r="M14" s="60">
        <v>21073692</v>
      </c>
      <c r="N14" s="59">
        <v>30071657</v>
      </c>
      <c r="O14" s="59"/>
      <c r="P14" s="60"/>
      <c r="Q14" s="60"/>
      <c r="R14" s="59"/>
      <c r="S14" s="59"/>
      <c r="T14" s="60"/>
      <c r="U14" s="60"/>
      <c r="V14" s="59"/>
      <c r="W14" s="59">
        <v>34836592</v>
      </c>
      <c r="X14" s="60">
        <v>33647500</v>
      </c>
      <c r="Y14" s="59">
        <v>1189092</v>
      </c>
      <c r="Z14" s="61">
        <v>3.53</v>
      </c>
      <c r="AA14" s="62">
        <v>67295000</v>
      </c>
    </row>
    <row r="15" spans="1:27" ht="13.5">
      <c r="A15" s="348" t="s">
        <v>208</v>
      </c>
      <c r="B15" s="136"/>
      <c r="C15" s="60">
        <f aca="true" t="shared" si="5" ref="C15:Y15">SUM(C16:C20)</f>
        <v>23705881</v>
      </c>
      <c r="D15" s="327">
        <f t="shared" si="5"/>
        <v>0</v>
      </c>
      <c r="E15" s="60">
        <f t="shared" si="5"/>
        <v>20450000</v>
      </c>
      <c r="F15" s="59">
        <f t="shared" si="5"/>
        <v>20450000</v>
      </c>
      <c r="G15" s="59">
        <f t="shared" si="5"/>
        <v>750000</v>
      </c>
      <c r="H15" s="60">
        <f t="shared" si="5"/>
        <v>1016436</v>
      </c>
      <c r="I15" s="60">
        <f t="shared" si="5"/>
        <v>1773752</v>
      </c>
      <c r="J15" s="59">
        <f t="shared" si="5"/>
        <v>3540188</v>
      </c>
      <c r="K15" s="59">
        <f t="shared" si="5"/>
        <v>1806373</v>
      </c>
      <c r="L15" s="60">
        <f t="shared" si="5"/>
        <v>936862</v>
      </c>
      <c r="M15" s="60">
        <f t="shared" si="5"/>
        <v>1622448</v>
      </c>
      <c r="N15" s="59">
        <f t="shared" si="5"/>
        <v>4365683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7905871</v>
      </c>
      <c r="X15" s="60">
        <f t="shared" si="5"/>
        <v>10225000</v>
      </c>
      <c r="Y15" s="59">
        <f t="shared" si="5"/>
        <v>-2319129</v>
      </c>
      <c r="Z15" s="61">
        <f>+IF(X15&lt;&gt;0,+(Y15/X15)*100,0)</f>
        <v>-22.680968215158927</v>
      </c>
      <c r="AA15" s="62">
        <f>SUM(AA16:AA20)</f>
        <v>20450000</v>
      </c>
    </row>
    <row r="16" spans="1:27" ht="13.5">
      <c r="A16" s="291" t="s">
        <v>233</v>
      </c>
      <c r="B16" s="300"/>
      <c r="C16" s="60">
        <v>6993816</v>
      </c>
      <c r="D16" s="327"/>
      <c r="E16" s="60">
        <v>19850000</v>
      </c>
      <c r="F16" s="59">
        <v>19850000</v>
      </c>
      <c r="G16" s="59">
        <v>750000</v>
      </c>
      <c r="H16" s="60">
        <v>1016436</v>
      </c>
      <c r="I16" s="60">
        <v>1773752</v>
      </c>
      <c r="J16" s="59">
        <v>3540188</v>
      </c>
      <c r="K16" s="59">
        <v>1306373</v>
      </c>
      <c r="L16" s="60">
        <v>936862</v>
      </c>
      <c r="M16" s="60">
        <v>1622448</v>
      </c>
      <c r="N16" s="59">
        <v>3865683</v>
      </c>
      <c r="O16" s="59"/>
      <c r="P16" s="60"/>
      <c r="Q16" s="60"/>
      <c r="R16" s="59"/>
      <c r="S16" s="59"/>
      <c r="T16" s="60"/>
      <c r="U16" s="60"/>
      <c r="V16" s="59"/>
      <c r="W16" s="59">
        <v>7405871</v>
      </c>
      <c r="X16" s="60">
        <v>9925000</v>
      </c>
      <c r="Y16" s="59">
        <v>-2519129</v>
      </c>
      <c r="Z16" s="61">
        <v>-25.38</v>
      </c>
      <c r="AA16" s="62">
        <v>19850000</v>
      </c>
    </row>
    <row r="17" spans="1:27" ht="13.5">
      <c r="A17" s="291" t="s">
        <v>234</v>
      </c>
      <c r="B17" s="136"/>
      <c r="C17" s="60">
        <v>16712065</v>
      </c>
      <c r="D17" s="327"/>
      <c r="E17" s="60">
        <v>500000</v>
      </c>
      <c r="F17" s="59">
        <v>500000</v>
      </c>
      <c r="G17" s="59"/>
      <c r="H17" s="60"/>
      <c r="I17" s="60"/>
      <c r="J17" s="59"/>
      <c r="K17" s="59">
        <v>500000</v>
      </c>
      <c r="L17" s="60"/>
      <c r="M17" s="60"/>
      <c r="N17" s="59">
        <v>500000</v>
      </c>
      <c r="O17" s="59"/>
      <c r="P17" s="60"/>
      <c r="Q17" s="60"/>
      <c r="R17" s="59"/>
      <c r="S17" s="59"/>
      <c r="T17" s="60"/>
      <c r="U17" s="60"/>
      <c r="V17" s="59"/>
      <c r="W17" s="59">
        <v>500000</v>
      </c>
      <c r="X17" s="60">
        <v>250000</v>
      </c>
      <c r="Y17" s="59">
        <v>250000</v>
      </c>
      <c r="Z17" s="61">
        <v>100</v>
      </c>
      <c r="AA17" s="62">
        <v>500000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100000</v>
      </c>
      <c r="F20" s="59">
        <v>100000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</v>
      </c>
      <c r="Y20" s="59">
        <v>-50000</v>
      </c>
      <c r="Z20" s="61">
        <v>-100</v>
      </c>
      <c r="AA20" s="62">
        <v>100000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1683414</v>
      </c>
      <c r="D22" s="331">
        <f t="shared" si="6"/>
        <v>0</v>
      </c>
      <c r="E22" s="330">
        <f t="shared" si="6"/>
        <v>8900000</v>
      </c>
      <c r="F22" s="332">
        <f t="shared" si="6"/>
        <v>8900000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4450000</v>
      </c>
      <c r="Y22" s="332">
        <f t="shared" si="6"/>
        <v>-4450000</v>
      </c>
      <c r="Z22" s="323">
        <f>+IF(X22&lt;&gt;0,+(Y22/X22)*100,0)</f>
        <v>-100</v>
      </c>
      <c r="AA22" s="337">
        <f>SUM(AA23:AA32)</f>
        <v>8900000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>
        <v>1683414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>
        <v>7000000</v>
      </c>
      <c r="F28" s="329">
        <v>7000000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3500000</v>
      </c>
      <c r="Y28" s="329">
        <v>-3500000</v>
      </c>
      <c r="Z28" s="322">
        <v>-100</v>
      </c>
      <c r="AA28" s="273">
        <v>7000000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1900000</v>
      </c>
      <c r="F32" s="59">
        <v>1900000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950000</v>
      </c>
      <c r="Y32" s="59">
        <v>-950000</v>
      </c>
      <c r="Z32" s="61">
        <v>-100</v>
      </c>
      <c r="AA32" s="62">
        <v>1900000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320000</v>
      </c>
      <c r="F34" s="332">
        <f t="shared" si="7"/>
        <v>320000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160000</v>
      </c>
      <c r="Y34" s="332">
        <f t="shared" si="7"/>
        <v>-160000</v>
      </c>
      <c r="Z34" s="323">
        <f>+IF(X34&lt;&gt;0,+(Y34/X34)*100,0)</f>
        <v>-100</v>
      </c>
      <c r="AA34" s="337">
        <f t="shared" si="7"/>
        <v>320000</v>
      </c>
    </row>
    <row r="35" spans="1:27" ht="13.5">
      <c r="A35" s="348" t="s">
        <v>245</v>
      </c>
      <c r="B35" s="136"/>
      <c r="C35" s="54"/>
      <c r="D35" s="355"/>
      <c r="E35" s="54">
        <v>320000</v>
      </c>
      <c r="F35" s="53">
        <v>320000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160000</v>
      </c>
      <c r="Y35" s="53">
        <v>-160000</v>
      </c>
      <c r="Z35" s="94">
        <v>-100</v>
      </c>
      <c r="AA35" s="95">
        <v>320000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83684074</v>
      </c>
      <c r="D40" s="331">
        <f t="shared" si="9"/>
        <v>0</v>
      </c>
      <c r="E40" s="330">
        <f t="shared" si="9"/>
        <v>18372000</v>
      </c>
      <c r="F40" s="332">
        <f t="shared" si="9"/>
        <v>18372000</v>
      </c>
      <c r="G40" s="332">
        <f t="shared" si="9"/>
        <v>0</v>
      </c>
      <c r="H40" s="330">
        <f t="shared" si="9"/>
        <v>2633550</v>
      </c>
      <c r="I40" s="330">
        <f t="shared" si="9"/>
        <v>142821</v>
      </c>
      <c r="J40" s="332">
        <f t="shared" si="9"/>
        <v>2776371</v>
      </c>
      <c r="K40" s="332">
        <f t="shared" si="9"/>
        <v>6707181</v>
      </c>
      <c r="L40" s="330">
        <f t="shared" si="9"/>
        <v>2844847</v>
      </c>
      <c r="M40" s="330">
        <f t="shared" si="9"/>
        <v>8607842</v>
      </c>
      <c r="N40" s="332">
        <f t="shared" si="9"/>
        <v>18159870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20936241</v>
      </c>
      <c r="X40" s="330">
        <f t="shared" si="9"/>
        <v>9186000</v>
      </c>
      <c r="Y40" s="332">
        <f t="shared" si="9"/>
        <v>11750241</v>
      </c>
      <c r="Z40" s="323">
        <f>+IF(X40&lt;&gt;0,+(Y40/X40)*100,0)</f>
        <v>127.91466361854998</v>
      </c>
      <c r="AA40" s="337">
        <f>SUM(AA41:AA49)</f>
        <v>18372000</v>
      </c>
    </row>
    <row r="41" spans="1:27" ht="13.5">
      <c r="A41" s="348" t="s">
        <v>247</v>
      </c>
      <c r="B41" s="142"/>
      <c r="C41" s="349">
        <v>37765993</v>
      </c>
      <c r="D41" s="350"/>
      <c r="E41" s="349"/>
      <c r="F41" s="351"/>
      <c r="G41" s="351"/>
      <c r="H41" s="349">
        <v>2206906</v>
      </c>
      <c r="I41" s="349"/>
      <c r="J41" s="351">
        <v>2206906</v>
      </c>
      <c r="K41" s="351">
        <v>6635127</v>
      </c>
      <c r="L41" s="349">
        <v>2268605</v>
      </c>
      <c r="M41" s="349">
        <v>8325563</v>
      </c>
      <c r="N41" s="351">
        <v>17229295</v>
      </c>
      <c r="O41" s="351"/>
      <c r="P41" s="349"/>
      <c r="Q41" s="349"/>
      <c r="R41" s="351"/>
      <c r="S41" s="351"/>
      <c r="T41" s="349"/>
      <c r="U41" s="349"/>
      <c r="V41" s="351"/>
      <c r="W41" s="351">
        <v>19436201</v>
      </c>
      <c r="X41" s="349"/>
      <c r="Y41" s="351">
        <v>19436201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31752778</v>
      </c>
      <c r="D43" s="356"/>
      <c r="E43" s="305">
        <v>6172000</v>
      </c>
      <c r="F43" s="357">
        <v>6172000</v>
      </c>
      <c r="G43" s="357"/>
      <c r="H43" s="305"/>
      <c r="I43" s="305">
        <v>137560</v>
      </c>
      <c r="J43" s="357">
        <v>137560</v>
      </c>
      <c r="K43" s="357">
        <v>54954</v>
      </c>
      <c r="L43" s="305">
        <v>378000</v>
      </c>
      <c r="M43" s="305"/>
      <c r="N43" s="357">
        <v>432954</v>
      </c>
      <c r="O43" s="357"/>
      <c r="P43" s="305"/>
      <c r="Q43" s="305"/>
      <c r="R43" s="357"/>
      <c r="S43" s="357"/>
      <c r="T43" s="305"/>
      <c r="U43" s="305"/>
      <c r="V43" s="357"/>
      <c r="W43" s="357">
        <v>570514</v>
      </c>
      <c r="X43" s="305">
        <v>3086000</v>
      </c>
      <c r="Y43" s="357">
        <v>-2515486</v>
      </c>
      <c r="Z43" s="358">
        <v>-81.51</v>
      </c>
      <c r="AA43" s="303">
        <v>6172000</v>
      </c>
    </row>
    <row r="44" spans="1:27" ht="13.5">
      <c r="A44" s="348" t="s">
        <v>250</v>
      </c>
      <c r="B44" s="136"/>
      <c r="C44" s="60">
        <v>8262699</v>
      </c>
      <c r="D44" s="355"/>
      <c r="E44" s="54">
        <v>3900000</v>
      </c>
      <c r="F44" s="53">
        <v>3900000</v>
      </c>
      <c r="G44" s="53"/>
      <c r="H44" s="54">
        <v>426644</v>
      </c>
      <c r="I44" s="54">
        <v>5261</v>
      </c>
      <c r="J44" s="53">
        <v>431905</v>
      </c>
      <c r="K44" s="53">
        <v>17100</v>
      </c>
      <c r="L44" s="54">
        <v>198242</v>
      </c>
      <c r="M44" s="54">
        <v>282279</v>
      </c>
      <c r="N44" s="53">
        <v>497621</v>
      </c>
      <c r="O44" s="53"/>
      <c r="P44" s="54"/>
      <c r="Q44" s="54"/>
      <c r="R44" s="53"/>
      <c r="S44" s="53"/>
      <c r="T44" s="54"/>
      <c r="U44" s="54"/>
      <c r="V44" s="53"/>
      <c r="W44" s="53">
        <v>929526</v>
      </c>
      <c r="X44" s="54">
        <v>1950000</v>
      </c>
      <c r="Y44" s="53">
        <v>-1020474</v>
      </c>
      <c r="Z44" s="94">
        <v>-52.33</v>
      </c>
      <c r="AA44" s="95">
        <v>3900000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5902604</v>
      </c>
      <c r="D47" s="355"/>
      <c r="E47" s="54">
        <v>8300000</v>
      </c>
      <c r="F47" s="53">
        <v>8300000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4150000</v>
      </c>
      <c r="Y47" s="53">
        <v>-4150000</v>
      </c>
      <c r="Z47" s="94">
        <v>-100</v>
      </c>
      <c r="AA47" s="95">
        <v>8300000</v>
      </c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362618637</v>
      </c>
      <c r="D60" s="333">
        <f t="shared" si="14"/>
        <v>0</v>
      </c>
      <c r="E60" s="219">
        <f t="shared" si="14"/>
        <v>445715846</v>
      </c>
      <c r="F60" s="264">
        <f t="shared" si="14"/>
        <v>445715846</v>
      </c>
      <c r="G60" s="264">
        <f t="shared" si="14"/>
        <v>974624</v>
      </c>
      <c r="H60" s="219">
        <f t="shared" si="14"/>
        <v>20938280</v>
      </c>
      <c r="I60" s="219">
        <f t="shared" si="14"/>
        <v>22008453</v>
      </c>
      <c r="J60" s="264">
        <f t="shared" si="14"/>
        <v>43921357</v>
      </c>
      <c r="K60" s="264">
        <f t="shared" si="14"/>
        <v>35935921</v>
      </c>
      <c r="L60" s="219">
        <f t="shared" si="14"/>
        <v>27113076</v>
      </c>
      <c r="M60" s="219">
        <f t="shared" si="14"/>
        <v>59831971</v>
      </c>
      <c r="N60" s="264">
        <f t="shared" si="14"/>
        <v>122880968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166802325</v>
      </c>
      <c r="X60" s="219">
        <f t="shared" si="14"/>
        <v>222857923</v>
      </c>
      <c r="Y60" s="264">
        <f t="shared" si="14"/>
        <v>-56055598</v>
      </c>
      <c r="Z60" s="324">
        <f>+IF(X60&lt;&gt;0,+(Y60/X60)*100,0)</f>
        <v>-25.15306489686705</v>
      </c>
      <c r="AA60" s="232">
        <f>+AA57+AA54+AA51+AA40+AA37+AA34+AA22+AA5</f>
        <v>445715846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2015-02-02T12:06:14Z</dcterms:created>
  <dcterms:modified xsi:type="dcterms:W3CDTF">2015-02-02T12:08:46Z</dcterms:modified>
  <cp:category/>
  <cp:version/>
  <cp:contentType/>
  <cp:contentStatus/>
</cp:coreProperties>
</file>