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<sst xmlns="http://schemas.openxmlformats.org/spreadsheetml/2006/main" count="855" uniqueCount="302">
  <si>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Eastern Cape: Nelson Mandela Bay(NMA) - Table C1 Schedule Quarterly Budget Statement Summary for 2nd Quarter ended 31 December 2014 (Figures Finalised as at 2015/01/31)</t>
  </si>
  <si>
    <t>Description</t>
  </si>
  <si>
    <t>2013/14</t>
  </si>
  <si>
    <t>2014/15</t>
  </si>
  <si>
    <t>Budget year 2014/15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</si>
  <si>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</si>
  <si>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</si>
  <si>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</si>
  <si>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</si>
  <si>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</si>
  <si>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</si>
  <si>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</si>
  <si>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</si>
  <si>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</si>
  <si>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</si>
  <si>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</si>
  <si>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</si>
  <si>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</si>
  <si>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</si>
  <si>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</si>
  <si>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</si>
  <si>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</si>
  <si>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</si>
  <si>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</si>
  <si>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</si>
  <si>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</si>
  <si>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</si>
  <si>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</si>
  <si>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</si>
  <si>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</si>
  <si>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</si>
  <si>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</si>
  <si>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</si>
  <si>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</si>
  <si>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</si>
  <si>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</si>
  <si>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</si>
  <si>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</si>
  <si>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</si>
  <si>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</si>
  <si>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</si>
  <si>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</si>
  <si>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</si>
  <si>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</si>
  <si>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</si>
  <si>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</si>
  <si>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</si>
  <si>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</si>
  <si>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</si>
  <si>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</si>
  <si>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</si>
  <si>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</si>
  <si>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</si>
  <si>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</si>
  <si>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</si>
  <si>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</si>
  <si>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</si>
  <si>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</si>
  <si>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</si>
  <si>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</si>
  <si>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</si>
  <si>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</si>
  <si>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</si>
  <si>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</si>
  <si>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</si>
  <si>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</si>
  <si>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</si>
  <si>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</si>
  <si>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</si>
  <si>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</si>
  <si>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Eastern Cape: Nelson Mandela Bay(NMA) - Table C2 Quarterly Budget Statement - Financial Performance (standard classification) for 2nd Quarter ended 31 December 2014 (Figures Finalised as at 2015/01/31)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</si>
  <si>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</si>
  <si>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</si>
  <si>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</si>
  <si>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</si>
  <si>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</si>
  <si>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</si>
  <si>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</si>
  <si>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</si>
  <si>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</si>
  <si>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</si>
  <si>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</si>
  <si>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</si>
  <si>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</si>
  <si>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</si>
  <si>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</si>
  <si>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</si>
  <si>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</si>
  <si>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</si>
  <si>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</si>
  <si>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</si>
  <si>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</si>
  <si>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</si>
  <si>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</si>
  <si>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</si>
  <si>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</si>
  <si>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</si>
  <si>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</si>
  <si>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</si>
  <si>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</si>
  <si>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Eastern Cape: Nelson Mandela Bay(NMA) - Table C4 Quarterly Budget Statement - Financial Performance (revenue and expenditure) for 2nd Quarter ended 31 December 2014 (Figures Finalised as at 2015/01/31)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</si>
  <si>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</si>
  <si>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</si>
  <si>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</si>
  <si>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</si>
  <si>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</si>
  <si>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</si>
  <si>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</si>
  <si>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</si>
  <si>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</si>
  <si>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</si>
  <si>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</si>
  <si>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</si>
  <si>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</si>
  <si>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</si>
  <si>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</si>
  <si>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</si>
  <si>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</si>
  <si>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</si>
  <si>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</si>
  <si>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</si>
  <si>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</si>
  <si>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</si>
  <si>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</si>
  <si>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</si>
  <si>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</si>
  <si>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</si>
  <si>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</si>
  <si>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</si>
  <si>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Eastern Cape: Nelson Mandela Bay(NMA) - Table C5 Quarterly Budget Statement - Capital Expenditure by Standard Classification and Funding for 2nd Quarter ended 31 December 2014 (Figures Finalised as at 2015/01/31)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</si>
  <si>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</si>
  <si>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</si>
  <si>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</si>
  <si>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</si>
  <si>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</si>
  <si>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</si>
  <si>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</si>
  <si>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</si>
  <si>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</si>
  <si>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</si>
  <si>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Eastern Cape: Nelson Mandela Bay(NMA) - Table C6 Quarterly Budget Statement - Financial Position for 2nd Quarter ended 31 December 2014 (Figures Finalised as at 2015/01/31)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</si>
  <si>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</si>
  <si>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</si>
  <si>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</si>
  <si>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</si>
  <si>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</si>
  <si>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</si>
  <si>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</si>
  <si>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</si>
  <si>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</si>
  <si>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</si>
  <si>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</si>
  <si>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</si>
  <si>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</si>
  <si>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</si>
  <si>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</si>
  <si>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</si>
  <si>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</si>
  <si>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</si>
  <si>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</si>
  <si>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</si>
  <si>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</si>
  <si>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</si>
  <si>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</si>
  <si>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</si>
  <si>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</si>
  <si>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</si>
  <si>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</si>
  <si>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</si>
  <si>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</si>
  <si>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</si>
  <si>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</si>
  <si>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</si>
  <si>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</si>
  <si>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Eastern Cape: Nelson Mandela Bay(NMA) - Table C7 Quarterly Budget Statement - Cash Flows for 2nd Quarter ended 31 December 2014 (Figures Finalised as at 2015/01/31)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</si>
  <si>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</si>
  <si>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</si>
  <si>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</si>
  <si>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</si>
  <si>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</si>
  <si>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</si>
  <si>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</si>
  <si>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</si>
  <si>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</si>
  <si>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</si>
  <si>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</si>
  <si>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</si>
  <si>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</si>
  <si>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</si>
  <si>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</si>
  <si>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</si>
  <si>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</si>
  <si>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</si>
  <si>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</si>
  <si>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</si>
  <si>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</si>
  <si>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</si>
  <si>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</si>
  <si>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</si>
  <si>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</si>
  <si>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</si>
  <si>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Eastern Cape: Nelson Mandela Bay(NMA) - Table C9 Quarterly Budget Statement - Capital Expenditure by Asset Clas for 2nd Quarter ended 31 December 2014 (Figures Finalised as at 2015/01/31)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</si>
  <si>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</si>
  <si>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</si>
  <si>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</si>
  <si>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</si>
  <si>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</si>
  <si>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</si>
  <si>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</si>
  <si>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</si>
  <si>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</si>
  <si>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</si>
  <si>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</si>
  <si>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</si>
  <si>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</si>
  <si>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</si>
  <si>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</si>
  <si>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</si>
  <si>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</si>
  <si>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</si>
  <si>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</si>
  <si>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</si>
  <si>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</si>
  <si>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</si>
  <si>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</si>
  <si>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</si>
  <si>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Eastern Cape: Nelson Mandela Bay(NMA) - Table SC13a Quarterly Budget Statement - Capital Expenditure on New Assets by Asset Class for 2nd Quarter ended 31 December 2014 (Figures Finalised as at 2015/01/31)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</si>
  <si>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</si>
  <si>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</si>
  <si>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</si>
  <si>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</si>
  <si>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</si>
  <si>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</si>
  <si>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</si>
  <si>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</si>
  <si>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</si>
  <si>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</si>
  <si>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</si>
  <si>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</si>
  <si>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</si>
  <si>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</si>
  <si>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</si>
  <si>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</si>
  <si>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</si>
  <si>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</si>
  <si>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</si>
  <si>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</si>
  <si>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</si>
  <si>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</si>
  <si>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</si>
  <si>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</si>
  <si>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</si>
  <si>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</si>
  <si>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</si>
  <si>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</si>
  <si>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</si>
  <si>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</si>
  <si>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</si>
  <si>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</si>
  <si>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</si>
  <si>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</si>
  <si>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</si>
  <si>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Eastern Cape: Nelson Mandela Bay(NMA) - Table SC13B Quarterly Budget Statement - Capital Expenditure on Renewal of existing assets by Asset Class for 2nd Quarter ended 31 December 2014 (Figures Finalised as at 2015/01/31)</t>
  </si>
  <si>
    <t>Capital Expenditure on Renewal of Existing Assets by Asset Class/Sub-class</t>
  </si>
  <si>
    <t>Total Capital Expenditure on Renewal of Existing Assets</t>
  </si>
  <si>
    <t>Eastern Cape: Nelson Mandela Bay(NMA) - Table SC13C Quarterly Budget Statement - Repairs and Maintenance Expenditure by Asset Class for 2nd Quarter ended 31 December 2014 (Figures Finalised as at 2015/01/31)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</si>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</sst>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3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3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4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5" xfId="0" applyFont="1" applyBorder="1" applyAlignment="1" applyProtection="1">
      <alignment wrapText="1"/>
      <protection/>
    </xf>
    <xf numFmtId="0" fontId="6" fillId="0" borderId="75" xfId="0" applyNumberFormat="1" applyFont="1" applyBorder="1" applyAlignment="1" applyProtection="1">
      <alignment horizontal="center"/>
      <protection/>
    </xf>
    <xf numFmtId="175" fontId="6" fillId="0" borderId="75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5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  <xf numFmtId="0" fontId="3" fillId="0" borderId="76" xfId="0" applyFont="1" applyFill="1" applyBorder="1" applyAlignment="1" applyProtection="1">
      <alignment horizontal="left"/>
      <protection/>
    </xf>
    <xf numFmtId="0" fontId="0" fillId="0" borderId="76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6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6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368" t="s">
        <v>0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  <c r="P1" s="369"/>
      <c r="Q1" s="369"/>
      <c r="R1" s="369"/>
      <c r="S1" s="369"/>
      <c r="T1" s="369"/>
      <c r="U1" s="369"/>
      <c r="V1" s="369"/>
      <c r="W1" s="369"/>
      <c r="X1" s="369"/>
      <c r="Y1" s="369"/>
      <c r="Z1" s="369"/>
    </row>
    <row r="2" spans="1:26" ht="24.75" customHeight="1">
      <c r="A2" s="43" t="s">
        <v>1</v>
      </c>
      <c r="B2" s="44" t="s">
        <v>2</v>
      </c>
      <c r="C2" s="44" t="s">
        <v>3</v>
      </c>
      <c r="D2" s="370" t="s">
        <v>4</v>
      </c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  <c r="T2" s="371"/>
      <c r="U2" s="371"/>
      <c r="V2" s="371"/>
      <c r="W2" s="371"/>
      <c r="X2" s="371"/>
      <c r="Y2" s="371"/>
      <c r="Z2" s="372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1205525500</v>
      </c>
      <c r="C5" s="19">
        <v>0</v>
      </c>
      <c r="D5" s="59">
        <v>1373532540</v>
      </c>
      <c r="E5" s="60">
        <v>1373532540</v>
      </c>
      <c r="F5" s="60">
        <v>118065623</v>
      </c>
      <c r="G5" s="60">
        <v>113588861</v>
      </c>
      <c r="H5" s="60">
        <v>111848824</v>
      </c>
      <c r="I5" s="60">
        <v>343503308</v>
      </c>
      <c r="J5" s="60">
        <v>114386949</v>
      </c>
      <c r="K5" s="60">
        <v>115541904</v>
      </c>
      <c r="L5" s="60">
        <v>117280912</v>
      </c>
      <c r="M5" s="60">
        <v>347209765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690713073</v>
      </c>
      <c r="W5" s="60">
        <v>678566520</v>
      </c>
      <c r="X5" s="60">
        <v>12146553</v>
      </c>
      <c r="Y5" s="61">
        <v>1.79</v>
      </c>
      <c r="Z5" s="62">
        <v>1373532540</v>
      </c>
    </row>
    <row r="6" spans="1:26" ht="13.5">
      <c r="A6" s="58" t="s">
        <v>32</v>
      </c>
      <c r="B6" s="19">
        <v>3810943490</v>
      </c>
      <c r="C6" s="19">
        <v>0</v>
      </c>
      <c r="D6" s="59">
        <v>4325027020</v>
      </c>
      <c r="E6" s="60">
        <v>4325027020</v>
      </c>
      <c r="F6" s="60">
        <v>387299995</v>
      </c>
      <c r="G6" s="60">
        <v>231876357</v>
      </c>
      <c r="H6" s="60">
        <v>382583203</v>
      </c>
      <c r="I6" s="60">
        <v>1001759555</v>
      </c>
      <c r="J6" s="60">
        <v>321950566</v>
      </c>
      <c r="K6" s="60">
        <v>355486636</v>
      </c>
      <c r="L6" s="60">
        <v>354045791</v>
      </c>
      <c r="M6" s="60">
        <v>1031482993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2033242548</v>
      </c>
      <c r="W6" s="60">
        <v>2027745040</v>
      </c>
      <c r="X6" s="60">
        <v>5497508</v>
      </c>
      <c r="Y6" s="61">
        <v>0.27</v>
      </c>
      <c r="Z6" s="62">
        <v>4325027020</v>
      </c>
    </row>
    <row r="7" spans="1:26" ht="13.5">
      <c r="A7" s="58" t="s">
        <v>33</v>
      </c>
      <c r="B7" s="19">
        <v>83222028</v>
      </c>
      <c r="C7" s="19">
        <v>0</v>
      </c>
      <c r="D7" s="59">
        <v>65792430</v>
      </c>
      <c r="E7" s="60">
        <v>65792430</v>
      </c>
      <c r="F7" s="60">
        <v>12561446</v>
      </c>
      <c r="G7" s="60">
        <v>-6925340</v>
      </c>
      <c r="H7" s="60">
        <v>7417980</v>
      </c>
      <c r="I7" s="60">
        <v>13054086</v>
      </c>
      <c r="J7" s="60">
        <v>6991214</v>
      </c>
      <c r="K7" s="60">
        <v>5333357</v>
      </c>
      <c r="L7" s="60">
        <v>5016401</v>
      </c>
      <c r="M7" s="60">
        <v>17340972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30395058</v>
      </c>
      <c r="W7" s="60">
        <v>32844000</v>
      </c>
      <c r="X7" s="60">
        <v>-2448942</v>
      </c>
      <c r="Y7" s="61">
        <v>-7.46</v>
      </c>
      <c r="Z7" s="62">
        <v>65792430</v>
      </c>
    </row>
    <row r="8" spans="1:26" ht="13.5">
      <c r="A8" s="58" t="s">
        <v>34</v>
      </c>
      <c r="B8" s="19">
        <v>1300058389</v>
      </c>
      <c r="C8" s="19">
        <v>0</v>
      </c>
      <c r="D8" s="59">
        <v>1340738649</v>
      </c>
      <c r="E8" s="60">
        <v>1340738649</v>
      </c>
      <c r="F8" s="60">
        <v>331598360</v>
      </c>
      <c r="G8" s="60">
        <v>-141971681</v>
      </c>
      <c r="H8" s="60">
        <v>31340258</v>
      </c>
      <c r="I8" s="60">
        <v>220966937</v>
      </c>
      <c r="J8" s="60">
        <v>66215651</v>
      </c>
      <c r="K8" s="60">
        <v>37057008</v>
      </c>
      <c r="L8" s="60">
        <v>413714793</v>
      </c>
      <c r="M8" s="60">
        <v>516987452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737954389</v>
      </c>
      <c r="W8" s="60">
        <v>872717340</v>
      </c>
      <c r="X8" s="60">
        <v>-134762951</v>
      </c>
      <c r="Y8" s="61">
        <v>-15.44</v>
      </c>
      <c r="Z8" s="62">
        <v>1340738649</v>
      </c>
    </row>
    <row r="9" spans="1:26" ht="13.5">
      <c r="A9" s="58" t="s">
        <v>35</v>
      </c>
      <c r="B9" s="19">
        <v>1074199071</v>
      </c>
      <c r="C9" s="19">
        <v>0</v>
      </c>
      <c r="D9" s="59">
        <v>1014497100</v>
      </c>
      <c r="E9" s="60">
        <v>1014497100</v>
      </c>
      <c r="F9" s="60">
        <v>41681251</v>
      </c>
      <c r="G9" s="60">
        <v>174971874</v>
      </c>
      <c r="H9" s="60">
        <v>32186176</v>
      </c>
      <c r="I9" s="60">
        <v>248839301</v>
      </c>
      <c r="J9" s="60">
        <v>70694803</v>
      </c>
      <c r="K9" s="60">
        <v>40549176</v>
      </c>
      <c r="L9" s="60">
        <v>188866778</v>
      </c>
      <c r="M9" s="60">
        <v>300110757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548950058</v>
      </c>
      <c r="W9" s="60">
        <v>529137280</v>
      </c>
      <c r="X9" s="60">
        <v>19812778</v>
      </c>
      <c r="Y9" s="61">
        <v>3.74</v>
      </c>
      <c r="Z9" s="62">
        <v>1014497100</v>
      </c>
    </row>
    <row r="10" spans="1:26" ht="25.5">
      <c r="A10" s="63" t="s">
        <v>277</v>
      </c>
      <c r="B10" s="64">
        <f>SUM(B5:B9)</f>
        <v>7473948478</v>
      </c>
      <c r="C10" s="64">
        <f>SUM(C5:C9)</f>
        <v>0</v>
      </c>
      <c r="D10" s="65">
        <f aca="true" t="shared" si="0" ref="D10:Z10">SUM(D5:D9)</f>
        <v>8119587739</v>
      </c>
      <c r="E10" s="66">
        <f t="shared" si="0"/>
        <v>8119587739</v>
      </c>
      <c r="F10" s="66">
        <f t="shared" si="0"/>
        <v>891206675</v>
      </c>
      <c r="G10" s="66">
        <f t="shared" si="0"/>
        <v>371540071</v>
      </c>
      <c r="H10" s="66">
        <f t="shared" si="0"/>
        <v>565376441</v>
      </c>
      <c r="I10" s="66">
        <f t="shared" si="0"/>
        <v>1828123187</v>
      </c>
      <c r="J10" s="66">
        <f t="shared" si="0"/>
        <v>580239183</v>
      </c>
      <c r="K10" s="66">
        <f t="shared" si="0"/>
        <v>553968081</v>
      </c>
      <c r="L10" s="66">
        <f t="shared" si="0"/>
        <v>1078924675</v>
      </c>
      <c r="M10" s="66">
        <f t="shared" si="0"/>
        <v>2213131939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4041255126</v>
      </c>
      <c r="W10" s="66">
        <f t="shared" si="0"/>
        <v>4141010180</v>
      </c>
      <c r="X10" s="66">
        <f t="shared" si="0"/>
        <v>-99755054</v>
      </c>
      <c r="Y10" s="67">
        <f>+IF(W10&lt;&gt;0,(X10/W10)*100,0)</f>
        <v>-2.408954570597071</v>
      </c>
      <c r="Z10" s="68">
        <f t="shared" si="0"/>
        <v>8119587739</v>
      </c>
    </row>
    <row r="11" spans="1:26" ht="13.5">
      <c r="A11" s="58" t="s">
        <v>37</v>
      </c>
      <c r="B11" s="19">
        <v>1761421078</v>
      </c>
      <c r="C11" s="19">
        <v>0</v>
      </c>
      <c r="D11" s="59">
        <v>2196693034</v>
      </c>
      <c r="E11" s="60">
        <v>2196693034</v>
      </c>
      <c r="F11" s="60">
        <v>156401218</v>
      </c>
      <c r="G11" s="60">
        <v>150798259</v>
      </c>
      <c r="H11" s="60">
        <v>161395380</v>
      </c>
      <c r="I11" s="60">
        <v>468594857</v>
      </c>
      <c r="J11" s="60">
        <v>160300300</v>
      </c>
      <c r="K11" s="60">
        <v>223286908</v>
      </c>
      <c r="L11" s="60">
        <v>165405357</v>
      </c>
      <c r="M11" s="60">
        <v>548992565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1017587422</v>
      </c>
      <c r="W11" s="60">
        <v>1121647920</v>
      </c>
      <c r="X11" s="60">
        <v>-104060498</v>
      </c>
      <c r="Y11" s="61">
        <v>-9.28</v>
      </c>
      <c r="Z11" s="62">
        <v>2196693034</v>
      </c>
    </row>
    <row r="12" spans="1:26" ht="13.5">
      <c r="A12" s="58" t="s">
        <v>38</v>
      </c>
      <c r="B12" s="19">
        <v>55572269</v>
      </c>
      <c r="C12" s="19">
        <v>0</v>
      </c>
      <c r="D12" s="59">
        <v>60975910</v>
      </c>
      <c r="E12" s="60">
        <v>60975910</v>
      </c>
      <c r="F12" s="60">
        <v>4638673</v>
      </c>
      <c r="G12" s="60">
        <v>4560499</v>
      </c>
      <c r="H12" s="60">
        <v>4482248</v>
      </c>
      <c r="I12" s="60">
        <v>13681420</v>
      </c>
      <c r="J12" s="60">
        <v>4524102</v>
      </c>
      <c r="K12" s="60">
        <v>4606892</v>
      </c>
      <c r="L12" s="60">
        <v>4620289</v>
      </c>
      <c r="M12" s="60">
        <v>13751283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27432703</v>
      </c>
      <c r="W12" s="60">
        <v>28394658</v>
      </c>
      <c r="X12" s="60">
        <v>-961955</v>
      </c>
      <c r="Y12" s="61">
        <v>-3.39</v>
      </c>
      <c r="Z12" s="62">
        <v>60975910</v>
      </c>
    </row>
    <row r="13" spans="1:26" ht="13.5">
      <c r="A13" s="58" t="s">
        <v>278</v>
      </c>
      <c r="B13" s="19">
        <v>1385795064</v>
      </c>
      <c r="C13" s="19">
        <v>0</v>
      </c>
      <c r="D13" s="59">
        <v>862509280</v>
      </c>
      <c r="E13" s="60">
        <v>862509280</v>
      </c>
      <c r="F13" s="60">
        <v>71876756</v>
      </c>
      <c r="G13" s="60">
        <v>71876813</v>
      </c>
      <c r="H13" s="60">
        <v>71876547</v>
      </c>
      <c r="I13" s="60">
        <v>215630116</v>
      </c>
      <c r="J13" s="60">
        <v>71875886</v>
      </c>
      <c r="K13" s="60">
        <v>71875820</v>
      </c>
      <c r="L13" s="60">
        <v>71875820</v>
      </c>
      <c r="M13" s="60">
        <v>215627526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431257642</v>
      </c>
      <c r="W13" s="60">
        <v>431257500</v>
      </c>
      <c r="X13" s="60">
        <v>142</v>
      </c>
      <c r="Y13" s="61">
        <v>0</v>
      </c>
      <c r="Z13" s="62">
        <v>862509280</v>
      </c>
    </row>
    <row r="14" spans="1:26" ht="13.5">
      <c r="A14" s="58" t="s">
        <v>40</v>
      </c>
      <c r="B14" s="19">
        <v>190854707</v>
      </c>
      <c r="C14" s="19">
        <v>0</v>
      </c>
      <c r="D14" s="59">
        <v>179730800</v>
      </c>
      <c r="E14" s="60">
        <v>179730800</v>
      </c>
      <c r="F14" s="60">
        <v>37201346</v>
      </c>
      <c r="G14" s="60">
        <v>95438</v>
      </c>
      <c r="H14" s="60">
        <v>-22096726</v>
      </c>
      <c r="I14" s="60">
        <v>15200058</v>
      </c>
      <c r="J14" s="60">
        <v>135049</v>
      </c>
      <c r="K14" s="60">
        <v>22851679</v>
      </c>
      <c r="L14" s="60">
        <v>6376847</v>
      </c>
      <c r="M14" s="60">
        <v>29363575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44563633</v>
      </c>
      <c r="W14" s="60">
        <v>91230820</v>
      </c>
      <c r="X14" s="60">
        <v>-46667187</v>
      </c>
      <c r="Y14" s="61">
        <v>-51.15</v>
      </c>
      <c r="Z14" s="62">
        <v>179730800</v>
      </c>
    </row>
    <row r="15" spans="1:26" ht="13.5">
      <c r="A15" s="58" t="s">
        <v>41</v>
      </c>
      <c r="B15" s="19">
        <v>2741331372</v>
      </c>
      <c r="C15" s="19">
        <v>0</v>
      </c>
      <c r="D15" s="59">
        <v>2994456110</v>
      </c>
      <c r="E15" s="60">
        <v>2994456110</v>
      </c>
      <c r="F15" s="60">
        <v>266285557</v>
      </c>
      <c r="G15" s="60">
        <v>57521022</v>
      </c>
      <c r="H15" s="60">
        <v>329583507</v>
      </c>
      <c r="I15" s="60">
        <v>653390086</v>
      </c>
      <c r="J15" s="60">
        <v>425815317</v>
      </c>
      <c r="K15" s="60">
        <v>225855179</v>
      </c>
      <c r="L15" s="60">
        <v>167955680</v>
      </c>
      <c r="M15" s="60">
        <v>819626176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1473016262</v>
      </c>
      <c r="W15" s="60">
        <v>1456699190</v>
      </c>
      <c r="X15" s="60">
        <v>16317072</v>
      </c>
      <c r="Y15" s="61">
        <v>1.12</v>
      </c>
      <c r="Z15" s="62">
        <v>2994456110</v>
      </c>
    </row>
    <row r="16" spans="1:26" ht="13.5">
      <c r="A16" s="69" t="s">
        <v>42</v>
      </c>
      <c r="B16" s="19">
        <v>19731229</v>
      </c>
      <c r="C16" s="19">
        <v>0</v>
      </c>
      <c r="D16" s="59">
        <v>375658690</v>
      </c>
      <c r="E16" s="60">
        <v>375658690</v>
      </c>
      <c r="F16" s="60">
        <v>28305438</v>
      </c>
      <c r="G16" s="60">
        <v>12824883</v>
      </c>
      <c r="H16" s="60">
        <v>23659927</v>
      </c>
      <c r="I16" s="60">
        <v>64790248</v>
      </c>
      <c r="J16" s="60">
        <v>33424222</v>
      </c>
      <c r="K16" s="60">
        <v>28495668</v>
      </c>
      <c r="L16" s="60">
        <v>43393753</v>
      </c>
      <c r="M16" s="60">
        <v>105313643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170103891</v>
      </c>
      <c r="W16" s="60">
        <v>166692830</v>
      </c>
      <c r="X16" s="60">
        <v>3411061</v>
      </c>
      <c r="Y16" s="61">
        <v>2.05</v>
      </c>
      <c r="Z16" s="62">
        <v>375658690</v>
      </c>
    </row>
    <row r="17" spans="1:26" ht="13.5">
      <c r="A17" s="58" t="s">
        <v>43</v>
      </c>
      <c r="B17" s="19">
        <v>1221390311</v>
      </c>
      <c r="C17" s="19">
        <v>0</v>
      </c>
      <c r="D17" s="59">
        <v>1636363305</v>
      </c>
      <c r="E17" s="60">
        <v>1636363305</v>
      </c>
      <c r="F17" s="60">
        <v>110964115</v>
      </c>
      <c r="G17" s="60">
        <v>181237971</v>
      </c>
      <c r="H17" s="60">
        <v>140738728</v>
      </c>
      <c r="I17" s="60">
        <v>432940814</v>
      </c>
      <c r="J17" s="60">
        <v>133444411</v>
      </c>
      <c r="K17" s="60">
        <v>135570480</v>
      </c>
      <c r="L17" s="60">
        <v>100013427</v>
      </c>
      <c r="M17" s="60">
        <v>369028318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801969132</v>
      </c>
      <c r="W17" s="60">
        <v>762247600</v>
      </c>
      <c r="X17" s="60">
        <v>39721532</v>
      </c>
      <c r="Y17" s="61">
        <v>5.21</v>
      </c>
      <c r="Z17" s="62">
        <v>1636363305</v>
      </c>
    </row>
    <row r="18" spans="1:26" ht="13.5">
      <c r="A18" s="70" t="s">
        <v>44</v>
      </c>
      <c r="B18" s="71">
        <f>SUM(B11:B17)</f>
        <v>7376096030</v>
      </c>
      <c r="C18" s="71">
        <f>SUM(C11:C17)</f>
        <v>0</v>
      </c>
      <c r="D18" s="72">
        <f aca="true" t="shared" si="1" ref="D18:Z18">SUM(D11:D17)</f>
        <v>8306387129</v>
      </c>
      <c r="E18" s="73">
        <f t="shared" si="1"/>
        <v>8306387129</v>
      </c>
      <c r="F18" s="73">
        <f t="shared" si="1"/>
        <v>675673103</v>
      </c>
      <c r="G18" s="73">
        <f t="shared" si="1"/>
        <v>478914885</v>
      </c>
      <c r="H18" s="73">
        <f t="shared" si="1"/>
        <v>709639611</v>
      </c>
      <c r="I18" s="73">
        <f t="shared" si="1"/>
        <v>1864227599</v>
      </c>
      <c r="J18" s="73">
        <f t="shared" si="1"/>
        <v>829519287</v>
      </c>
      <c r="K18" s="73">
        <f t="shared" si="1"/>
        <v>712542626</v>
      </c>
      <c r="L18" s="73">
        <f t="shared" si="1"/>
        <v>559641173</v>
      </c>
      <c r="M18" s="73">
        <f t="shared" si="1"/>
        <v>2101703086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3965930685</v>
      </c>
      <c r="W18" s="73">
        <f t="shared" si="1"/>
        <v>4058170518</v>
      </c>
      <c r="X18" s="73">
        <f t="shared" si="1"/>
        <v>-92239833</v>
      </c>
      <c r="Y18" s="67">
        <f>+IF(W18&lt;&gt;0,(X18/W18)*100,0)</f>
        <v>-2.27294128205975</v>
      </c>
      <c r="Z18" s="74">
        <f t="shared" si="1"/>
        <v>8306387129</v>
      </c>
    </row>
    <row r="19" spans="1:26" ht="13.5">
      <c r="A19" s="70" t="s">
        <v>45</v>
      </c>
      <c r="B19" s="75">
        <f>+B10-B18</f>
        <v>97852448</v>
      </c>
      <c r="C19" s="75">
        <f>+C10-C18</f>
        <v>0</v>
      </c>
      <c r="D19" s="76">
        <f aca="true" t="shared" si="2" ref="D19:Z19">+D10-D18</f>
        <v>-186799390</v>
      </c>
      <c r="E19" s="77">
        <f t="shared" si="2"/>
        <v>-186799390</v>
      </c>
      <c r="F19" s="77">
        <f t="shared" si="2"/>
        <v>215533572</v>
      </c>
      <c r="G19" s="77">
        <f t="shared" si="2"/>
        <v>-107374814</v>
      </c>
      <c r="H19" s="77">
        <f t="shared" si="2"/>
        <v>-144263170</v>
      </c>
      <c r="I19" s="77">
        <f t="shared" si="2"/>
        <v>-36104412</v>
      </c>
      <c r="J19" s="77">
        <f t="shared" si="2"/>
        <v>-249280104</v>
      </c>
      <c r="K19" s="77">
        <f t="shared" si="2"/>
        <v>-158574545</v>
      </c>
      <c r="L19" s="77">
        <f t="shared" si="2"/>
        <v>519283502</v>
      </c>
      <c r="M19" s="77">
        <f t="shared" si="2"/>
        <v>111428853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75324441</v>
      </c>
      <c r="W19" s="77">
        <f>IF(E10=E18,0,W10-W18)</f>
        <v>82839662</v>
      </c>
      <c r="X19" s="77">
        <f t="shared" si="2"/>
        <v>-7515221</v>
      </c>
      <c r="Y19" s="78">
        <f>+IF(W19&lt;&gt;0,(X19/W19)*100,0)</f>
        <v>-9.072008285113476</v>
      </c>
      <c r="Z19" s="79">
        <f t="shared" si="2"/>
        <v>-186799390</v>
      </c>
    </row>
    <row r="20" spans="1:26" ht="13.5">
      <c r="A20" s="58" t="s">
        <v>46</v>
      </c>
      <c r="B20" s="19">
        <v>1027013533</v>
      </c>
      <c r="C20" s="19">
        <v>0</v>
      </c>
      <c r="D20" s="59">
        <v>846775460</v>
      </c>
      <c r="E20" s="60">
        <v>846775460</v>
      </c>
      <c r="F20" s="60">
        <v>28553960</v>
      </c>
      <c r="G20" s="60">
        <v>33197580</v>
      </c>
      <c r="H20" s="60">
        <v>51193650</v>
      </c>
      <c r="I20" s="60">
        <v>112945190</v>
      </c>
      <c r="J20" s="60">
        <v>72278698</v>
      </c>
      <c r="K20" s="60">
        <v>68370319</v>
      </c>
      <c r="L20" s="60">
        <v>78305831</v>
      </c>
      <c r="M20" s="60">
        <v>218954848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331900038</v>
      </c>
      <c r="W20" s="60">
        <v>340330585</v>
      </c>
      <c r="X20" s="60">
        <v>-8430547</v>
      </c>
      <c r="Y20" s="61">
        <v>-2.48</v>
      </c>
      <c r="Z20" s="62">
        <v>846775460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1124865981</v>
      </c>
      <c r="C22" s="86">
        <f>SUM(C19:C21)</f>
        <v>0</v>
      </c>
      <c r="D22" s="87">
        <f aca="true" t="shared" si="3" ref="D22:Z22">SUM(D19:D21)</f>
        <v>659976070</v>
      </c>
      <c r="E22" s="88">
        <f t="shared" si="3"/>
        <v>659976070</v>
      </c>
      <c r="F22" s="88">
        <f t="shared" si="3"/>
        <v>244087532</v>
      </c>
      <c r="G22" s="88">
        <f t="shared" si="3"/>
        <v>-74177234</v>
      </c>
      <c r="H22" s="88">
        <f t="shared" si="3"/>
        <v>-93069520</v>
      </c>
      <c r="I22" s="88">
        <f t="shared" si="3"/>
        <v>76840778</v>
      </c>
      <c r="J22" s="88">
        <f t="shared" si="3"/>
        <v>-177001406</v>
      </c>
      <c r="K22" s="88">
        <f t="shared" si="3"/>
        <v>-90204226</v>
      </c>
      <c r="L22" s="88">
        <f t="shared" si="3"/>
        <v>597589333</v>
      </c>
      <c r="M22" s="88">
        <f t="shared" si="3"/>
        <v>330383701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407224479</v>
      </c>
      <c r="W22" s="88">
        <f t="shared" si="3"/>
        <v>423170247</v>
      </c>
      <c r="X22" s="88">
        <f t="shared" si="3"/>
        <v>-15945768</v>
      </c>
      <c r="Y22" s="89">
        <f>+IF(W22&lt;&gt;0,(X22/W22)*100,0)</f>
        <v>-3.7681685120929593</v>
      </c>
      <c r="Z22" s="90">
        <f t="shared" si="3"/>
        <v>659976070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1124865981</v>
      </c>
      <c r="C24" s="75">
        <f>SUM(C22:C23)</f>
        <v>0</v>
      </c>
      <c r="D24" s="76">
        <f aca="true" t="shared" si="4" ref="D24:Z24">SUM(D22:D23)</f>
        <v>659976070</v>
      </c>
      <c r="E24" s="77">
        <f t="shared" si="4"/>
        <v>659976070</v>
      </c>
      <c r="F24" s="77">
        <f t="shared" si="4"/>
        <v>244087532</v>
      </c>
      <c r="G24" s="77">
        <f t="shared" si="4"/>
        <v>-74177234</v>
      </c>
      <c r="H24" s="77">
        <f t="shared" si="4"/>
        <v>-93069520</v>
      </c>
      <c r="I24" s="77">
        <f t="shared" si="4"/>
        <v>76840778</v>
      </c>
      <c r="J24" s="77">
        <f t="shared" si="4"/>
        <v>-177001406</v>
      </c>
      <c r="K24" s="77">
        <f t="shared" si="4"/>
        <v>-90204226</v>
      </c>
      <c r="L24" s="77">
        <f t="shared" si="4"/>
        <v>597589333</v>
      </c>
      <c r="M24" s="77">
        <f t="shared" si="4"/>
        <v>330383701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407224479</v>
      </c>
      <c r="W24" s="77">
        <f t="shared" si="4"/>
        <v>423170247</v>
      </c>
      <c r="X24" s="77">
        <f t="shared" si="4"/>
        <v>-15945768</v>
      </c>
      <c r="Y24" s="78">
        <f>+IF(W24&lt;&gt;0,(X24/W24)*100,0)</f>
        <v>-3.7681685120929593</v>
      </c>
      <c r="Z24" s="79">
        <f t="shared" si="4"/>
        <v>659976070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1575579370</v>
      </c>
      <c r="C27" s="22">
        <v>0</v>
      </c>
      <c r="D27" s="99">
        <v>1392230439</v>
      </c>
      <c r="E27" s="100">
        <v>1392230439</v>
      </c>
      <c r="F27" s="100">
        <v>33924776</v>
      </c>
      <c r="G27" s="100">
        <v>54524026</v>
      </c>
      <c r="H27" s="100">
        <v>75816933</v>
      </c>
      <c r="I27" s="100">
        <v>164265735</v>
      </c>
      <c r="J27" s="100">
        <v>112626060</v>
      </c>
      <c r="K27" s="100">
        <v>94736810</v>
      </c>
      <c r="L27" s="100">
        <v>127818850</v>
      </c>
      <c r="M27" s="100">
        <v>335181720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499447455</v>
      </c>
      <c r="W27" s="100">
        <v>696115220</v>
      </c>
      <c r="X27" s="100">
        <v>-196667765</v>
      </c>
      <c r="Y27" s="101">
        <v>-28.25</v>
      </c>
      <c r="Z27" s="102">
        <v>1392230439</v>
      </c>
    </row>
    <row r="28" spans="1:26" ht="13.5">
      <c r="A28" s="103" t="s">
        <v>46</v>
      </c>
      <c r="B28" s="19">
        <v>1026453530</v>
      </c>
      <c r="C28" s="19">
        <v>0</v>
      </c>
      <c r="D28" s="59">
        <v>851775439</v>
      </c>
      <c r="E28" s="60">
        <v>851775439</v>
      </c>
      <c r="F28" s="60">
        <v>28553960</v>
      </c>
      <c r="G28" s="60">
        <v>33197581</v>
      </c>
      <c r="H28" s="60">
        <v>51193670</v>
      </c>
      <c r="I28" s="60">
        <v>112945211</v>
      </c>
      <c r="J28" s="60">
        <v>72798157</v>
      </c>
      <c r="K28" s="60">
        <v>68370283</v>
      </c>
      <c r="L28" s="60">
        <v>77786368</v>
      </c>
      <c r="M28" s="60">
        <v>218954808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331900019</v>
      </c>
      <c r="W28" s="60">
        <v>425887720</v>
      </c>
      <c r="X28" s="60">
        <v>-93987701</v>
      </c>
      <c r="Y28" s="61">
        <v>-22.07</v>
      </c>
      <c r="Z28" s="62">
        <v>851775439</v>
      </c>
    </row>
    <row r="29" spans="1:26" ht="13.5">
      <c r="A29" s="58" t="s">
        <v>282</v>
      </c>
      <c r="B29" s="19">
        <v>31987300</v>
      </c>
      <c r="C29" s="19">
        <v>0</v>
      </c>
      <c r="D29" s="59">
        <v>53000000</v>
      </c>
      <c r="E29" s="60">
        <v>53000000</v>
      </c>
      <c r="F29" s="60">
        <v>2914787</v>
      </c>
      <c r="G29" s="60">
        <v>2872018</v>
      </c>
      <c r="H29" s="60">
        <v>2271147</v>
      </c>
      <c r="I29" s="60">
        <v>8057952</v>
      </c>
      <c r="J29" s="60">
        <v>3247621</v>
      </c>
      <c r="K29" s="60">
        <v>2858601</v>
      </c>
      <c r="L29" s="60">
        <v>1541288</v>
      </c>
      <c r="M29" s="60">
        <v>7647510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15705462</v>
      </c>
      <c r="W29" s="60">
        <v>26500000</v>
      </c>
      <c r="X29" s="60">
        <v>-10794538</v>
      </c>
      <c r="Y29" s="61">
        <v>-40.73</v>
      </c>
      <c r="Z29" s="62">
        <v>53000000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517138541</v>
      </c>
      <c r="C31" s="19">
        <v>0</v>
      </c>
      <c r="D31" s="59">
        <v>487455000</v>
      </c>
      <c r="E31" s="60">
        <v>487455000</v>
      </c>
      <c r="F31" s="60">
        <v>2456029</v>
      </c>
      <c r="G31" s="60">
        <v>18454427</v>
      </c>
      <c r="H31" s="60">
        <v>22352116</v>
      </c>
      <c r="I31" s="60">
        <v>43262572</v>
      </c>
      <c r="J31" s="60">
        <v>36580281</v>
      </c>
      <c r="K31" s="60">
        <v>23507926</v>
      </c>
      <c r="L31" s="60">
        <v>48491192</v>
      </c>
      <c r="M31" s="60">
        <v>108579399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151841971</v>
      </c>
      <c r="W31" s="60">
        <v>243727500</v>
      </c>
      <c r="X31" s="60">
        <v>-91885529</v>
      </c>
      <c r="Y31" s="61">
        <v>-37.7</v>
      </c>
      <c r="Z31" s="62">
        <v>487455000</v>
      </c>
    </row>
    <row r="32" spans="1:26" ht="13.5">
      <c r="A32" s="70" t="s">
        <v>54</v>
      </c>
      <c r="B32" s="22">
        <f>SUM(B28:B31)</f>
        <v>1575579371</v>
      </c>
      <c r="C32" s="22">
        <f>SUM(C28:C31)</f>
        <v>0</v>
      </c>
      <c r="D32" s="99">
        <f aca="true" t="shared" si="5" ref="D32:Z32">SUM(D28:D31)</f>
        <v>1392230439</v>
      </c>
      <c r="E32" s="100">
        <f t="shared" si="5"/>
        <v>1392230439</v>
      </c>
      <c r="F32" s="100">
        <f t="shared" si="5"/>
        <v>33924776</v>
      </c>
      <c r="G32" s="100">
        <f t="shared" si="5"/>
        <v>54524026</v>
      </c>
      <c r="H32" s="100">
        <f t="shared" si="5"/>
        <v>75816933</v>
      </c>
      <c r="I32" s="100">
        <f t="shared" si="5"/>
        <v>164265735</v>
      </c>
      <c r="J32" s="100">
        <f t="shared" si="5"/>
        <v>112626059</v>
      </c>
      <c r="K32" s="100">
        <f t="shared" si="5"/>
        <v>94736810</v>
      </c>
      <c r="L32" s="100">
        <f t="shared" si="5"/>
        <v>127818848</v>
      </c>
      <c r="M32" s="100">
        <f t="shared" si="5"/>
        <v>335181717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499447452</v>
      </c>
      <c r="W32" s="100">
        <f t="shared" si="5"/>
        <v>696115220</v>
      </c>
      <c r="X32" s="100">
        <f t="shared" si="5"/>
        <v>-196667768</v>
      </c>
      <c r="Y32" s="101">
        <f>+IF(W32&lt;&gt;0,(X32/W32)*100,0)</f>
        <v>-28.25218618262649</v>
      </c>
      <c r="Z32" s="102">
        <f t="shared" si="5"/>
        <v>1392230439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3199991004</v>
      </c>
      <c r="C35" s="19">
        <v>0</v>
      </c>
      <c r="D35" s="59">
        <v>2328267740</v>
      </c>
      <c r="E35" s="60">
        <v>2328267740</v>
      </c>
      <c r="F35" s="60">
        <v>2540674877</v>
      </c>
      <c r="G35" s="60">
        <v>2388531493</v>
      </c>
      <c r="H35" s="60">
        <v>2414031677</v>
      </c>
      <c r="I35" s="60">
        <v>2414031677</v>
      </c>
      <c r="J35" s="60">
        <v>2595171395</v>
      </c>
      <c r="K35" s="60">
        <v>2448752431</v>
      </c>
      <c r="L35" s="60">
        <v>2864441434</v>
      </c>
      <c r="M35" s="60">
        <v>2864441434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2864441434</v>
      </c>
      <c r="W35" s="60">
        <v>1164133870</v>
      </c>
      <c r="X35" s="60">
        <v>1700307564</v>
      </c>
      <c r="Y35" s="61">
        <v>146.06</v>
      </c>
      <c r="Z35" s="62">
        <v>2328267740</v>
      </c>
    </row>
    <row r="36" spans="1:26" ht="13.5">
      <c r="A36" s="58" t="s">
        <v>57</v>
      </c>
      <c r="B36" s="19">
        <v>13459721159</v>
      </c>
      <c r="C36" s="19">
        <v>0</v>
      </c>
      <c r="D36" s="59">
        <v>14157729248</v>
      </c>
      <c r="E36" s="60">
        <v>14157729248</v>
      </c>
      <c r="F36" s="60">
        <v>13890038276</v>
      </c>
      <c r="G36" s="60">
        <v>13171957449</v>
      </c>
      <c r="H36" s="60">
        <v>13403862496</v>
      </c>
      <c r="I36" s="60">
        <v>13403862496</v>
      </c>
      <c r="J36" s="60">
        <v>13444624384</v>
      </c>
      <c r="K36" s="60">
        <v>13471886905</v>
      </c>
      <c r="L36" s="60">
        <v>13527910351</v>
      </c>
      <c r="M36" s="60">
        <v>13527910351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13527910351</v>
      </c>
      <c r="W36" s="60">
        <v>7078864624</v>
      </c>
      <c r="X36" s="60">
        <v>6449045727</v>
      </c>
      <c r="Y36" s="61">
        <v>91.1</v>
      </c>
      <c r="Z36" s="62">
        <v>14157729248</v>
      </c>
    </row>
    <row r="37" spans="1:26" ht="13.5">
      <c r="A37" s="58" t="s">
        <v>58</v>
      </c>
      <c r="B37" s="19">
        <v>2268471548</v>
      </c>
      <c r="C37" s="19">
        <v>0</v>
      </c>
      <c r="D37" s="59">
        <v>2158910517</v>
      </c>
      <c r="E37" s="60">
        <v>2158910517</v>
      </c>
      <c r="F37" s="60">
        <v>2116021912</v>
      </c>
      <c r="G37" s="60">
        <v>1591957161</v>
      </c>
      <c r="H37" s="60">
        <v>2177453533</v>
      </c>
      <c r="I37" s="60">
        <v>2177453533</v>
      </c>
      <c r="J37" s="60">
        <v>2182324692</v>
      </c>
      <c r="K37" s="60">
        <v>2178154776</v>
      </c>
      <c r="L37" s="60">
        <v>2358226804</v>
      </c>
      <c r="M37" s="60">
        <v>2358226804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2358226804</v>
      </c>
      <c r="W37" s="60">
        <v>1079455259</v>
      </c>
      <c r="X37" s="60">
        <v>1278771545</v>
      </c>
      <c r="Y37" s="61">
        <v>118.46</v>
      </c>
      <c r="Z37" s="62">
        <v>2158910517</v>
      </c>
    </row>
    <row r="38" spans="1:26" ht="13.5">
      <c r="A38" s="58" t="s">
        <v>59</v>
      </c>
      <c r="B38" s="19">
        <v>3194976755</v>
      </c>
      <c r="C38" s="19">
        <v>0</v>
      </c>
      <c r="D38" s="59">
        <v>3175522463</v>
      </c>
      <c r="E38" s="60">
        <v>3175522463</v>
      </c>
      <c r="F38" s="60">
        <v>3109051454</v>
      </c>
      <c r="G38" s="60">
        <v>3175522463</v>
      </c>
      <c r="H38" s="60">
        <v>3175522463</v>
      </c>
      <c r="I38" s="60">
        <v>3175522463</v>
      </c>
      <c r="J38" s="60">
        <v>3175522463</v>
      </c>
      <c r="K38" s="60">
        <v>3175522463</v>
      </c>
      <c r="L38" s="60">
        <v>3175522463</v>
      </c>
      <c r="M38" s="60">
        <v>3175522463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3175522463</v>
      </c>
      <c r="W38" s="60">
        <v>1587761232</v>
      </c>
      <c r="X38" s="60">
        <v>1587761231</v>
      </c>
      <c r="Y38" s="61">
        <v>100</v>
      </c>
      <c r="Z38" s="62">
        <v>3175522463</v>
      </c>
    </row>
    <row r="39" spans="1:26" ht="13.5">
      <c r="A39" s="58" t="s">
        <v>60</v>
      </c>
      <c r="B39" s="19">
        <v>11196263860</v>
      </c>
      <c r="C39" s="19">
        <v>0</v>
      </c>
      <c r="D39" s="59">
        <v>11151564007</v>
      </c>
      <c r="E39" s="60">
        <v>11151564007</v>
      </c>
      <c r="F39" s="60">
        <v>11205639787</v>
      </c>
      <c r="G39" s="60">
        <v>10793009317</v>
      </c>
      <c r="H39" s="60">
        <v>10464918177</v>
      </c>
      <c r="I39" s="60">
        <v>10464918177</v>
      </c>
      <c r="J39" s="60">
        <v>10681948624</v>
      </c>
      <c r="K39" s="60">
        <v>10566962097</v>
      </c>
      <c r="L39" s="60">
        <v>10858602516</v>
      </c>
      <c r="M39" s="60">
        <v>10858602516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10858602516</v>
      </c>
      <c r="W39" s="60">
        <v>5575782004</v>
      </c>
      <c r="X39" s="60">
        <v>5282820512</v>
      </c>
      <c r="Y39" s="61">
        <v>94.75</v>
      </c>
      <c r="Z39" s="62">
        <v>11151564007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1787442141</v>
      </c>
      <c r="C42" s="19">
        <v>0</v>
      </c>
      <c r="D42" s="59">
        <v>1506555160</v>
      </c>
      <c r="E42" s="60">
        <v>1506555160</v>
      </c>
      <c r="F42" s="60">
        <v>220687181</v>
      </c>
      <c r="G42" s="60">
        <v>-8575367</v>
      </c>
      <c r="H42" s="60">
        <v>-73376128</v>
      </c>
      <c r="I42" s="60">
        <v>138735686</v>
      </c>
      <c r="J42" s="60">
        <v>211285329</v>
      </c>
      <c r="K42" s="60">
        <v>159245768</v>
      </c>
      <c r="L42" s="60">
        <v>280301383</v>
      </c>
      <c r="M42" s="60">
        <v>650832480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789568166</v>
      </c>
      <c r="W42" s="60">
        <v>1061379654</v>
      </c>
      <c r="X42" s="60">
        <v>-271811488</v>
      </c>
      <c r="Y42" s="61">
        <v>-25.61</v>
      </c>
      <c r="Z42" s="62">
        <v>1506555160</v>
      </c>
    </row>
    <row r="43" spans="1:26" ht="13.5">
      <c r="A43" s="58" t="s">
        <v>63</v>
      </c>
      <c r="B43" s="19">
        <v>-1661125836</v>
      </c>
      <c r="C43" s="19">
        <v>0</v>
      </c>
      <c r="D43" s="59">
        <v>-1339674569</v>
      </c>
      <c r="E43" s="60">
        <v>-1339674569</v>
      </c>
      <c r="F43" s="60">
        <v>-429295875</v>
      </c>
      <c r="G43" s="60">
        <v>-75292442</v>
      </c>
      <c r="H43" s="60">
        <v>-101217093</v>
      </c>
      <c r="I43" s="60">
        <v>-605805410</v>
      </c>
      <c r="J43" s="60">
        <v>-125621616</v>
      </c>
      <c r="K43" s="60">
        <v>-87918248</v>
      </c>
      <c r="L43" s="60">
        <v>-139667036</v>
      </c>
      <c r="M43" s="60">
        <v>-353206900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-959012310</v>
      </c>
      <c r="W43" s="60">
        <v>-480940002</v>
      </c>
      <c r="X43" s="60">
        <v>-478072308</v>
      </c>
      <c r="Y43" s="61">
        <v>99.4</v>
      </c>
      <c r="Z43" s="62">
        <v>-1339674569</v>
      </c>
    </row>
    <row r="44" spans="1:26" ht="13.5">
      <c r="A44" s="58" t="s">
        <v>64</v>
      </c>
      <c r="B44" s="19">
        <v>-99100756</v>
      </c>
      <c r="C44" s="19">
        <v>0</v>
      </c>
      <c r="D44" s="59">
        <v>-112968099</v>
      </c>
      <c r="E44" s="60">
        <v>-112968099</v>
      </c>
      <c r="F44" s="60">
        <v>-15312038</v>
      </c>
      <c r="G44" s="60">
        <v>0</v>
      </c>
      <c r="H44" s="60">
        <v>-20359519</v>
      </c>
      <c r="I44" s="60">
        <v>-35671557</v>
      </c>
      <c r="J44" s="60">
        <v>0</v>
      </c>
      <c r="K44" s="60">
        <v>-5164699</v>
      </c>
      <c r="L44" s="60">
        <v>-15000000</v>
      </c>
      <c r="M44" s="60">
        <v>-20164699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-55836256</v>
      </c>
      <c r="W44" s="60">
        <v>-55836257</v>
      </c>
      <c r="X44" s="60">
        <v>1</v>
      </c>
      <c r="Y44" s="61">
        <v>0</v>
      </c>
      <c r="Z44" s="62">
        <v>-112968099</v>
      </c>
    </row>
    <row r="45" spans="1:26" ht="13.5">
      <c r="A45" s="70" t="s">
        <v>65</v>
      </c>
      <c r="B45" s="22">
        <v>1608097135</v>
      </c>
      <c r="C45" s="22">
        <v>0</v>
      </c>
      <c r="D45" s="99">
        <v>1216836217</v>
      </c>
      <c r="E45" s="100">
        <v>1216836217</v>
      </c>
      <c r="F45" s="100">
        <v>1384176404</v>
      </c>
      <c r="G45" s="100">
        <v>1300308595</v>
      </c>
      <c r="H45" s="100">
        <v>1105355855</v>
      </c>
      <c r="I45" s="100">
        <v>1105355855</v>
      </c>
      <c r="J45" s="100">
        <v>1191019568</v>
      </c>
      <c r="K45" s="100">
        <v>1257182389</v>
      </c>
      <c r="L45" s="100">
        <v>1382816736</v>
      </c>
      <c r="M45" s="100">
        <v>1382816736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1382816736</v>
      </c>
      <c r="W45" s="100">
        <v>1687527120</v>
      </c>
      <c r="X45" s="100">
        <v>-304710384</v>
      </c>
      <c r="Y45" s="101">
        <v>-18.06</v>
      </c>
      <c r="Z45" s="102">
        <v>1216836217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19" t="s">
        <v>272</v>
      </c>
      <c r="N47" s="120"/>
      <c r="O47" s="120"/>
      <c r="P47" s="120"/>
      <c r="Q47" s="120"/>
      <c r="R47" s="120"/>
      <c r="S47" s="120"/>
      <c r="T47" s="120"/>
      <c r="U47" s="120"/>
      <c r="V47" s="119" t="s">
        <v>273</v>
      </c>
      <c r="W47" s="119" t="s">
        <v>274</v>
      </c>
      <c r="X47" s="119" t="s">
        <v>275</v>
      </c>
      <c r="Y47" s="119" t="s">
        <v>276</v>
      </c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1031802832</v>
      </c>
      <c r="C49" s="52">
        <v>0</v>
      </c>
      <c r="D49" s="129">
        <v>189831912</v>
      </c>
      <c r="E49" s="54">
        <v>85218787</v>
      </c>
      <c r="F49" s="54">
        <v>0</v>
      </c>
      <c r="G49" s="54">
        <v>0</v>
      </c>
      <c r="H49" s="54">
        <v>0</v>
      </c>
      <c r="I49" s="54">
        <v>87834259</v>
      </c>
      <c r="J49" s="54">
        <v>0</v>
      </c>
      <c r="K49" s="54">
        <v>0</v>
      </c>
      <c r="L49" s="54">
        <v>0</v>
      </c>
      <c r="M49" s="54">
        <v>113829751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55798120</v>
      </c>
      <c r="W49" s="54">
        <v>326403788</v>
      </c>
      <c r="X49" s="54">
        <v>1240192299</v>
      </c>
      <c r="Y49" s="54">
        <v>3130911748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77703919</v>
      </c>
      <c r="C51" s="52">
        <v>0</v>
      </c>
      <c r="D51" s="129">
        <v>17010771</v>
      </c>
      <c r="E51" s="54">
        <v>2898564</v>
      </c>
      <c r="F51" s="54">
        <v>0</v>
      </c>
      <c r="G51" s="54">
        <v>0</v>
      </c>
      <c r="H51" s="54">
        <v>0</v>
      </c>
      <c r="I51" s="54">
        <v>9107730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106720984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89.98092470721765</v>
      </c>
      <c r="C58" s="5">
        <f>IF(C67=0,0,+(C76/C67)*100)</f>
        <v>0</v>
      </c>
      <c r="D58" s="6">
        <f aca="true" t="shared" si="6" ref="D58:Z58">IF(D67=0,0,+(D76/D67)*100)</f>
        <v>85.50449733423808</v>
      </c>
      <c r="E58" s="7">
        <f t="shared" si="6"/>
        <v>85.50449733423808</v>
      </c>
      <c r="F58" s="7">
        <f t="shared" si="6"/>
        <v>75.07360132855914</v>
      </c>
      <c r="G58" s="7">
        <f t="shared" si="6"/>
        <v>126.93238517307054</v>
      </c>
      <c r="H58" s="7">
        <f t="shared" si="6"/>
        <v>100.34196515577132</v>
      </c>
      <c r="I58" s="7">
        <f t="shared" si="6"/>
        <v>97.64958914814223</v>
      </c>
      <c r="J58" s="7">
        <f t="shared" si="6"/>
        <v>111.42928198930883</v>
      </c>
      <c r="K58" s="7">
        <f t="shared" si="6"/>
        <v>81.8841963853425</v>
      </c>
      <c r="L58" s="7">
        <f t="shared" si="6"/>
        <v>78.66826304413802</v>
      </c>
      <c r="M58" s="7">
        <f t="shared" si="6"/>
        <v>90.04486667127256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93.81823547741863</v>
      </c>
      <c r="W58" s="7">
        <f t="shared" si="6"/>
        <v>97.36379706249497</v>
      </c>
      <c r="X58" s="7">
        <f t="shared" si="6"/>
        <v>0</v>
      </c>
      <c r="Y58" s="7">
        <f t="shared" si="6"/>
        <v>0</v>
      </c>
      <c r="Z58" s="8">
        <f t="shared" si="6"/>
        <v>85.50449733423808</v>
      </c>
    </row>
    <row r="59" spans="1:26" ht="13.5">
      <c r="A59" s="37" t="s">
        <v>31</v>
      </c>
      <c r="B59" s="9">
        <f aca="true" t="shared" si="7" ref="B59:Z66">IF(B68=0,0,+(B77/B68)*100)</f>
        <v>89.57029901068042</v>
      </c>
      <c r="C59" s="9">
        <f t="shared" si="7"/>
        <v>0</v>
      </c>
      <c r="D59" s="2">
        <f t="shared" si="7"/>
        <v>89.05482472224502</v>
      </c>
      <c r="E59" s="10">
        <f t="shared" si="7"/>
        <v>89.05482472224502</v>
      </c>
      <c r="F59" s="10">
        <f t="shared" si="7"/>
        <v>85.57964412723254</v>
      </c>
      <c r="G59" s="10">
        <f t="shared" si="7"/>
        <v>94.27207127290413</v>
      </c>
      <c r="H59" s="10">
        <f t="shared" si="7"/>
        <v>81.53552602394818</v>
      </c>
      <c r="I59" s="10">
        <f t="shared" si="7"/>
        <v>87.13722168870642</v>
      </c>
      <c r="J59" s="10">
        <f t="shared" si="7"/>
        <v>102.8372345170252</v>
      </c>
      <c r="K59" s="10">
        <f t="shared" si="7"/>
        <v>80.69275541798237</v>
      </c>
      <c r="L59" s="10">
        <f t="shared" si="7"/>
        <v>85.33386404771477</v>
      </c>
      <c r="M59" s="10">
        <f t="shared" si="7"/>
        <v>89.55584961730555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88.3530249904507</v>
      </c>
      <c r="W59" s="10">
        <f t="shared" si="7"/>
        <v>92.98349570798159</v>
      </c>
      <c r="X59" s="10">
        <f t="shared" si="7"/>
        <v>0</v>
      </c>
      <c r="Y59" s="10">
        <f t="shared" si="7"/>
        <v>0</v>
      </c>
      <c r="Z59" s="11">
        <f t="shared" si="7"/>
        <v>89.05482472224502</v>
      </c>
    </row>
    <row r="60" spans="1:26" ht="13.5">
      <c r="A60" s="38" t="s">
        <v>32</v>
      </c>
      <c r="B60" s="12">
        <f t="shared" si="7"/>
        <v>95.24537365942417</v>
      </c>
      <c r="C60" s="12">
        <f t="shared" si="7"/>
        <v>0</v>
      </c>
      <c r="D60" s="3">
        <f t="shared" si="7"/>
        <v>87.99482935947069</v>
      </c>
      <c r="E60" s="13">
        <f t="shared" si="7"/>
        <v>87.99482935947069</v>
      </c>
      <c r="F60" s="13">
        <f t="shared" si="7"/>
        <v>75.31929815800798</v>
      </c>
      <c r="G60" s="13">
        <f t="shared" si="7"/>
        <v>149.09851460190055</v>
      </c>
      <c r="H60" s="13">
        <f t="shared" si="7"/>
        <v>109.10208935649483</v>
      </c>
      <c r="I60" s="13">
        <f t="shared" si="7"/>
        <v>105.29893173816545</v>
      </c>
      <c r="J60" s="13">
        <f t="shared" si="7"/>
        <v>116.30716530562025</v>
      </c>
      <c r="K60" s="13">
        <f t="shared" si="7"/>
        <v>84.89190153409874</v>
      </c>
      <c r="L60" s="13">
        <f t="shared" si="7"/>
        <v>79.28733376751258</v>
      </c>
      <c r="M60" s="13">
        <f t="shared" si="7"/>
        <v>92.77364886228425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98.94473839232289</v>
      </c>
      <c r="W60" s="13">
        <f t="shared" si="7"/>
        <v>103.09495985747795</v>
      </c>
      <c r="X60" s="13">
        <f t="shared" si="7"/>
        <v>0</v>
      </c>
      <c r="Y60" s="13">
        <f t="shared" si="7"/>
        <v>0</v>
      </c>
      <c r="Z60" s="14">
        <f t="shared" si="7"/>
        <v>87.99482935947069</v>
      </c>
    </row>
    <row r="61" spans="1:26" ht="13.5">
      <c r="A61" s="39" t="s">
        <v>103</v>
      </c>
      <c r="B61" s="12">
        <f t="shared" si="7"/>
        <v>99.63605731180758</v>
      </c>
      <c r="C61" s="12">
        <f t="shared" si="7"/>
        <v>0</v>
      </c>
      <c r="D61" s="3">
        <f t="shared" si="7"/>
        <v>92.7313273314522</v>
      </c>
      <c r="E61" s="13">
        <f t="shared" si="7"/>
        <v>92.7313273314522</v>
      </c>
      <c r="F61" s="13">
        <f t="shared" si="7"/>
        <v>73.43534242352905</v>
      </c>
      <c r="G61" s="13">
        <f t="shared" si="7"/>
        <v>200.74681200120722</v>
      </c>
      <c r="H61" s="13">
        <f t="shared" si="7"/>
        <v>106.1714610296884</v>
      </c>
      <c r="I61" s="13">
        <f t="shared" si="7"/>
        <v>109.61406333852683</v>
      </c>
      <c r="J61" s="13">
        <f t="shared" si="7"/>
        <v>131.227149481051</v>
      </c>
      <c r="K61" s="13">
        <f t="shared" si="7"/>
        <v>94.15864182559748</v>
      </c>
      <c r="L61" s="13">
        <f t="shared" si="7"/>
        <v>83.93749402052906</v>
      </c>
      <c r="M61" s="13">
        <f t="shared" si="7"/>
        <v>101.8412364213704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105.81094332190297</v>
      </c>
      <c r="W61" s="13">
        <f t="shared" si="7"/>
        <v>111.06701671390344</v>
      </c>
      <c r="X61" s="13">
        <f t="shared" si="7"/>
        <v>0</v>
      </c>
      <c r="Y61" s="13">
        <f t="shared" si="7"/>
        <v>0</v>
      </c>
      <c r="Z61" s="14">
        <f t="shared" si="7"/>
        <v>92.7313273314522</v>
      </c>
    </row>
    <row r="62" spans="1:26" ht="13.5">
      <c r="A62" s="39" t="s">
        <v>104</v>
      </c>
      <c r="B62" s="12">
        <f t="shared" si="7"/>
        <v>81.83567877279006</v>
      </c>
      <c r="C62" s="12">
        <f t="shared" si="7"/>
        <v>0</v>
      </c>
      <c r="D62" s="3">
        <f t="shared" si="7"/>
        <v>82.32437146641567</v>
      </c>
      <c r="E62" s="13">
        <f t="shared" si="7"/>
        <v>82.32437146641567</v>
      </c>
      <c r="F62" s="13">
        <f t="shared" si="7"/>
        <v>98.87692210872696</v>
      </c>
      <c r="G62" s="13">
        <f t="shared" si="7"/>
        <v>80.45219273303972</v>
      </c>
      <c r="H62" s="13">
        <f t="shared" si="7"/>
        <v>184.2259248443469</v>
      </c>
      <c r="I62" s="13">
        <f t="shared" si="7"/>
        <v>111.37309148208969</v>
      </c>
      <c r="J62" s="13">
        <f t="shared" si="7"/>
        <v>88.85398429942191</v>
      </c>
      <c r="K62" s="13">
        <f t="shared" si="7"/>
        <v>70.00385285838512</v>
      </c>
      <c r="L62" s="13">
        <f t="shared" si="7"/>
        <v>76.70319223605179</v>
      </c>
      <c r="M62" s="13">
        <f t="shared" si="7"/>
        <v>78.52365314410594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92.47107773019559</v>
      </c>
      <c r="W62" s="13">
        <f t="shared" si="7"/>
        <v>94.47966126490034</v>
      </c>
      <c r="X62" s="13">
        <f t="shared" si="7"/>
        <v>0</v>
      </c>
      <c r="Y62" s="13">
        <f t="shared" si="7"/>
        <v>0</v>
      </c>
      <c r="Z62" s="14">
        <f t="shared" si="7"/>
        <v>82.32437146641567</v>
      </c>
    </row>
    <row r="63" spans="1:26" ht="13.5">
      <c r="A63" s="39" t="s">
        <v>105</v>
      </c>
      <c r="B63" s="12">
        <f t="shared" si="7"/>
        <v>77.25455282397074</v>
      </c>
      <c r="C63" s="12">
        <f t="shared" si="7"/>
        <v>0</v>
      </c>
      <c r="D63" s="3">
        <f t="shared" si="7"/>
        <v>68.83751319206809</v>
      </c>
      <c r="E63" s="13">
        <f t="shared" si="7"/>
        <v>68.83751319206809</v>
      </c>
      <c r="F63" s="13">
        <f t="shared" si="7"/>
        <v>78.4106970325166</v>
      </c>
      <c r="G63" s="13">
        <f t="shared" si="7"/>
        <v>78.56292286641398</v>
      </c>
      <c r="H63" s="13">
        <f t="shared" si="7"/>
        <v>89.1074939301051</v>
      </c>
      <c r="I63" s="13">
        <f t="shared" si="7"/>
        <v>82.27421198429029</v>
      </c>
      <c r="J63" s="13">
        <f t="shared" si="7"/>
        <v>80.30444491054898</v>
      </c>
      <c r="K63" s="13">
        <f t="shared" si="7"/>
        <v>57.10961021011671</v>
      </c>
      <c r="L63" s="13">
        <f t="shared" si="7"/>
        <v>58.95673154188097</v>
      </c>
      <c r="M63" s="13">
        <f t="shared" si="7"/>
        <v>64.72974892162081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72.47891273043214</v>
      </c>
      <c r="W63" s="13">
        <f t="shared" si="7"/>
        <v>78.62328174892411</v>
      </c>
      <c r="X63" s="13">
        <f t="shared" si="7"/>
        <v>0</v>
      </c>
      <c r="Y63" s="13">
        <f t="shared" si="7"/>
        <v>0</v>
      </c>
      <c r="Z63" s="14">
        <f t="shared" si="7"/>
        <v>68.83751319206809</v>
      </c>
    </row>
    <row r="64" spans="1:26" ht="13.5">
      <c r="A64" s="39" t="s">
        <v>106</v>
      </c>
      <c r="B64" s="12">
        <f t="shared" si="7"/>
        <v>92.94803308188222</v>
      </c>
      <c r="C64" s="12">
        <f t="shared" si="7"/>
        <v>0</v>
      </c>
      <c r="D64" s="3">
        <f t="shared" si="7"/>
        <v>65.30642465194506</v>
      </c>
      <c r="E64" s="13">
        <f t="shared" si="7"/>
        <v>65.30642465194506</v>
      </c>
      <c r="F64" s="13">
        <f t="shared" si="7"/>
        <v>56.208482118132366</v>
      </c>
      <c r="G64" s="13">
        <f t="shared" si="7"/>
        <v>63.54057102423426</v>
      </c>
      <c r="H64" s="13">
        <f t="shared" si="7"/>
        <v>75.57081357167209</v>
      </c>
      <c r="I64" s="13">
        <f t="shared" si="7"/>
        <v>65.16115798501512</v>
      </c>
      <c r="J64" s="13">
        <f t="shared" si="7"/>
        <v>74.28965686146131</v>
      </c>
      <c r="K64" s="13">
        <f t="shared" si="7"/>
        <v>60.93972930495249</v>
      </c>
      <c r="L64" s="13">
        <f t="shared" si="7"/>
        <v>57.00126527637601</v>
      </c>
      <c r="M64" s="13">
        <f t="shared" si="7"/>
        <v>64.05534233056446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64.61162674679488</v>
      </c>
      <c r="W64" s="13">
        <f t="shared" si="7"/>
        <v>59.59603670894141</v>
      </c>
      <c r="X64" s="13">
        <f t="shared" si="7"/>
        <v>0</v>
      </c>
      <c r="Y64" s="13">
        <f t="shared" si="7"/>
        <v>0</v>
      </c>
      <c r="Z64" s="14">
        <f t="shared" si="7"/>
        <v>65.30642465194506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1" t="s">
        <v>285</v>
      </c>
      <c r="B67" s="24">
        <v>5233931722</v>
      </c>
      <c r="C67" s="24"/>
      <c r="D67" s="25">
        <v>5881558630</v>
      </c>
      <c r="E67" s="26">
        <v>5881558630</v>
      </c>
      <c r="F67" s="26">
        <v>523155638</v>
      </c>
      <c r="G67" s="26">
        <v>356730692</v>
      </c>
      <c r="H67" s="26">
        <v>506869478</v>
      </c>
      <c r="I67" s="26">
        <v>1386755808</v>
      </c>
      <c r="J67" s="26">
        <v>441610987</v>
      </c>
      <c r="K67" s="26">
        <v>482404821</v>
      </c>
      <c r="L67" s="26">
        <v>484050095</v>
      </c>
      <c r="M67" s="26">
        <v>1408065903</v>
      </c>
      <c r="N67" s="26"/>
      <c r="O67" s="26"/>
      <c r="P67" s="26"/>
      <c r="Q67" s="26"/>
      <c r="R67" s="26"/>
      <c r="S67" s="26"/>
      <c r="T67" s="26"/>
      <c r="U67" s="26"/>
      <c r="V67" s="26">
        <v>2794821711</v>
      </c>
      <c r="W67" s="26">
        <v>2795143460</v>
      </c>
      <c r="X67" s="26"/>
      <c r="Y67" s="25"/>
      <c r="Z67" s="27">
        <v>5881558630</v>
      </c>
    </row>
    <row r="68" spans="1:26" ht="13.5" hidden="1">
      <c r="A68" s="37" t="s">
        <v>31</v>
      </c>
      <c r="B68" s="19">
        <v>1205525500</v>
      </c>
      <c r="C68" s="19"/>
      <c r="D68" s="20">
        <v>1373532540</v>
      </c>
      <c r="E68" s="21">
        <v>1373532540</v>
      </c>
      <c r="F68" s="21">
        <v>118065623</v>
      </c>
      <c r="G68" s="21">
        <v>113588861</v>
      </c>
      <c r="H68" s="21">
        <v>111848824</v>
      </c>
      <c r="I68" s="21">
        <v>343503308</v>
      </c>
      <c r="J68" s="21">
        <v>114386949</v>
      </c>
      <c r="K68" s="21">
        <v>115541904</v>
      </c>
      <c r="L68" s="21">
        <v>117280912</v>
      </c>
      <c r="M68" s="21">
        <v>347209765</v>
      </c>
      <c r="N68" s="21"/>
      <c r="O68" s="21"/>
      <c r="P68" s="21"/>
      <c r="Q68" s="21"/>
      <c r="R68" s="21"/>
      <c r="S68" s="21"/>
      <c r="T68" s="21"/>
      <c r="U68" s="21"/>
      <c r="V68" s="21">
        <v>690713073</v>
      </c>
      <c r="W68" s="21">
        <v>678566520</v>
      </c>
      <c r="X68" s="21"/>
      <c r="Y68" s="20"/>
      <c r="Z68" s="23">
        <v>1373532540</v>
      </c>
    </row>
    <row r="69" spans="1:26" ht="13.5" hidden="1">
      <c r="A69" s="38" t="s">
        <v>32</v>
      </c>
      <c r="B69" s="19">
        <v>3810943490</v>
      </c>
      <c r="C69" s="19"/>
      <c r="D69" s="20">
        <v>4325027020</v>
      </c>
      <c r="E69" s="21">
        <v>4325027020</v>
      </c>
      <c r="F69" s="21">
        <v>387299995</v>
      </c>
      <c r="G69" s="21">
        <v>231876357</v>
      </c>
      <c r="H69" s="21">
        <v>382583203</v>
      </c>
      <c r="I69" s="21">
        <v>1001759555</v>
      </c>
      <c r="J69" s="21">
        <v>321950566</v>
      </c>
      <c r="K69" s="21">
        <v>355486636</v>
      </c>
      <c r="L69" s="21">
        <v>354045791</v>
      </c>
      <c r="M69" s="21">
        <v>1031482993</v>
      </c>
      <c r="N69" s="21"/>
      <c r="O69" s="21"/>
      <c r="P69" s="21"/>
      <c r="Q69" s="21"/>
      <c r="R69" s="21"/>
      <c r="S69" s="21"/>
      <c r="T69" s="21"/>
      <c r="U69" s="21"/>
      <c r="V69" s="21">
        <v>2033242548</v>
      </c>
      <c r="W69" s="21">
        <v>2027745040</v>
      </c>
      <c r="X69" s="21"/>
      <c r="Y69" s="20"/>
      <c r="Z69" s="23">
        <v>4325027020</v>
      </c>
    </row>
    <row r="70" spans="1:26" ht="13.5" hidden="1">
      <c r="A70" s="39" t="s">
        <v>103</v>
      </c>
      <c r="B70" s="19">
        <v>2872412701</v>
      </c>
      <c r="C70" s="19"/>
      <c r="D70" s="20">
        <v>3182151220</v>
      </c>
      <c r="E70" s="21">
        <v>3182151220</v>
      </c>
      <c r="F70" s="21">
        <v>311162204</v>
      </c>
      <c r="G70" s="21">
        <v>135186767</v>
      </c>
      <c r="H70" s="21">
        <v>308630224</v>
      </c>
      <c r="I70" s="21">
        <v>754979195</v>
      </c>
      <c r="J70" s="21">
        <v>220693839</v>
      </c>
      <c r="K70" s="21">
        <v>245880882</v>
      </c>
      <c r="L70" s="21">
        <v>256722127</v>
      </c>
      <c r="M70" s="21">
        <v>723296848</v>
      </c>
      <c r="N70" s="21"/>
      <c r="O70" s="21"/>
      <c r="P70" s="21"/>
      <c r="Q70" s="21"/>
      <c r="R70" s="21"/>
      <c r="S70" s="21"/>
      <c r="T70" s="21"/>
      <c r="U70" s="21"/>
      <c r="V70" s="21">
        <v>1478276043</v>
      </c>
      <c r="W70" s="21">
        <v>1463810060</v>
      </c>
      <c r="X70" s="21"/>
      <c r="Y70" s="20"/>
      <c r="Z70" s="23">
        <v>3182151220</v>
      </c>
    </row>
    <row r="71" spans="1:26" ht="13.5" hidden="1">
      <c r="A71" s="39" t="s">
        <v>104</v>
      </c>
      <c r="B71" s="19">
        <v>505420422</v>
      </c>
      <c r="C71" s="19"/>
      <c r="D71" s="20">
        <v>558220370</v>
      </c>
      <c r="E71" s="21">
        <v>558220370</v>
      </c>
      <c r="F71" s="21">
        <v>35339312</v>
      </c>
      <c r="G71" s="21">
        <v>50480997</v>
      </c>
      <c r="H71" s="21">
        <v>27487247</v>
      </c>
      <c r="I71" s="21">
        <v>113307556</v>
      </c>
      <c r="J71" s="21">
        <v>53027729</v>
      </c>
      <c r="K71" s="21">
        <v>54450483</v>
      </c>
      <c r="L71" s="21">
        <v>46079957</v>
      </c>
      <c r="M71" s="21">
        <v>153558169</v>
      </c>
      <c r="N71" s="21"/>
      <c r="O71" s="21"/>
      <c r="P71" s="21"/>
      <c r="Q71" s="21"/>
      <c r="R71" s="21"/>
      <c r="S71" s="21"/>
      <c r="T71" s="21"/>
      <c r="U71" s="21"/>
      <c r="V71" s="21">
        <v>266865725</v>
      </c>
      <c r="W71" s="21">
        <v>271308170</v>
      </c>
      <c r="X71" s="21"/>
      <c r="Y71" s="20"/>
      <c r="Z71" s="23">
        <v>558220370</v>
      </c>
    </row>
    <row r="72" spans="1:26" ht="13.5" hidden="1">
      <c r="A72" s="39" t="s">
        <v>105</v>
      </c>
      <c r="B72" s="19">
        <v>308364986</v>
      </c>
      <c r="C72" s="19"/>
      <c r="D72" s="20">
        <v>384587160</v>
      </c>
      <c r="E72" s="21">
        <v>384587160</v>
      </c>
      <c r="F72" s="21">
        <v>24024532</v>
      </c>
      <c r="G72" s="21">
        <v>29068725</v>
      </c>
      <c r="H72" s="21">
        <v>29371184</v>
      </c>
      <c r="I72" s="21">
        <v>82464441</v>
      </c>
      <c r="J72" s="21">
        <v>31504616</v>
      </c>
      <c r="K72" s="21">
        <v>38318465</v>
      </c>
      <c r="L72" s="21">
        <v>34415763</v>
      </c>
      <c r="M72" s="21">
        <v>104238844</v>
      </c>
      <c r="N72" s="21"/>
      <c r="O72" s="21"/>
      <c r="P72" s="21"/>
      <c r="Q72" s="21"/>
      <c r="R72" s="21"/>
      <c r="S72" s="21"/>
      <c r="T72" s="21"/>
      <c r="U72" s="21"/>
      <c r="V72" s="21">
        <v>186703285</v>
      </c>
      <c r="W72" s="21">
        <v>178521640</v>
      </c>
      <c r="X72" s="21"/>
      <c r="Y72" s="20"/>
      <c r="Z72" s="23">
        <v>384587160</v>
      </c>
    </row>
    <row r="73" spans="1:26" ht="13.5" hidden="1">
      <c r="A73" s="39" t="s">
        <v>106</v>
      </c>
      <c r="B73" s="19">
        <v>124745381</v>
      </c>
      <c r="C73" s="19"/>
      <c r="D73" s="20">
        <v>200068270</v>
      </c>
      <c r="E73" s="21">
        <v>200068270</v>
      </c>
      <c r="F73" s="21">
        <v>16773947</v>
      </c>
      <c r="G73" s="21">
        <v>17139868</v>
      </c>
      <c r="H73" s="21">
        <v>17094548</v>
      </c>
      <c r="I73" s="21">
        <v>51008363</v>
      </c>
      <c r="J73" s="21">
        <v>16724382</v>
      </c>
      <c r="K73" s="21">
        <v>16836806</v>
      </c>
      <c r="L73" s="21">
        <v>16827944</v>
      </c>
      <c r="M73" s="21">
        <v>50389132</v>
      </c>
      <c r="N73" s="21"/>
      <c r="O73" s="21"/>
      <c r="P73" s="21"/>
      <c r="Q73" s="21"/>
      <c r="R73" s="21"/>
      <c r="S73" s="21"/>
      <c r="T73" s="21"/>
      <c r="U73" s="21"/>
      <c r="V73" s="21">
        <v>101397495</v>
      </c>
      <c r="W73" s="21">
        <v>114105170</v>
      </c>
      <c r="X73" s="21"/>
      <c r="Y73" s="20"/>
      <c r="Z73" s="23">
        <v>200068270</v>
      </c>
    </row>
    <row r="74" spans="1:26" ht="13.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3.5" hidden="1">
      <c r="A75" s="40" t="s">
        <v>110</v>
      </c>
      <c r="B75" s="28">
        <v>217462732</v>
      </c>
      <c r="C75" s="28"/>
      <c r="D75" s="29">
        <v>182999070</v>
      </c>
      <c r="E75" s="30">
        <v>182999070</v>
      </c>
      <c r="F75" s="30">
        <v>17790020</v>
      </c>
      <c r="G75" s="30">
        <v>11265474</v>
      </c>
      <c r="H75" s="30">
        <v>12437451</v>
      </c>
      <c r="I75" s="30">
        <v>41492945</v>
      </c>
      <c r="J75" s="30">
        <v>5273472</v>
      </c>
      <c r="K75" s="30">
        <v>11376281</v>
      </c>
      <c r="L75" s="30">
        <v>12723392</v>
      </c>
      <c r="M75" s="30">
        <v>29373145</v>
      </c>
      <c r="N75" s="30"/>
      <c r="O75" s="30"/>
      <c r="P75" s="30"/>
      <c r="Q75" s="30"/>
      <c r="R75" s="30"/>
      <c r="S75" s="30"/>
      <c r="T75" s="30"/>
      <c r="U75" s="30"/>
      <c r="V75" s="30">
        <v>70866090</v>
      </c>
      <c r="W75" s="30">
        <v>88831900</v>
      </c>
      <c r="X75" s="30"/>
      <c r="Y75" s="29"/>
      <c r="Z75" s="31">
        <v>182999070</v>
      </c>
    </row>
    <row r="76" spans="1:26" ht="13.5" hidden="1">
      <c r="A76" s="42" t="s">
        <v>286</v>
      </c>
      <c r="B76" s="32">
        <v>4709540162</v>
      </c>
      <c r="C76" s="32"/>
      <c r="D76" s="33">
        <v>5028997142</v>
      </c>
      <c r="E76" s="34">
        <v>5028997142</v>
      </c>
      <c r="F76" s="34">
        <v>392751778</v>
      </c>
      <c r="G76" s="34">
        <v>452806776</v>
      </c>
      <c r="H76" s="34">
        <v>508602795</v>
      </c>
      <c r="I76" s="34">
        <v>1354161349</v>
      </c>
      <c r="J76" s="34">
        <v>492083952</v>
      </c>
      <c r="K76" s="34">
        <v>395013311</v>
      </c>
      <c r="L76" s="34">
        <v>380793802</v>
      </c>
      <c r="M76" s="34">
        <v>1267891065</v>
      </c>
      <c r="N76" s="34"/>
      <c r="O76" s="34"/>
      <c r="P76" s="34"/>
      <c r="Q76" s="34"/>
      <c r="R76" s="34"/>
      <c r="S76" s="34"/>
      <c r="T76" s="34"/>
      <c r="U76" s="34"/>
      <c r="V76" s="34">
        <v>2622052414</v>
      </c>
      <c r="W76" s="34">
        <v>2721457806</v>
      </c>
      <c r="X76" s="34"/>
      <c r="Y76" s="33"/>
      <c r="Z76" s="35">
        <v>5028997142</v>
      </c>
    </row>
    <row r="77" spans="1:26" ht="13.5" hidden="1">
      <c r="A77" s="37" t="s">
        <v>31</v>
      </c>
      <c r="B77" s="19">
        <v>1079792795</v>
      </c>
      <c r="C77" s="19"/>
      <c r="D77" s="20">
        <v>1223196996</v>
      </c>
      <c r="E77" s="21">
        <v>1223196996</v>
      </c>
      <c r="F77" s="21">
        <v>101040140</v>
      </c>
      <c r="G77" s="21">
        <v>107082572</v>
      </c>
      <c r="H77" s="21">
        <v>91196527</v>
      </c>
      <c r="I77" s="21">
        <v>299319239</v>
      </c>
      <c r="J77" s="21">
        <v>117632375</v>
      </c>
      <c r="K77" s="21">
        <v>93233946</v>
      </c>
      <c r="L77" s="21">
        <v>100080334</v>
      </c>
      <c r="M77" s="21">
        <v>310946655</v>
      </c>
      <c r="N77" s="21"/>
      <c r="O77" s="21"/>
      <c r="P77" s="21"/>
      <c r="Q77" s="21"/>
      <c r="R77" s="21"/>
      <c r="S77" s="21"/>
      <c r="T77" s="21"/>
      <c r="U77" s="21"/>
      <c r="V77" s="21">
        <v>610265894</v>
      </c>
      <c r="W77" s="21">
        <v>630954871</v>
      </c>
      <c r="X77" s="21"/>
      <c r="Y77" s="20"/>
      <c r="Z77" s="23">
        <v>1223196996</v>
      </c>
    </row>
    <row r="78" spans="1:26" ht="13.5" hidden="1">
      <c r="A78" s="38" t="s">
        <v>32</v>
      </c>
      <c r="B78" s="19">
        <v>3629747367</v>
      </c>
      <c r="C78" s="19"/>
      <c r="D78" s="20">
        <v>3805800146</v>
      </c>
      <c r="E78" s="21">
        <v>3805800146</v>
      </c>
      <c r="F78" s="21">
        <v>291711638</v>
      </c>
      <c r="G78" s="21">
        <v>345724204</v>
      </c>
      <c r="H78" s="21">
        <v>417406268</v>
      </c>
      <c r="I78" s="21">
        <v>1054842110</v>
      </c>
      <c r="J78" s="21">
        <v>374451577</v>
      </c>
      <c r="K78" s="21">
        <v>301779365</v>
      </c>
      <c r="L78" s="21">
        <v>280713468</v>
      </c>
      <c r="M78" s="21">
        <v>956944410</v>
      </c>
      <c r="N78" s="21"/>
      <c r="O78" s="21"/>
      <c r="P78" s="21"/>
      <c r="Q78" s="21"/>
      <c r="R78" s="21"/>
      <c r="S78" s="21"/>
      <c r="T78" s="21"/>
      <c r="U78" s="21"/>
      <c r="V78" s="21">
        <v>2011786520</v>
      </c>
      <c r="W78" s="21">
        <v>2090502935</v>
      </c>
      <c r="X78" s="21"/>
      <c r="Y78" s="20"/>
      <c r="Z78" s="23">
        <v>3805800146</v>
      </c>
    </row>
    <row r="79" spans="1:26" ht="13.5" hidden="1">
      <c r="A79" s="39" t="s">
        <v>103</v>
      </c>
      <c r="B79" s="19">
        <v>2861958765</v>
      </c>
      <c r="C79" s="19"/>
      <c r="D79" s="20">
        <v>2950851064</v>
      </c>
      <c r="E79" s="21">
        <v>2950851064</v>
      </c>
      <c r="F79" s="21">
        <v>228503030</v>
      </c>
      <c r="G79" s="21">
        <v>271383125</v>
      </c>
      <c r="H79" s="21">
        <v>327677218</v>
      </c>
      <c r="I79" s="21">
        <v>827563373</v>
      </c>
      <c r="J79" s="21">
        <v>289610234</v>
      </c>
      <c r="K79" s="21">
        <v>231518099</v>
      </c>
      <c r="L79" s="21">
        <v>215486120</v>
      </c>
      <c r="M79" s="21">
        <v>736614453</v>
      </c>
      <c r="N79" s="21"/>
      <c r="O79" s="21"/>
      <c r="P79" s="21"/>
      <c r="Q79" s="21"/>
      <c r="R79" s="21"/>
      <c r="S79" s="21"/>
      <c r="T79" s="21"/>
      <c r="U79" s="21"/>
      <c r="V79" s="21">
        <v>1564177826</v>
      </c>
      <c r="W79" s="21">
        <v>1625810164</v>
      </c>
      <c r="X79" s="21"/>
      <c r="Y79" s="20"/>
      <c r="Z79" s="23">
        <v>2950851064</v>
      </c>
    </row>
    <row r="80" spans="1:26" ht="13.5" hidden="1">
      <c r="A80" s="39" t="s">
        <v>104</v>
      </c>
      <c r="B80" s="19">
        <v>413614233</v>
      </c>
      <c r="C80" s="19"/>
      <c r="D80" s="20">
        <v>459551411</v>
      </c>
      <c r="E80" s="21">
        <v>459551411</v>
      </c>
      <c r="F80" s="21">
        <v>34942424</v>
      </c>
      <c r="G80" s="21">
        <v>40613069</v>
      </c>
      <c r="H80" s="21">
        <v>50638635</v>
      </c>
      <c r="I80" s="21">
        <v>126194128</v>
      </c>
      <c r="J80" s="21">
        <v>47117250</v>
      </c>
      <c r="K80" s="21">
        <v>38117436</v>
      </c>
      <c r="L80" s="21">
        <v>35344798</v>
      </c>
      <c r="M80" s="21">
        <v>120579484</v>
      </c>
      <c r="N80" s="21"/>
      <c r="O80" s="21"/>
      <c r="P80" s="21"/>
      <c r="Q80" s="21"/>
      <c r="R80" s="21"/>
      <c r="S80" s="21"/>
      <c r="T80" s="21"/>
      <c r="U80" s="21"/>
      <c r="V80" s="21">
        <v>246773612</v>
      </c>
      <c r="W80" s="21">
        <v>256331040</v>
      </c>
      <c r="X80" s="21"/>
      <c r="Y80" s="20"/>
      <c r="Z80" s="23">
        <v>459551411</v>
      </c>
    </row>
    <row r="81" spans="1:26" ht="13.5" hidden="1">
      <c r="A81" s="39" t="s">
        <v>105</v>
      </c>
      <c r="B81" s="19">
        <v>238225991</v>
      </c>
      <c r="C81" s="19"/>
      <c r="D81" s="20">
        <v>264740237</v>
      </c>
      <c r="E81" s="21">
        <v>264740237</v>
      </c>
      <c r="F81" s="21">
        <v>18837803</v>
      </c>
      <c r="G81" s="21">
        <v>22837240</v>
      </c>
      <c r="H81" s="21">
        <v>26171926</v>
      </c>
      <c r="I81" s="21">
        <v>67846969</v>
      </c>
      <c r="J81" s="21">
        <v>25299607</v>
      </c>
      <c r="K81" s="21">
        <v>21883526</v>
      </c>
      <c r="L81" s="21">
        <v>20290409</v>
      </c>
      <c r="M81" s="21">
        <v>67473542</v>
      </c>
      <c r="N81" s="21"/>
      <c r="O81" s="21"/>
      <c r="P81" s="21"/>
      <c r="Q81" s="21"/>
      <c r="R81" s="21"/>
      <c r="S81" s="21"/>
      <c r="T81" s="21"/>
      <c r="U81" s="21"/>
      <c r="V81" s="21">
        <v>135320511</v>
      </c>
      <c r="W81" s="21">
        <v>140359572</v>
      </c>
      <c r="X81" s="21"/>
      <c r="Y81" s="20"/>
      <c r="Z81" s="23">
        <v>264740237</v>
      </c>
    </row>
    <row r="82" spans="1:26" ht="13.5" hidden="1">
      <c r="A82" s="39" t="s">
        <v>106</v>
      </c>
      <c r="B82" s="19">
        <v>115948378</v>
      </c>
      <c r="C82" s="19"/>
      <c r="D82" s="20">
        <v>130657434</v>
      </c>
      <c r="E82" s="21">
        <v>130657434</v>
      </c>
      <c r="F82" s="21">
        <v>9428381</v>
      </c>
      <c r="G82" s="21">
        <v>10890770</v>
      </c>
      <c r="H82" s="21">
        <v>12918489</v>
      </c>
      <c r="I82" s="21">
        <v>33237640</v>
      </c>
      <c r="J82" s="21">
        <v>12424486</v>
      </c>
      <c r="K82" s="21">
        <v>10260304</v>
      </c>
      <c r="L82" s="21">
        <v>9592141</v>
      </c>
      <c r="M82" s="21">
        <v>32276931</v>
      </c>
      <c r="N82" s="21"/>
      <c r="O82" s="21"/>
      <c r="P82" s="21"/>
      <c r="Q82" s="21"/>
      <c r="R82" s="21"/>
      <c r="S82" s="21"/>
      <c r="T82" s="21"/>
      <c r="U82" s="21"/>
      <c r="V82" s="21">
        <v>65514571</v>
      </c>
      <c r="W82" s="21">
        <v>68002159</v>
      </c>
      <c r="X82" s="21"/>
      <c r="Y82" s="20"/>
      <c r="Z82" s="23">
        <v>130657434</v>
      </c>
    </row>
    <row r="83" spans="1:26" ht="13.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3.5" hidden="1">
      <c r="A84" s="40" t="s">
        <v>110</v>
      </c>
      <c r="B84" s="28"/>
      <c r="C84" s="28"/>
      <c r="D84" s="29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29"/>
      <c r="Z84" s="31"/>
    </row>
  </sheetData>
  <sheetProtection password="F954" sheet="1"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73" t="s">
        <v>265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209</v>
      </c>
      <c r="B5" s="136"/>
      <c r="C5" s="343">
        <f aca="true" t="shared" si="0" ref="C5:Y5">+C6+C8+C11+C13+C15</f>
        <v>0</v>
      </c>
      <c r="D5" s="344">
        <f t="shared" si="0"/>
        <v>0</v>
      </c>
      <c r="E5" s="343">
        <f t="shared" si="0"/>
        <v>482656490</v>
      </c>
      <c r="F5" s="345">
        <f t="shared" si="0"/>
        <v>482656490</v>
      </c>
      <c r="G5" s="345">
        <f t="shared" si="0"/>
        <v>0</v>
      </c>
      <c r="H5" s="343">
        <f t="shared" si="0"/>
        <v>0</v>
      </c>
      <c r="I5" s="343">
        <f t="shared" si="0"/>
        <v>0</v>
      </c>
      <c r="J5" s="345">
        <f t="shared" si="0"/>
        <v>0</v>
      </c>
      <c r="K5" s="345">
        <f t="shared" si="0"/>
        <v>0</v>
      </c>
      <c r="L5" s="343">
        <f t="shared" si="0"/>
        <v>0</v>
      </c>
      <c r="M5" s="343">
        <f t="shared" si="0"/>
        <v>0</v>
      </c>
      <c r="N5" s="345">
        <f t="shared" si="0"/>
        <v>0</v>
      </c>
      <c r="O5" s="345">
        <f t="shared" si="0"/>
        <v>0</v>
      </c>
      <c r="P5" s="343">
        <f t="shared" si="0"/>
        <v>0</v>
      </c>
      <c r="Q5" s="343">
        <f t="shared" si="0"/>
        <v>0</v>
      </c>
      <c r="R5" s="345">
        <f t="shared" si="0"/>
        <v>0</v>
      </c>
      <c r="S5" s="345">
        <f t="shared" si="0"/>
        <v>0</v>
      </c>
      <c r="T5" s="343">
        <f t="shared" si="0"/>
        <v>0</v>
      </c>
      <c r="U5" s="343">
        <f t="shared" si="0"/>
        <v>0</v>
      </c>
      <c r="V5" s="345">
        <f t="shared" si="0"/>
        <v>0</v>
      </c>
      <c r="W5" s="345">
        <f t="shared" si="0"/>
        <v>0</v>
      </c>
      <c r="X5" s="343">
        <f t="shared" si="0"/>
        <v>241328245</v>
      </c>
      <c r="Y5" s="345">
        <f t="shared" si="0"/>
        <v>-241328245</v>
      </c>
      <c r="Z5" s="346">
        <f>+IF(X5&lt;&gt;0,+(Y5/X5)*100,0)</f>
        <v>-100</v>
      </c>
      <c r="AA5" s="347">
        <f>+AA6+AA8+AA11+AA13+AA15</f>
        <v>482656490</v>
      </c>
    </row>
    <row r="6" spans="1:27" ht="13.5">
      <c r="A6" s="348" t="s">
        <v>204</v>
      </c>
      <c r="B6" s="142"/>
      <c r="C6" s="60">
        <f>+C7</f>
        <v>0</v>
      </c>
      <c r="D6" s="327">
        <f aca="true" t="shared" si="1" ref="D6:AA6">+D7</f>
        <v>0</v>
      </c>
      <c r="E6" s="60">
        <f t="shared" si="1"/>
        <v>108124760</v>
      </c>
      <c r="F6" s="59">
        <f t="shared" si="1"/>
        <v>108124760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54062380</v>
      </c>
      <c r="Y6" s="59">
        <f t="shared" si="1"/>
        <v>-54062380</v>
      </c>
      <c r="Z6" s="61">
        <f>+IF(X6&lt;&gt;0,+(Y6/X6)*100,0)</f>
        <v>-100</v>
      </c>
      <c r="AA6" s="62">
        <f t="shared" si="1"/>
        <v>108124760</v>
      </c>
    </row>
    <row r="7" spans="1:27" ht="13.5">
      <c r="A7" s="291" t="s">
        <v>228</v>
      </c>
      <c r="B7" s="142"/>
      <c r="C7" s="60"/>
      <c r="D7" s="327"/>
      <c r="E7" s="60">
        <v>108124760</v>
      </c>
      <c r="F7" s="59">
        <v>108124760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54062380</v>
      </c>
      <c r="Y7" s="59">
        <v>-54062380</v>
      </c>
      <c r="Z7" s="61">
        <v>-100</v>
      </c>
      <c r="AA7" s="62">
        <v>108124760</v>
      </c>
    </row>
    <row r="8" spans="1:27" ht="13.5">
      <c r="A8" s="348" t="s">
        <v>205</v>
      </c>
      <c r="B8" s="142"/>
      <c r="C8" s="60">
        <f aca="true" t="shared" si="2" ref="C8:Y8">SUM(C9:C10)</f>
        <v>0</v>
      </c>
      <c r="D8" s="327">
        <f t="shared" si="2"/>
        <v>0</v>
      </c>
      <c r="E8" s="60">
        <f t="shared" si="2"/>
        <v>53544030</v>
      </c>
      <c r="F8" s="59">
        <f t="shared" si="2"/>
        <v>53544030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26772015</v>
      </c>
      <c r="Y8" s="59">
        <f t="shared" si="2"/>
        <v>-26772015</v>
      </c>
      <c r="Z8" s="61">
        <f>+IF(X8&lt;&gt;0,+(Y8/X8)*100,0)</f>
        <v>-100</v>
      </c>
      <c r="AA8" s="62">
        <f>SUM(AA9:AA10)</f>
        <v>53544030</v>
      </c>
    </row>
    <row r="9" spans="1:27" ht="13.5">
      <c r="A9" s="291" t="s">
        <v>229</v>
      </c>
      <c r="B9" s="142"/>
      <c r="C9" s="60"/>
      <c r="D9" s="327"/>
      <c r="E9" s="60">
        <v>53544030</v>
      </c>
      <c r="F9" s="59">
        <v>53544030</v>
      </c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>
        <v>26772015</v>
      </c>
      <c r="Y9" s="59">
        <v>-26772015</v>
      </c>
      <c r="Z9" s="61">
        <v>-100</v>
      </c>
      <c r="AA9" s="62">
        <v>53544030</v>
      </c>
    </row>
    <row r="10" spans="1:27" ht="13.5">
      <c r="A10" s="291" t="s">
        <v>230</v>
      </c>
      <c r="B10" s="142"/>
      <c r="C10" s="60"/>
      <c r="D10" s="327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48" t="s">
        <v>206</v>
      </c>
      <c r="B11" s="142"/>
      <c r="C11" s="349">
        <f>+C12</f>
        <v>0</v>
      </c>
      <c r="D11" s="350">
        <f aca="true" t="shared" si="3" ref="D11:AA11">+D12</f>
        <v>0</v>
      </c>
      <c r="E11" s="349">
        <f t="shared" si="3"/>
        <v>155285970</v>
      </c>
      <c r="F11" s="351">
        <f t="shared" si="3"/>
        <v>155285970</v>
      </c>
      <c r="G11" s="351">
        <f t="shared" si="3"/>
        <v>0</v>
      </c>
      <c r="H11" s="349">
        <f t="shared" si="3"/>
        <v>0</v>
      </c>
      <c r="I11" s="349">
        <f t="shared" si="3"/>
        <v>0</v>
      </c>
      <c r="J11" s="351">
        <f t="shared" si="3"/>
        <v>0</v>
      </c>
      <c r="K11" s="351">
        <f t="shared" si="3"/>
        <v>0</v>
      </c>
      <c r="L11" s="349">
        <f t="shared" si="3"/>
        <v>0</v>
      </c>
      <c r="M11" s="349">
        <f t="shared" si="3"/>
        <v>0</v>
      </c>
      <c r="N11" s="351">
        <f t="shared" si="3"/>
        <v>0</v>
      </c>
      <c r="O11" s="351">
        <f t="shared" si="3"/>
        <v>0</v>
      </c>
      <c r="P11" s="349">
        <f t="shared" si="3"/>
        <v>0</v>
      </c>
      <c r="Q11" s="349">
        <f t="shared" si="3"/>
        <v>0</v>
      </c>
      <c r="R11" s="351">
        <f t="shared" si="3"/>
        <v>0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0</v>
      </c>
      <c r="X11" s="349">
        <f t="shared" si="3"/>
        <v>77642985</v>
      </c>
      <c r="Y11" s="351">
        <f t="shared" si="3"/>
        <v>-77642985</v>
      </c>
      <c r="Z11" s="352">
        <f>+IF(X11&lt;&gt;0,+(Y11/X11)*100,0)</f>
        <v>-100</v>
      </c>
      <c r="AA11" s="353">
        <f t="shared" si="3"/>
        <v>155285970</v>
      </c>
    </row>
    <row r="12" spans="1:27" ht="13.5">
      <c r="A12" s="291" t="s">
        <v>231</v>
      </c>
      <c r="B12" s="136"/>
      <c r="C12" s="60"/>
      <c r="D12" s="327"/>
      <c r="E12" s="60">
        <v>155285970</v>
      </c>
      <c r="F12" s="59">
        <v>155285970</v>
      </c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>
        <v>77642985</v>
      </c>
      <c r="Y12" s="59">
        <v>-77642985</v>
      </c>
      <c r="Z12" s="61">
        <v>-100</v>
      </c>
      <c r="AA12" s="62">
        <v>155285970</v>
      </c>
    </row>
    <row r="13" spans="1:27" ht="13.5">
      <c r="A13" s="348" t="s">
        <v>207</v>
      </c>
      <c r="B13" s="136"/>
      <c r="C13" s="275">
        <f>+C14</f>
        <v>0</v>
      </c>
      <c r="D13" s="328">
        <f aca="true" t="shared" si="4" ref="D13:AA13">+D14</f>
        <v>0</v>
      </c>
      <c r="E13" s="275">
        <f t="shared" si="4"/>
        <v>156283180</v>
      </c>
      <c r="F13" s="329">
        <f t="shared" si="4"/>
        <v>156283180</v>
      </c>
      <c r="G13" s="329">
        <f t="shared" si="4"/>
        <v>0</v>
      </c>
      <c r="H13" s="275">
        <f t="shared" si="4"/>
        <v>0</v>
      </c>
      <c r="I13" s="275">
        <f t="shared" si="4"/>
        <v>0</v>
      </c>
      <c r="J13" s="329">
        <f t="shared" si="4"/>
        <v>0</v>
      </c>
      <c r="K13" s="329">
        <f t="shared" si="4"/>
        <v>0</v>
      </c>
      <c r="L13" s="275">
        <f t="shared" si="4"/>
        <v>0</v>
      </c>
      <c r="M13" s="275">
        <f t="shared" si="4"/>
        <v>0</v>
      </c>
      <c r="N13" s="329">
        <f t="shared" si="4"/>
        <v>0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0</v>
      </c>
      <c r="X13" s="275">
        <f t="shared" si="4"/>
        <v>78141590</v>
      </c>
      <c r="Y13" s="329">
        <f t="shared" si="4"/>
        <v>-78141590</v>
      </c>
      <c r="Z13" s="322">
        <f>+IF(X13&lt;&gt;0,+(Y13/X13)*100,0)</f>
        <v>-100</v>
      </c>
      <c r="AA13" s="273">
        <f t="shared" si="4"/>
        <v>156283180</v>
      </c>
    </row>
    <row r="14" spans="1:27" ht="13.5">
      <c r="A14" s="291" t="s">
        <v>232</v>
      </c>
      <c r="B14" s="136"/>
      <c r="C14" s="60"/>
      <c r="D14" s="327"/>
      <c r="E14" s="60">
        <v>156283180</v>
      </c>
      <c r="F14" s="59">
        <v>156283180</v>
      </c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>
        <v>78141590</v>
      </c>
      <c r="Y14" s="59">
        <v>-78141590</v>
      </c>
      <c r="Z14" s="61">
        <v>-100</v>
      </c>
      <c r="AA14" s="62">
        <v>156283180</v>
      </c>
    </row>
    <row r="15" spans="1:27" ht="13.5">
      <c r="A15" s="348" t="s">
        <v>208</v>
      </c>
      <c r="B15" s="136"/>
      <c r="C15" s="60">
        <f aca="true" t="shared" si="5" ref="C15:Y15">SUM(C16:C20)</f>
        <v>0</v>
      </c>
      <c r="D15" s="327">
        <f t="shared" si="5"/>
        <v>0</v>
      </c>
      <c r="E15" s="60">
        <f t="shared" si="5"/>
        <v>9418550</v>
      </c>
      <c r="F15" s="59">
        <f t="shared" si="5"/>
        <v>9418550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4709275</v>
      </c>
      <c r="Y15" s="59">
        <f t="shared" si="5"/>
        <v>-4709275</v>
      </c>
      <c r="Z15" s="61">
        <f>+IF(X15&lt;&gt;0,+(Y15/X15)*100,0)</f>
        <v>-100</v>
      </c>
      <c r="AA15" s="62">
        <f>SUM(AA16:AA20)</f>
        <v>9418550</v>
      </c>
    </row>
    <row r="16" spans="1:27" ht="13.5">
      <c r="A16" s="291" t="s">
        <v>233</v>
      </c>
      <c r="B16" s="300"/>
      <c r="C16" s="60"/>
      <c r="D16" s="327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27"/>
      <c r="E20" s="60">
        <v>9418550</v>
      </c>
      <c r="F20" s="59">
        <v>9418550</v>
      </c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>
        <v>4709275</v>
      </c>
      <c r="Y20" s="59">
        <v>-4709275</v>
      </c>
      <c r="Z20" s="61">
        <v>-100</v>
      </c>
      <c r="AA20" s="62">
        <v>9418550</v>
      </c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210</v>
      </c>
      <c r="B22" s="142"/>
      <c r="C22" s="330">
        <f aca="true" t="shared" si="6" ref="C22:Y22">SUM(C23:C32)</f>
        <v>0</v>
      </c>
      <c r="D22" s="331">
        <f t="shared" si="6"/>
        <v>0</v>
      </c>
      <c r="E22" s="330">
        <f t="shared" si="6"/>
        <v>54263200</v>
      </c>
      <c r="F22" s="332">
        <f t="shared" si="6"/>
        <v>54263200</v>
      </c>
      <c r="G22" s="332">
        <f t="shared" si="6"/>
        <v>0</v>
      </c>
      <c r="H22" s="330">
        <f t="shared" si="6"/>
        <v>0</v>
      </c>
      <c r="I22" s="330">
        <f t="shared" si="6"/>
        <v>0</v>
      </c>
      <c r="J22" s="332">
        <f t="shared" si="6"/>
        <v>0</v>
      </c>
      <c r="K22" s="332">
        <f t="shared" si="6"/>
        <v>0</v>
      </c>
      <c r="L22" s="330">
        <f t="shared" si="6"/>
        <v>0</v>
      </c>
      <c r="M22" s="330">
        <f t="shared" si="6"/>
        <v>0</v>
      </c>
      <c r="N22" s="332">
        <f t="shared" si="6"/>
        <v>0</v>
      </c>
      <c r="O22" s="332">
        <f t="shared" si="6"/>
        <v>0</v>
      </c>
      <c r="P22" s="330">
        <f t="shared" si="6"/>
        <v>0</v>
      </c>
      <c r="Q22" s="330">
        <f t="shared" si="6"/>
        <v>0</v>
      </c>
      <c r="R22" s="332">
        <f t="shared" si="6"/>
        <v>0</v>
      </c>
      <c r="S22" s="332">
        <f t="shared" si="6"/>
        <v>0</v>
      </c>
      <c r="T22" s="330">
        <f t="shared" si="6"/>
        <v>0</v>
      </c>
      <c r="U22" s="330">
        <f t="shared" si="6"/>
        <v>0</v>
      </c>
      <c r="V22" s="332">
        <f t="shared" si="6"/>
        <v>0</v>
      </c>
      <c r="W22" s="332">
        <f t="shared" si="6"/>
        <v>0</v>
      </c>
      <c r="X22" s="330">
        <f t="shared" si="6"/>
        <v>27131600</v>
      </c>
      <c r="Y22" s="332">
        <f t="shared" si="6"/>
        <v>-27131600</v>
      </c>
      <c r="Z22" s="323">
        <f>+IF(X22&lt;&gt;0,+(Y22/X22)*100,0)</f>
        <v>-100</v>
      </c>
      <c r="AA22" s="337">
        <f>SUM(AA23:AA32)</f>
        <v>54263200</v>
      </c>
    </row>
    <row r="23" spans="1:27" ht="13.5">
      <c r="A23" s="348" t="s">
        <v>236</v>
      </c>
      <c r="B23" s="142"/>
      <c r="C23" s="60"/>
      <c r="D23" s="327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48" t="s">
        <v>237</v>
      </c>
      <c r="B24" s="142"/>
      <c r="C24" s="60"/>
      <c r="D24" s="327"/>
      <c r="E24" s="60">
        <v>16764440</v>
      </c>
      <c r="F24" s="59">
        <v>16764440</v>
      </c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>
        <v>8382220</v>
      </c>
      <c r="Y24" s="59">
        <v>-8382220</v>
      </c>
      <c r="Z24" s="61">
        <v>-100</v>
      </c>
      <c r="AA24" s="62">
        <v>16764440</v>
      </c>
    </row>
    <row r="25" spans="1:27" ht="13.5">
      <c r="A25" s="348" t="s">
        <v>238</v>
      </c>
      <c r="B25" s="142"/>
      <c r="C25" s="60"/>
      <c r="D25" s="327"/>
      <c r="E25" s="60">
        <v>9105970</v>
      </c>
      <c r="F25" s="59">
        <v>9105970</v>
      </c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>
        <v>4552985</v>
      </c>
      <c r="Y25" s="59">
        <v>-4552985</v>
      </c>
      <c r="Z25" s="61">
        <v>-100</v>
      </c>
      <c r="AA25" s="62">
        <v>9105970</v>
      </c>
    </row>
    <row r="26" spans="1:27" ht="13.5">
      <c r="A26" s="348" t="s">
        <v>239</v>
      </c>
      <c r="B26" s="302"/>
      <c r="C26" s="349"/>
      <c r="D26" s="350"/>
      <c r="E26" s="349">
        <v>7594240</v>
      </c>
      <c r="F26" s="351">
        <v>7594240</v>
      </c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>
        <v>3797120</v>
      </c>
      <c r="Y26" s="351">
        <v>-3797120</v>
      </c>
      <c r="Z26" s="352">
        <v>-100</v>
      </c>
      <c r="AA26" s="353">
        <v>7594240</v>
      </c>
    </row>
    <row r="27" spans="1:27" ht="13.5">
      <c r="A27" s="348" t="s">
        <v>240</v>
      </c>
      <c r="B27" s="147"/>
      <c r="C27" s="60"/>
      <c r="D27" s="327"/>
      <c r="E27" s="60">
        <v>56710</v>
      </c>
      <c r="F27" s="59">
        <v>56710</v>
      </c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>
        <v>28355</v>
      </c>
      <c r="Y27" s="59">
        <v>-28355</v>
      </c>
      <c r="Z27" s="61">
        <v>-100</v>
      </c>
      <c r="AA27" s="62">
        <v>56710</v>
      </c>
    </row>
    <row r="28" spans="1:27" ht="13.5">
      <c r="A28" s="348" t="s">
        <v>241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242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243</v>
      </c>
      <c r="B30" s="136"/>
      <c r="C30" s="60"/>
      <c r="D30" s="327"/>
      <c r="E30" s="60">
        <v>1025480</v>
      </c>
      <c r="F30" s="59">
        <v>1025480</v>
      </c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>
        <v>512740</v>
      </c>
      <c r="Y30" s="59">
        <v>-512740</v>
      </c>
      <c r="Z30" s="61">
        <v>-100</v>
      </c>
      <c r="AA30" s="62">
        <v>1025480</v>
      </c>
    </row>
    <row r="31" spans="1:27" ht="13.5">
      <c r="A31" s="348" t="s">
        <v>244</v>
      </c>
      <c r="B31" s="300"/>
      <c r="C31" s="60"/>
      <c r="D31" s="327"/>
      <c r="E31" s="60">
        <v>717780</v>
      </c>
      <c r="F31" s="59">
        <v>717780</v>
      </c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>
        <v>358890</v>
      </c>
      <c r="Y31" s="59">
        <v>-358890</v>
      </c>
      <c r="Z31" s="61">
        <v>-100</v>
      </c>
      <c r="AA31" s="62">
        <v>717780</v>
      </c>
    </row>
    <row r="32" spans="1:27" ht="13.5">
      <c r="A32" s="348" t="s">
        <v>93</v>
      </c>
      <c r="B32" s="136"/>
      <c r="C32" s="60"/>
      <c r="D32" s="327"/>
      <c r="E32" s="60">
        <v>18998580</v>
      </c>
      <c r="F32" s="59">
        <v>18998580</v>
      </c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>
        <v>9499290</v>
      </c>
      <c r="Y32" s="59">
        <v>-9499290</v>
      </c>
      <c r="Z32" s="61">
        <v>-100</v>
      </c>
      <c r="AA32" s="62">
        <v>18998580</v>
      </c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245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245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212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212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246</v>
      </c>
      <c r="B40" s="142"/>
      <c r="C40" s="330">
        <f aca="true" t="shared" si="9" ref="C40:Y40">SUM(C41:C49)</f>
        <v>0</v>
      </c>
      <c r="D40" s="331">
        <f t="shared" si="9"/>
        <v>0</v>
      </c>
      <c r="E40" s="330">
        <f t="shared" si="9"/>
        <v>70553920</v>
      </c>
      <c r="F40" s="332">
        <f t="shared" si="9"/>
        <v>70553920</v>
      </c>
      <c r="G40" s="332">
        <f t="shared" si="9"/>
        <v>0</v>
      </c>
      <c r="H40" s="330">
        <f t="shared" si="9"/>
        <v>0</v>
      </c>
      <c r="I40" s="330">
        <f t="shared" si="9"/>
        <v>0</v>
      </c>
      <c r="J40" s="332">
        <f t="shared" si="9"/>
        <v>0</v>
      </c>
      <c r="K40" s="332">
        <f t="shared" si="9"/>
        <v>0</v>
      </c>
      <c r="L40" s="330">
        <f t="shared" si="9"/>
        <v>0</v>
      </c>
      <c r="M40" s="330">
        <f t="shared" si="9"/>
        <v>0</v>
      </c>
      <c r="N40" s="332">
        <f t="shared" si="9"/>
        <v>0</v>
      </c>
      <c r="O40" s="332">
        <f t="shared" si="9"/>
        <v>0</v>
      </c>
      <c r="P40" s="330">
        <f t="shared" si="9"/>
        <v>0</v>
      </c>
      <c r="Q40" s="330">
        <f t="shared" si="9"/>
        <v>0</v>
      </c>
      <c r="R40" s="332">
        <f t="shared" si="9"/>
        <v>0</v>
      </c>
      <c r="S40" s="332">
        <f t="shared" si="9"/>
        <v>0</v>
      </c>
      <c r="T40" s="330">
        <f t="shared" si="9"/>
        <v>0</v>
      </c>
      <c r="U40" s="330">
        <f t="shared" si="9"/>
        <v>0</v>
      </c>
      <c r="V40" s="332">
        <f t="shared" si="9"/>
        <v>0</v>
      </c>
      <c r="W40" s="332">
        <f t="shared" si="9"/>
        <v>0</v>
      </c>
      <c r="X40" s="330">
        <f t="shared" si="9"/>
        <v>35276960</v>
      </c>
      <c r="Y40" s="332">
        <f t="shared" si="9"/>
        <v>-35276960</v>
      </c>
      <c r="Z40" s="323">
        <f>+IF(X40&lt;&gt;0,+(Y40/X40)*100,0)</f>
        <v>-100</v>
      </c>
      <c r="AA40" s="337">
        <f>SUM(AA41:AA49)</f>
        <v>70553920</v>
      </c>
    </row>
    <row r="41" spans="1:27" ht="13.5">
      <c r="A41" s="348" t="s">
        <v>247</v>
      </c>
      <c r="B41" s="142"/>
      <c r="C41" s="349"/>
      <c r="D41" s="350"/>
      <c r="E41" s="349"/>
      <c r="F41" s="351"/>
      <c r="G41" s="351"/>
      <c r="H41" s="349"/>
      <c r="I41" s="349"/>
      <c r="J41" s="351"/>
      <c r="K41" s="351"/>
      <c r="L41" s="349"/>
      <c r="M41" s="349"/>
      <c r="N41" s="351"/>
      <c r="O41" s="351"/>
      <c r="P41" s="349"/>
      <c r="Q41" s="349"/>
      <c r="R41" s="351"/>
      <c r="S41" s="351"/>
      <c r="T41" s="349"/>
      <c r="U41" s="349"/>
      <c r="V41" s="351"/>
      <c r="W41" s="351"/>
      <c r="X41" s="349"/>
      <c r="Y41" s="351"/>
      <c r="Z41" s="352"/>
      <c r="AA41" s="353"/>
    </row>
    <row r="42" spans="1:27" ht="13.5">
      <c r="A42" s="348" t="s">
        <v>248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249</v>
      </c>
      <c r="B43" s="136"/>
      <c r="C43" s="275"/>
      <c r="D43" s="356"/>
      <c r="E43" s="305">
        <v>8459470</v>
      </c>
      <c r="F43" s="357">
        <v>8459470</v>
      </c>
      <c r="G43" s="357"/>
      <c r="H43" s="305"/>
      <c r="I43" s="305"/>
      <c r="J43" s="357"/>
      <c r="K43" s="357"/>
      <c r="L43" s="305"/>
      <c r="M43" s="305"/>
      <c r="N43" s="357"/>
      <c r="O43" s="357"/>
      <c r="P43" s="305"/>
      <c r="Q43" s="305"/>
      <c r="R43" s="357"/>
      <c r="S43" s="357"/>
      <c r="T43" s="305"/>
      <c r="U43" s="305"/>
      <c r="V43" s="357"/>
      <c r="W43" s="357"/>
      <c r="X43" s="305">
        <v>4229735</v>
      </c>
      <c r="Y43" s="357">
        <v>-4229735</v>
      </c>
      <c r="Z43" s="358">
        <v>-100</v>
      </c>
      <c r="AA43" s="303">
        <v>8459470</v>
      </c>
    </row>
    <row r="44" spans="1:27" ht="13.5">
      <c r="A44" s="348" t="s">
        <v>250</v>
      </c>
      <c r="B44" s="136"/>
      <c r="C44" s="60"/>
      <c r="D44" s="355"/>
      <c r="E44" s="54">
        <v>2155330</v>
      </c>
      <c r="F44" s="53">
        <v>2155330</v>
      </c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>
        <v>1077665</v>
      </c>
      <c r="Y44" s="53">
        <v>-1077665</v>
      </c>
      <c r="Z44" s="94">
        <v>-100</v>
      </c>
      <c r="AA44" s="95">
        <v>2155330</v>
      </c>
    </row>
    <row r="45" spans="1:27" ht="13.5">
      <c r="A45" s="348" t="s">
        <v>251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252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253</v>
      </c>
      <c r="B47" s="136"/>
      <c r="C47" s="60"/>
      <c r="D47" s="355"/>
      <c r="E47" s="54">
        <v>8776430</v>
      </c>
      <c r="F47" s="53">
        <v>8776430</v>
      </c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>
        <v>4388215</v>
      </c>
      <c r="Y47" s="53">
        <v>-4388215</v>
      </c>
      <c r="Z47" s="94">
        <v>-100</v>
      </c>
      <c r="AA47" s="95">
        <v>8776430</v>
      </c>
    </row>
    <row r="48" spans="1:27" ht="13.5">
      <c r="A48" s="348" t="s">
        <v>254</v>
      </c>
      <c r="B48" s="136"/>
      <c r="C48" s="60"/>
      <c r="D48" s="355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48" t="s">
        <v>93</v>
      </c>
      <c r="B49" s="136"/>
      <c r="C49" s="54"/>
      <c r="D49" s="355"/>
      <c r="E49" s="54">
        <v>51162690</v>
      </c>
      <c r="F49" s="53">
        <v>51162690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25581345</v>
      </c>
      <c r="Y49" s="53">
        <v>-25581345</v>
      </c>
      <c r="Z49" s="94">
        <v>-100</v>
      </c>
      <c r="AA49" s="95">
        <v>51162690</v>
      </c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255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255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256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256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216</v>
      </c>
      <c r="B57" s="142"/>
      <c r="C57" s="330">
        <f>+C58</f>
        <v>0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0</v>
      </c>
      <c r="Y57" s="332">
        <f t="shared" si="13"/>
        <v>0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216</v>
      </c>
      <c r="B58" s="136"/>
      <c r="C58" s="60"/>
      <c r="D58" s="327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33">
        <f t="shared" si="14"/>
        <v>0</v>
      </c>
      <c r="E60" s="219">
        <f t="shared" si="14"/>
        <v>607473610</v>
      </c>
      <c r="F60" s="264">
        <f t="shared" si="14"/>
        <v>607473610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303736805</v>
      </c>
      <c r="Y60" s="264">
        <f t="shared" si="14"/>
        <v>-303736805</v>
      </c>
      <c r="Z60" s="324">
        <f>+IF(X60&lt;&gt;0,+(Y60/X60)*100,0)</f>
        <v>-100</v>
      </c>
      <c r="AA60" s="232">
        <f>+AA57+AA54+AA51+AA40+AA37+AA34+AA22+AA5</f>
        <v>607473610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248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258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259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260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261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3" t="s">
        <v>70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74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2373274494</v>
      </c>
      <c r="D5" s="153">
        <f>SUM(D6:D8)</f>
        <v>0</v>
      </c>
      <c r="E5" s="154">
        <f t="shared" si="0"/>
        <v>2329052070</v>
      </c>
      <c r="F5" s="100">
        <f t="shared" si="0"/>
        <v>2329052070</v>
      </c>
      <c r="G5" s="100">
        <f t="shared" si="0"/>
        <v>319725500</v>
      </c>
      <c r="H5" s="100">
        <f t="shared" si="0"/>
        <v>223982919</v>
      </c>
      <c r="I5" s="100">
        <f t="shared" si="0"/>
        <v>128985414</v>
      </c>
      <c r="J5" s="100">
        <f t="shared" si="0"/>
        <v>672693833</v>
      </c>
      <c r="K5" s="100">
        <f t="shared" si="0"/>
        <v>170046775</v>
      </c>
      <c r="L5" s="100">
        <f t="shared" si="0"/>
        <v>131692697</v>
      </c>
      <c r="M5" s="100">
        <f t="shared" si="0"/>
        <v>384144627</v>
      </c>
      <c r="N5" s="100">
        <f t="shared" si="0"/>
        <v>685884099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1358577932</v>
      </c>
      <c r="X5" s="100">
        <f t="shared" si="0"/>
        <v>1347214159</v>
      </c>
      <c r="Y5" s="100">
        <f t="shared" si="0"/>
        <v>11363773</v>
      </c>
      <c r="Z5" s="137">
        <f>+IF(X5&lt;&gt;0,+(Y5/X5)*100,0)</f>
        <v>0.8435016009952728</v>
      </c>
      <c r="AA5" s="153">
        <f>SUM(AA6:AA8)</f>
        <v>2329052070</v>
      </c>
    </row>
    <row r="6" spans="1:27" ht="13.5">
      <c r="A6" s="138" t="s">
        <v>75</v>
      </c>
      <c r="B6" s="136"/>
      <c r="C6" s="155">
        <v>272139</v>
      </c>
      <c r="D6" s="155"/>
      <c r="E6" s="156">
        <v>36430</v>
      </c>
      <c r="F6" s="60">
        <v>36430</v>
      </c>
      <c r="G6" s="60">
        <v>5008</v>
      </c>
      <c r="H6" s="60">
        <v>78460</v>
      </c>
      <c r="I6" s="60">
        <v>7871</v>
      </c>
      <c r="J6" s="60">
        <v>91339</v>
      </c>
      <c r="K6" s="60">
        <v>5031</v>
      </c>
      <c r="L6" s="60">
        <v>4273</v>
      </c>
      <c r="M6" s="60">
        <v>6824</v>
      </c>
      <c r="N6" s="60">
        <v>16128</v>
      </c>
      <c r="O6" s="60"/>
      <c r="P6" s="60"/>
      <c r="Q6" s="60"/>
      <c r="R6" s="60"/>
      <c r="S6" s="60"/>
      <c r="T6" s="60"/>
      <c r="U6" s="60"/>
      <c r="V6" s="60"/>
      <c r="W6" s="60">
        <v>107467</v>
      </c>
      <c r="X6" s="60">
        <v>23515</v>
      </c>
      <c r="Y6" s="60">
        <v>83952</v>
      </c>
      <c r="Z6" s="140">
        <v>357.01</v>
      </c>
      <c r="AA6" s="155">
        <v>36430</v>
      </c>
    </row>
    <row r="7" spans="1:27" ht="13.5">
      <c r="A7" s="138" t="s">
        <v>76</v>
      </c>
      <c r="B7" s="136"/>
      <c r="C7" s="157">
        <v>2358791842</v>
      </c>
      <c r="D7" s="157"/>
      <c r="E7" s="158">
        <v>2304696310</v>
      </c>
      <c r="F7" s="159">
        <v>2304696310</v>
      </c>
      <c r="G7" s="159">
        <v>317727954</v>
      </c>
      <c r="H7" s="159">
        <v>219292959</v>
      </c>
      <c r="I7" s="159">
        <v>127092521</v>
      </c>
      <c r="J7" s="159">
        <v>664113434</v>
      </c>
      <c r="K7" s="159">
        <v>169387459</v>
      </c>
      <c r="L7" s="159">
        <v>130022996</v>
      </c>
      <c r="M7" s="159">
        <v>380101154</v>
      </c>
      <c r="N7" s="159">
        <v>679511609</v>
      </c>
      <c r="O7" s="159"/>
      <c r="P7" s="159"/>
      <c r="Q7" s="159"/>
      <c r="R7" s="159"/>
      <c r="S7" s="159"/>
      <c r="T7" s="159"/>
      <c r="U7" s="159"/>
      <c r="V7" s="159"/>
      <c r="W7" s="159">
        <v>1343625043</v>
      </c>
      <c r="X7" s="159">
        <v>1340297000</v>
      </c>
      <c r="Y7" s="159">
        <v>3328043</v>
      </c>
      <c r="Z7" s="141">
        <v>0.25</v>
      </c>
      <c r="AA7" s="157">
        <v>2304696310</v>
      </c>
    </row>
    <row r="8" spans="1:27" ht="13.5">
      <c r="A8" s="138" t="s">
        <v>77</v>
      </c>
      <c r="B8" s="136"/>
      <c r="C8" s="155">
        <v>14210513</v>
      </c>
      <c r="D8" s="155"/>
      <c r="E8" s="156">
        <v>24319330</v>
      </c>
      <c r="F8" s="60">
        <v>24319330</v>
      </c>
      <c r="G8" s="60">
        <v>1992538</v>
      </c>
      <c r="H8" s="60">
        <v>4611500</v>
      </c>
      <c r="I8" s="60">
        <v>1885022</v>
      </c>
      <c r="J8" s="60">
        <v>8489060</v>
      </c>
      <c r="K8" s="60">
        <v>654285</v>
      </c>
      <c r="L8" s="60">
        <v>1665428</v>
      </c>
      <c r="M8" s="60">
        <v>4036649</v>
      </c>
      <c r="N8" s="60">
        <v>6356362</v>
      </c>
      <c r="O8" s="60"/>
      <c r="P8" s="60"/>
      <c r="Q8" s="60"/>
      <c r="R8" s="60"/>
      <c r="S8" s="60"/>
      <c r="T8" s="60"/>
      <c r="U8" s="60"/>
      <c r="V8" s="60"/>
      <c r="W8" s="60">
        <v>14845422</v>
      </c>
      <c r="X8" s="60">
        <v>6893644</v>
      </c>
      <c r="Y8" s="60">
        <v>7951778</v>
      </c>
      <c r="Z8" s="140">
        <v>115.35</v>
      </c>
      <c r="AA8" s="155">
        <v>24319330</v>
      </c>
    </row>
    <row r="9" spans="1:27" ht="13.5">
      <c r="A9" s="135" t="s">
        <v>78</v>
      </c>
      <c r="B9" s="136"/>
      <c r="C9" s="153">
        <f aca="true" t="shared" si="1" ref="C9:Y9">SUM(C10:C14)</f>
        <v>594792379</v>
      </c>
      <c r="D9" s="153">
        <f>SUM(D10:D14)</f>
        <v>0</v>
      </c>
      <c r="E9" s="154">
        <f t="shared" si="1"/>
        <v>471066341</v>
      </c>
      <c r="F9" s="100">
        <f t="shared" si="1"/>
        <v>471066341</v>
      </c>
      <c r="G9" s="100">
        <f t="shared" si="1"/>
        <v>6949725</v>
      </c>
      <c r="H9" s="100">
        <f t="shared" si="1"/>
        <v>-121925374</v>
      </c>
      <c r="I9" s="100">
        <f t="shared" si="1"/>
        <v>32932111</v>
      </c>
      <c r="J9" s="100">
        <f t="shared" si="1"/>
        <v>-82043538</v>
      </c>
      <c r="K9" s="100">
        <f t="shared" si="1"/>
        <v>86753072</v>
      </c>
      <c r="L9" s="100">
        <f t="shared" si="1"/>
        <v>40314515</v>
      </c>
      <c r="M9" s="100">
        <f t="shared" si="1"/>
        <v>165323734</v>
      </c>
      <c r="N9" s="100">
        <f t="shared" si="1"/>
        <v>292391321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210347783</v>
      </c>
      <c r="X9" s="100">
        <f t="shared" si="1"/>
        <v>157863053</v>
      </c>
      <c r="Y9" s="100">
        <f t="shared" si="1"/>
        <v>52484730</v>
      </c>
      <c r="Z9" s="137">
        <f>+IF(X9&lt;&gt;0,+(Y9/X9)*100,0)</f>
        <v>33.247000487188096</v>
      </c>
      <c r="AA9" s="153">
        <f>SUM(AA10:AA14)</f>
        <v>471066341</v>
      </c>
    </row>
    <row r="10" spans="1:27" ht="13.5">
      <c r="A10" s="138" t="s">
        <v>79</v>
      </c>
      <c r="B10" s="136"/>
      <c r="C10" s="155">
        <v>24881991</v>
      </c>
      <c r="D10" s="155"/>
      <c r="E10" s="156">
        <v>19921700</v>
      </c>
      <c r="F10" s="60">
        <v>19921700</v>
      </c>
      <c r="G10" s="60">
        <v>1188927</v>
      </c>
      <c r="H10" s="60">
        <v>2498704</v>
      </c>
      <c r="I10" s="60">
        <v>994186</v>
      </c>
      <c r="J10" s="60">
        <v>4681817</v>
      </c>
      <c r="K10" s="60">
        <v>953723</v>
      </c>
      <c r="L10" s="60">
        <v>2256792</v>
      </c>
      <c r="M10" s="60">
        <v>2300913</v>
      </c>
      <c r="N10" s="60">
        <v>5511428</v>
      </c>
      <c r="O10" s="60"/>
      <c r="P10" s="60"/>
      <c r="Q10" s="60"/>
      <c r="R10" s="60"/>
      <c r="S10" s="60"/>
      <c r="T10" s="60"/>
      <c r="U10" s="60"/>
      <c r="V10" s="60"/>
      <c r="W10" s="60">
        <v>10193245</v>
      </c>
      <c r="X10" s="60">
        <v>6869567</v>
      </c>
      <c r="Y10" s="60">
        <v>3323678</v>
      </c>
      <c r="Z10" s="140">
        <v>48.38</v>
      </c>
      <c r="AA10" s="155">
        <v>19921700</v>
      </c>
    </row>
    <row r="11" spans="1:27" ht="13.5">
      <c r="A11" s="138" t="s">
        <v>80</v>
      </c>
      <c r="B11" s="136"/>
      <c r="C11" s="155">
        <v>23273152</v>
      </c>
      <c r="D11" s="155"/>
      <c r="E11" s="156">
        <v>27488250</v>
      </c>
      <c r="F11" s="60">
        <v>27488250</v>
      </c>
      <c r="G11" s="60">
        <v>124574</v>
      </c>
      <c r="H11" s="60">
        <v>7605696</v>
      </c>
      <c r="I11" s="60">
        <v>391734</v>
      </c>
      <c r="J11" s="60">
        <v>8122004</v>
      </c>
      <c r="K11" s="60">
        <v>209401</v>
      </c>
      <c r="L11" s="60">
        <v>299268</v>
      </c>
      <c r="M11" s="60">
        <v>7846952</v>
      </c>
      <c r="N11" s="60">
        <v>8355621</v>
      </c>
      <c r="O11" s="60"/>
      <c r="P11" s="60"/>
      <c r="Q11" s="60"/>
      <c r="R11" s="60"/>
      <c r="S11" s="60"/>
      <c r="T11" s="60"/>
      <c r="U11" s="60"/>
      <c r="V11" s="60"/>
      <c r="W11" s="60">
        <v>16477625</v>
      </c>
      <c r="X11" s="60">
        <v>8835060</v>
      </c>
      <c r="Y11" s="60">
        <v>7642565</v>
      </c>
      <c r="Z11" s="140">
        <v>86.5</v>
      </c>
      <c r="AA11" s="155">
        <v>27488250</v>
      </c>
    </row>
    <row r="12" spans="1:27" ht="13.5">
      <c r="A12" s="138" t="s">
        <v>81</v>
      </c>
      <c r="B12" s="136"/>
      <c r="C12" s="155">
        <v>13753828</v>
      </c>
      <c r="D12" s="155"/>
      <c r="E12" s="156">
        <v>36640601</v>
      </c>
      <c r="F12" s="60">
        <v>36640601</v>
      </c>
      <c r="G12" s="60">
        <v>1772941</v>
      </c>
      <c r="H12" s="60">
        <v>-932072</v>
      </c>
      <c r="I12" s="60">
        <v>2258169</v>
      </c>
      <c r="J12" s="60">
        <v>3099038</v>
      </c>
      <c r="K12" s="60">
        <v>664247</v>
      </c>
      <c r="L12" s="60">
        <v>728650</v>
      </c>
      <c r="M12" s="60">
        <v>770360</v>
      </c>
      <c r="N12" s="60">
        <v>2163257</v>
      </c>
      <c r="O12" s="60"/>
      <c r="P12" s="60"/>
      <c r="Q12" s="60"/>
      <c r="R12" s="60"/>
      <c r="S12" s="60"/>
      <c r="T12" s="60"/>
      <c r="U12" s="60"/>
      <c r="V12" s="60"/>
      <c r="W12" s="60">
        <v>5262295</v>
      </c>
      <c r="X12" s="60">
        <v>14611311</v>
      </c>
      <c r="Y12" s="60">
        <v>-9349016</v>
      </c>
      <c r="Z12" s="140">
        <v>-63.98</v>
      </c>
      <c r="AA12" s="155">
        <v>36640601</v>
      </c>
    </row>
    <row r="13" spans="1:27" ht="13.5">
      <c r="A13" s="138" t="s">
        <v>82</v>
      </c>
      <c r="B13" s="136"/>
      <c r="C13" s="155">
        <v>525909169</v>
      </c>
      <c r="D13" s="155"/>
      <c r="E13" s="156">
        <v>386009460</v>
      </c>
      <c r="F13" s="60">
        <v>386009460</v>
      </c>
      <c r="G13" s="60">
        <v>3840514</v>
      </c>
      <c r="H13" s="60">
        <v>-131101558</v>
      </c>
      <c r="I13" s="60">
        <v>29283924</v>
      </c>
      <c r="J13" s="60">
        <v>-97977120</v>
      </c>
      <c r="K13" s="60">
        <v>84921285</v>
      </c>
      <c r="L13" s="60">
        <v>36636847</v>
      </c>
      <c r="M13" s="60">
        <v>154401710</v>
      </c>
      <c r="N13" s="60">
        <v>275959842</v>
      </c>
      <c r="O13" s="60"/>
      <c r="P13" s="60"/>
      <c r="Q13" s="60"/>
      <c r="R13" s="60"/>
      <c r="S13" s="60"/>
      <c r="T13" s="60"/>
      <c r="U13" s="60"/>
      <c r="V13" s="60"/>
      <c r="W13" s="60">
        <v>177982722</v>
      </c>
      <c r="X13" s="60">
        <v>127496339</v>
      </c>
      <c r="Y13" s="60">
        <v>50486383</v>
      </c>
      <c r="Z13" s="140">
        <v>39.6</v>
      </c>
      <c r="AA13" s="155">
        <v>386009460</v>
      </c>
    </row>
    <row r="14" spans="1:27" ht="13.5">
      <c r="A14" s="138" t="s">
        <v>83</v>
      </c>
      <c r="B14" s="136"/>
      <c r="C14" s="157">
        <v>6974239</v>
      </c>
      <c r="D14" s="157"/>
      <c r="E14" s="158">
        <v>1006330</v>
      </c>
      <c r="F14" s="159">
        <v>1006330</v>
      </c>
      <c r="G14" s="159">
        <v>22769</v>
      </c>
      <c r="H14" s="159">
        <v>3856</v>
      </c>
      <c r="I14" s="159">
        <v>4098</v>
      </c>
      <c r="J14" s="159">
        <v>30723</v>
      </c>
      <c r="K14" s="159">
        <v>4416</v>
      </c>
      <c r="L14" s="159">
        <v>392958</v>
      </c>
      <c r="M14" s="159">
        <v>3799</v>
      </c>
      <c r="N14" s="159">
        <v>401173</v>
      </c>
      <c r="O14" s="159"/>
      <c r="P14" s="159"/>
      <c r="Q14" s="159"/>
      <c r="R14" s="159"/>
      <c r="S14" s="159"/>
      <c r="T14" s="159"/>
      <c r="U14" s="159"/>
      <c r="V14" s="159"/>
      <c r="W14" s="159">
        <v>431896</v>
      </c>
      <c r="X14" s="159">
        <v>50776</v>
      </c>
      <c r="Y14" s="159">
        <v>381120</v>
      </c>
      <c r="Z14" s="141">
        <v>750.59</v>
      </c>
      <c r="AA14" s="157">
        <v>1006330</v>
      </c>
    </row>
    <row r="15" spans="1:27" ht="13.5">
      <c r="A15" s="135" t="s">
        <v>84</v>
      </c>
      <c r="B15" s="142"/>
      <c r="C15" s="153">
        <f aca="true" t="shared" si="2" ref="C15:Y15">SUM(C16:C18)</f>
        <v>768233867</v>
      </c>
      <c r="D15" s="153">
        <f>SUM(D16:D18)</f>
        <v>0</v>
      </c>
      <c r="E15" s="154">
        <f t="shared" si="2"/>
        <v>707209558</v>
      </c>
      <c r="F15" s="100">
        <f t="shared" si="2"/>
        <v>707209558</v>
      </c>
      <c r="G15" s="100">
        <f t="shared" si="2"/>
        <v>61745935</v>
      </c>
      <c r="H15" s="100">
        <f t="shared" si="2"/>
        <v>38305971</v>
      </c>
      <c r="I15" s="100">
        <f t="shared" si="2"/>
        <v>26856624</v>
      </c>
      <c r="J15" s="100">
        <f t="shared" si="2"/>
        <v>126908530</v>
      </c>
      <c r="K15" s="100">
        <f t="shared" si="2"/>
        <v>21360376</v>
      </c>
      <c r="L15" s="100">
        <f t="shared" si="2"/>
        <v>36598852</v>
      </c>
      <c r="M15" s="100">
        <f t="shared" si="2"/>
        <v>79554544</v>
      </c>
      <c r="N15" s="100">
        <f t="shared" si="2"/>
        <v>137513772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264422302</v>
      </c>
      <c r="X15" s="100">
        <f t="shared" si="2"/>
        <v>361551050</v>
      </c>
      <c r="Y15" s="100">
        <f t="shared" si="2"/>
        <v>-97128748</v>
      </c>
      <c r="Z15" s="137">
        <f>+IF(X15&lt;&gt;0,+(Y15/X15)*100,0)</f>
        <v>-26.86446298524095</v>
      </c>
      <c r="AA15" s="153">
        <f>SUM(AA16:AA18)</f>
        <v>707209558</v>
      </c>
    </row>
    <row r="16" spans="1:27" ht="13.5">
      <c r="A16" s="138" t="s">
        <v>85</v>
      </c>
      <c r="B16" s="136"/>
      <c r="C16" s="155">
        <v>214822538</v>
      </c>
      <c r="D16" s="155"/>
      <c r="E16" s="156">
        <v>403800758</v>
      </c>
      <c r="F16" s="60">
        <v>403800758</v>
      </c>
      <c r="G16" s="60">
        <v>8254600</v>
      </c>
      <c r="H16" s="60">
        <v>34813114</v>
      </c>
      <c r="I16" s="60">
        <v>1538123</v>
      </c>
      <c r="J16" s="60">
        <v>44605837</v>
      </c>
      <c r="K16" s="60">
        <v>1405448</v>
      </c>
      <c r="L16" s="60">
        <v>1934305</v>
      </c>
      <c r="M16" s="60">
        <v>66827634</v>
      </c>
      <c r="N16" s="60">
        <v>70167387</v>
      </c>
      <c r="O16" s="60"/>
      <c r="P16" s="60"/>
      <c r="Q16" s="60"/>
      <c r="R16" s="60"/>
      <c r="S16" s="60"/>
      <c r="T16" s="60"/>
      <c r="U16" s="60"/>
      <c r="V16" s="60"/>
      <c r="W16" s="60">
        <v>114773224</v>
      </c>
      <c r="X16" s="60">
        <v>225944672</v>
      </c>
      <c r="Y16" s="60">
        <v>-111171448</v>
      </c>
      <c r="Z16" s="140">
        <v>-49.2</v>
      </c>
      <c r="AA16" s="155">
        <v>403800758</v>
      </c>
    </row>
    <row r="17" spans="1:27" ht="13.5">
      <c r="A17" s="138" t="s">
        <v>86</v>
      </c>
      <c r="B17" s="136"/>
      <c r="C17" s="155">
        <v>544543744</v>
      </c>
      <c r="D17" s="155"/>
      <c r="E17" s="156">
        <v>298200100</v>
      </c>
      <c r="F17" s="60">
        <v>298200100</v>
      </c>
      <c r="G17" s="60">
        <v>53174959</v>
      </c>
      <c r="H17" s="60">
        <v>3203711</v>
      </c>
      <c r="I17" s="60">
        <v>24774820</v>
      </c>
      <c r="J17" s="60">
        <v>81153490</v>
      </c>
      <c r="K17" s="60">
        <v>19676700</v>
      </c>
      <c r="L17" s="60">
        <v>34203625</v>
      </c>
      <c r="M17" s="60">
        <v>12495586</v>
      </c>
      <c r="N17" s="60">
        <v>66375911</v>
      </c>
      <c r="O17" s="60"/>
      <c r="P17" s="60"/>
      <c r="Q17" s="60"/>
      <c r="R17" s="60"/>
      <c r="S17" s="60"/>
      <c r="T17" s="60"/>
      <c r="U17" s="60"/>
      <c r="V17" s="60"/>
      <c r="W17" s="60">
        <v>147529401</v>
      </c>
      <c r="X17" s="60">
        <v>133185414</v>
      </c>
      <c r="Y17" s="60">
        <v>14343987</v>
      </c>
      <c r="Z17" s="140">
        <v>10.77</v>
      </c>
      <c r="AA17" s="155">
        <v>298200100</v>
      </c>
    </row>
    <row r="18" spans="1:27" ht="13.5">
      <c r="A18" s="138" t="s">
        <v>87</v>
      </c>
      <c r="B18" s="136"/>
      <c r="C18" s="155">
        <v>8867585</v>
      </c>
      <c r="D18" s="155"/>
      <c r="E18" s="156">
        <v>5208700</v>
      </c>
      <c r="F18" s="60">
        <v>5208700</v>
      </c>
      <c r="G18" s="60">
        <v>316376</v>
      </c>
      <c r="H18" s="60">
        <v>289146</v>
      </c>
      <c r="I18" s="60">
        <v>543681</v>
      </c>
      <c r="J18" s="60">
        <v>1149203</v>
      </c>
      <c r="K18" s="60">
        <v>278228</v>
      </c>
      <c r="L18" s="60">
        <v>460922</v>
      </c>
      <c r="M18" s="60">
        <v>231324</v>
      </c>
      <c r="N18" s="60">
        <v>970474</v>
      </c>
      <c r="O18" s="60"/>
      <c r="P18" s="60"/>
      <c r="Q18" s="60"/>
      <c r="R18" s="60"/>
      <c r="S18" s="60"/>
      <c r="T18" s="60"/>
      <c r="U18" s="60"/>
      <c r="V18" s="60"/>
      <c r="W18" s="60">
        <v>2119677</v>
      </c>
      <c r="X18" s="60">
        <v>2420964</v>
      </c>
      <c r="Y18" s="60">
        <v>-301287</v>
      </c>
      <c r="Z18" s="140">
        <v>-12.44</v>
      </c>
      <c r="AA18" s="155">
        <v>5208700</v>
      </c>
    </row>
    <row r="19" spans="1:27" ht="13.5">
      <c r="A19" s="135" t="s">
        <v>88</v>
      </c>
      <c r="B19" s="142"/>
      <c r="C19" s="153">
        <f aca="true" t="shared" si="3" ref="C19:Y19">SUM(C20:C23)</f>
        <v>4747746681</v>
      </c>
      <c r="D19" s="153">
        <f>SUM(D20:D23)</f>
        <v>0</v>
      </c>
      <c r="E19" s="154">
        <f t="shared" si="3"/>
        <v>5442304500</v>
      </c>
      <c r="F19" s="100">
        <f t="shared" si="3"/>
        <v>5442304500</v>
      </c>
      <c r="G19" s="100">
        <f t="shared" si="3"/>
        <v>531339475</v>
      </c>
      <c r="H19" s="100">
        <f t="shared" si="3"/>
        <v>264374135</v>
      </c>
      <c r="I19" s="100">
        <f t="shared" si="3"/>
        <v>427795942</v>
      </c>
      <c r="J19" s="100">
        <f t="shared" si="3"/>
        <v>1223509552</v>
      </c>
      <c r="K19" s="100">
        <f t="shared" si="3"/>
        <v>374338275</v>
      </c>
      <c r="L19" s="100">
        <f t="shared" si="3"/>
        <v>413732336</v>
      </c>
      <c r="M19" s="100">
        <f t="shared" si="3"/>
        <v>528207601</v>
      </c>
      <c r="N19" s="100">
        <f t="shared" si="3"/>
        <v>1316278212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2539787764</v>
      </c>
      <c r="X19" s="100">
        <f t="shared" si="3"/>
        <v>2607716777</v>
      </c>
      <c r="Y19" s="100">
        <f t="shared" si="3"/>
        <v>-67929013</v>
      </c>
      <c r="Z19" s="137">
        <f>+IF(X19&lt;&gt;0,+(Y19/X19)*100,0)</f>
        <v>-2.6049229578584714</v>
      </c>
      <c r="AA19" s="153">
        <f>SUM(AA20:AA23)</f>
        <v>5442304500</v>
      </c>
    </row>
    <row r="20" spans="1:27" ht="13.5">
      <c r="A20" s="138" t="s">
        <v>89</v>
      </c>
      <c r="B20" s="136"/>
      <c r="C20" s="155">
        <v>3050169772</v>
      </c>
      <c r="D20" s="155"/>
      <c r="E20" s="156">
        <v>3365130870</v>
      </c>
      <c r="F20" s="60">
        <v>3365130870</v>
      </c>
      <c r="G20" s="60">
        <v>332871396</v>
      </c>
      <c r="H20" s="60">
        <v>140566619</v>
      </c>
      <c r="I20" s="60">
        <v>316319518</v>
      </c>
      <c r="J20" s="60">
        <v>789757533</v>
      </c>
      <c r="K20" s="60">
        <v>232346571</v>
      </c>
      <c r="L20" s="60">
        <v>260378146</v>
      </c>
      <c r="M20" s="60">
        <v>278100616</v>
      </c>
      <c r="N20" s="60">
        <v>770825333</v>
      </c>
      <c r="O20" s="60"/>
      <c r="P20" s="60"/>
      <c r="Q20" s="60"/>
      <c r="R20" s="60"/>
      <c r="S20" s="60"/>
      <c r="T20" s="60"/>
      <c r="U20" s="60"/>
      <c r="V20" s="60"/>
      <c r="W20" s="60">
        <v>1560582866</v>
      </c>
      <c r="X20" s="60">
        <v>1610397407</v>
      </c>
      <c r="Y20" s="60">
        <v>-49814541</v>
      </c>
      <c r="Z20" s="140">
        <v>-3.09</v>
      </c>
      <c r="AA20" s="155">
        <v>3365130870</v>
      </c>
    </row>
    <row r="21" spans="1:27" ht="13.5">
      <c r="A21" s="138" t="s">
        <v>90</v>
      </c>
      <c r="B21" s="136"/>
      <c r="C21" s="155">
        <v>818133970</v>
      </c>
      <c r="D21" s="155"/>
      <c r="E21" s="156">
        <v>883704220</v>
      </c>
      <c r="F21" s="60">
        <v>883704220</v>
      </c>
      <c r="G21" s="60">
        <v>77755265</v>
      </c>
      <c r="H21" s="60">
        <v>53762592</v>
      </c>
      <c r="I21" s="60">
        <v>35184115</v>
      </c>
      <c r="J21" s="60">
        <v>166701972</v>
      </c>
      <c r="K21" s="60">
        <v>72659059</v>
      </c>
      <c r="L21" s="60">
        <v>65195003</v>
      </c>
      <c r="M21" s="60">
        <v>96902842</v>
      </c>
      <c r="N21" s="60">
        <v>234756904</v>
      </c>
      <c r="O21" s="60"/>
      <c r="P21" s="60"/>
      <c r="Q21" s="60"/>
      <c r="R21" s="60"/>
      <c r="S21" s="60"/>
      <c r="T21" s="60"/>
      <c r="U21" s="60"/>
      <c r="V21" s="60"/>
      <c r="W21" s="60">
        <v>401458876</v>
      </c>
      <c r="X21" s="60">
        <v>420459915</v>
      </c>
      <c r="Y21" s="60">
        <v>-19001039</v>
      </c>
      <c r="Z21" s="140">
        <v>-4.52</v>
      </c>
      <c r="AA21" s="155">
        <v>883704220</v>
      </c>
    </row>
    <row r="22" spans="1:27" ht="13.5">
      <c r="A22" s="138" t="s">
        <v>91</v>
      </c>
      <c r="B22" s="136"/>
      <c r="C22" s="157">
        <v>644098570</v>
      </c>
      <c r="D22" s="157"/>
      <c r="E22" s="158">
        <v>881731750</v>
      </c>
      <c r="F22" s="159">
        <v>881731750</v>
      </c>
      <c r="G22" s="159">
        <v>71708694</v>
      </c>
      <c r="H22" s="159">
        <v>49840689</v>
      </c>
      <c r="I22" s="159">
        <v>56517071</v>
      </c>
      <c r="J22" s="159">
        <v>178066454</v>
      </c>
      <c r="K22" s="159">
        <v>48784121</v>
      </c>
      <c r="L22" s="159">
        <v>69259063</v>
      </c>
      <c r="M22" s="159">
        <v>133673221</v>
      </c>
      <c r="N22" s="159">
        <v>251716405</v>
      </c>
      <c r="O22" s="159"/>
      <c r="P22" s="159"/>
      <c r="Q22" s="159"/>
      <c r="R22" s="159"/>
      <c r="S22" s="159"/>
      <c r="T22" s="159"/>
      <c r="U22" s="159"/>
      <c r="V22" s="159"/>
      <c r="W22" s="159">
        <v>429782859</v>
      </c>
      <c r="X22" s="159">
        <v>419327808</v>
      </c>
      <c r="Y22" s="159">
        <v>10455051</v>
      </c>
      <c r="Z22" s="141">
        <v>2.49</v>
      </c>
      <c r="AA22" s="157">
        <v>881731750</v>
      </c>
    </row>
    <row r="23" spans="1:27" ht="13.5">
      <c r="A23" s="138" t="s">
        <v>92</v>
      </c>
      <c r="B23" s="136"/>
      <c r="C23" s="155">
        <v>235344369</v>
      </c>
      <c r="D23" s="155"/>
      <c r="E23" s="156">
        <v>311737660</v>
      </c>
      <c r="F23" s="60">
        <v>311737660</v>
      </c>
      <c r="G23" s="60">
        <v>49004120</v>
      </c>
      <c r="H23" s="60">
        <v>20204235</v>
      </c>
      <c r="I23" s="60">
        <v>19775238</v>
      </c>
      <c r="J23" s="60">
        <v>88983593</v>
      </c>
      <c r="K23" s="60">
        <v>20548524</v>
      </c>
      <c r="L23" s="60">
        <v>18900124</v>
      </c>
      <c r="M23" s="60">
        <v>19530922</v>
      </c>
      <c r="N23" s="60">
        <v>58979570</v>
      </c>
      <c r="O23" s="60"/>
      <c r="P23" s="60"/>
      <c r="Q23" s="60"/>
      <c r="R23" s="60"/>
      <c r="S23" s="60"/>
      <c r="T23" s="60"/>
      <c r="U23" s="60"/>
      <c r="V23" s="60"/>
      <c r="W23" s="60">
        <v>147963163</v>
      </c>
      <c r="X23" s="60">
        <v>157531647</v>
      </c>
      <c r="Y23" s="60">
        <v>-9568484</v>
      </c>
      <c r="Z23" s="140">
        <v>-6.07</v>
      </c>
      <c r="AA23" s="155">
        <v>311737660</v>
      </c>
    </row>
    <row r="24" spans="1:27" ht="13.5">
      <c r="A24" s="135" t="s">
        <v>93</v>
      </c>
      <c r="B24" s="142" t="s">
        <v>94</v>
      </c>
      <c r="C24" s="153">
        <v>16914590</v>
      </c>
      <c r="D24" s="153"/>
      <c r="E24" s="154">
        <v>16730730</v>
      </c>
      <c r="F24" s="100">
        <v>16730730</v>
      </c>
      <c r="G24" s="100"/>
      <c r="H24" s="100"/>
      <c r="I24" s="100"/>
      <c r="J24" s="100"/>
      <c r="K24" s="100">
        <v>19383</v>
      </c>
      <c r="L24" s="100"/>
      <c r="M24" s="100"/>
      <c r="N24" s="100">
        <v>19383</v>
      </c>
      <c r="O24" s="100"/>
      <c r="P24" s="100"/>
      <c r="Q24" s="100"/>
      <c r="R24" s="100"/>
      <c r="S24" s="100"/>
      <c r="T24" s="100"/>
      <c r="U24" s="100"/>
      <c r="V24" s="100"/>
      <c r="W24" s="100">
        <v>19383</v>
      </c>
      <c r="X24" s="100">
        <v>6994859</v>
      </c>
      <c r="Y24" s="100">
        <v>-6975476</v>
      </c>
      <c r="Z24" s="137">
        <v>-99.72</v>
      </c>
      <c r="AA24" s="153">
        <v>16730730</v>
      </c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8500962011</v>
      </c>
      <c r="D25" s="168">
        <f>+D5+D9+D15+D19+D24</f>
        <v>0</v>
      </c>
      <c r="E25" s="169">
        <f t="shared" si="4"/>
        <v>8966363199</v>
      </c>
      <c r="F25" s="73">
        <f t="shared" si="4"/>
        <v>8966363199</v>
      </c>
      <c r="G25" s="73">
        <f t="shared" si="4"/>
        <v>919760635</v>
      </c>
      <c r="H25" s="73">
        <f t="shared" si="4"/>
        <v>404737651</v>
      </c>
      <c r="I25" s="73">
        <f t="shared" si="4"/>
        <v>616570091</v>
      </c>
      <c r="J25" s="73">
        <f t="shared" si="4"/>
        <v>1941068377</v>
      </c>
      <c r="K25" s="73">
        <f t="shared" si="4"/>
        <v>652517881</v>
      </c>
      <c r="L25" s="73">
        <f t="shared" si="4"/>
        <v>622338400</v>
      </c>
      <c r="M25" s="73">
        <f t="shared" si="4"/>
        <v>1157230506</v>
      </c>
      <c r="N25" s="73">
        <f t="shared" si="4"/>
        <v>2432086787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4373155164</v>
      </c>
      <c r="X25" s="73">
        <f t="shared" si="4"/>
        <v>4481339898</v>
      </c>
      <c r="Y25" s="73">
        <f t="shared" si="4"/>
        <v>-108184734</v>
      </c>
      <c r="Z25" s="170">
        <f>+IF(X25&lt;&gt;0,+(Y25/X25)*100,0)</f>
        <v>-2.414115788188312</v>
      </c>
      <c r="AA25" s="168">
        <f>+AA5+AA9+AA15+AA19+AA24</f>
        <v>8966363199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701819077</v>
      </c>
      <c r="D28" s="153">
        <f>SUM(D29:D31)</f>
        <v>0</v>
      </c>
      <c r="E28" s="154">
        <f t="shared" si="5"/>
        <v>1214827620</v>
      </c>
      <c r="F28" s="100">
        <f t="shared" si="5"/>
        <v>1214827620</v>
      </c>
      <c r="G28" s="100">
        <f t="shared" si="5"/>
        <v>107578101</v>
      </c>
      <c r="H28" s="100">
        <f t="shared" si="5"/>
        <v>108868280</v>
      </c>
      <c r="I28" s="100">
        <f t="shared" si="5"/>
        <v>93591546</v>
      </c>
      <c r="J28" s="100">
        <f t="shared" si="5"/>
        <v>310037927</v>
      </c>
      <c r="K28" s="100">
        <f t="shared" si="5"/>
        <v>82816672</v>
      </c>
      <c r="L28" s="100">
        <f t="shared" si="5"/>
        <v>115132973</v>
      </c>
      <c r="M28" s="100">
        <f t="shared" si="5"/>
        <v>88722740</v>
      </c>
      <c r="N28" s="100">
        <f t="shared" si="5"/>
        <v>286672385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596710312</v>
      </c>
      <c r="X28" s="100">
        <f t="shared" si="5"/>
        <v>601349775</v>
      </c>
      <c r="Y28" s="100">
        <f t="shared" si="5"/>
        <v>-4639463</v>
      </c>
      <c r="Z28" s="137">
        <f>+IF(X28&lt;&gt;0,+(Y28/X28)*100,0)</f>
        <v>-0.7715082291333691</v>
      </c>
      <c r="AA28" s="153">
        <f>SUM(AA29:AA31)</f>
        <v>1214827620</v>
      </c>
    </row>
    <row r="29" spans="1:27" ht="13.5">
      <c r="A29" s="138" t="s">
        <v>75</v>
      </c>
      <c r="B29" s="136"/>
      <c r="C29" s="155">
        <v>159387018</v>
      </c>
      <c r="D29" s="155"/>
      <c r="E29" s="156">
        <v>199926170</v>
      </c>
      <c r="F29" s="60">
        <v>199926170</v>
      </c>
      <c r="G29" s="60">
        <v>30144918</v>
      </c>
      <c r="H29" s="60">
        <v>17200569</v>
      </c>
      <c r="I29" s="60">
        <v>17940212</v>
      </c>
      <c r="J29" s="60">
        <v>65285699</v>
      </c>
      <c r="K29" s="60">
        <v>19347578</v>
      </c>
      <c r="L29" s="60">
        <v>17357701</v>
      </c>
      <c r="M29" s="60">
        <v>12411102</v>
      </c>
      <c r="N29" s="60">
        <v>49116381</v>
      </c>
      <c r="O29" s="60"/>
      <c r="P29" s="60"/>
      <c r="Q29" s="60"/>
      <c r="R29" s="60"/>
      <c r="S29" s="60"/>
      <c r="T29" s="60"/>
      <c r="U29" s="60"/>
      <c r="V29" s="60"/>
      <c r="W29" s="60">
        <v>114402080</v>
      </c>
      <c r="X29" s="60">
        <v>104440158</v>
      </c>
      <c r="Y29" s="60">
        <v>9961922</v>
      </c>
      <c r="Z29" s="140">
        <v>9.54</v>
      </c>
      <c r="AA29" s="155">
        <v>199926170</v>
      </c>
    </row>
    <row r="30" spans="1:27" ht="13.5">
      <c r="A30" s="138" t="s">
        <v>76</v>
      </c>
      <c r="B30" s="136"/>
      <c r="C30" s="157">
        <v>307541496</v>
      </c>
      <c r="D30" s="157"/>
      <c r="E30" s="158">
        <v>617061140</v>
      </c>
      <c r="F30" s="159">
        <v>617061140</v>
      </c>
      <c r="G30" s="159">
        <v>44373485</v>
      </c>
      <c r="H30" s="159">
        <v>60722185</v>
      </c>
      <c r="I30" s="159">
        <v>38029762</v>
      </c>
      <c r="J30" s="159">
        <v>143125432</v>
      </c>
      <c r="K30" s="159">
        <v>26163065</v>
      </c>
      <c r="L30" s="159">
        <v>60478760</v>
      </c>
      <c r="M30" s="159">
        <v>38632240</v>
      </c>
      <c r="N30" s="159">
        <v>125274065</v>
      </c>
      <c r="O30" s="159"/>
      <c r="P30" s="159"/>
      <c r="Q30" s="159"/>
      <c r="R30" s="159"/>
      <c r="S30" s="159"/>
      <c r="T30" s="159"/>
      <c r="U30" s="159"/>
      <c r="V30" s="159"/>
      <c r="W30" s="159">
        <v>268399497</v>
      </c>
      <c r="X30" s="159">
        <v>292801623</v>
      </c>
      <c r="Y30" s="159">
        <v>-24402126</v>
      </c>
      <c r="Z30" s="141">
        <v>-8.33</v>
      </c>
      <c r="AA30" s="157">
        <v>617061140</v>
      </c>
    </row>
    <row r="31" spans="1:27" ht="13.5">
      <c r="A31" s="138" t="s">
        <v>77</v>
      </c>
      <c r="B31" s="136"/>
      <c r="C31" s="155">
        <v>234890563</v>
      </c>
      <c r="D31" s="155"/>
      <c r="E31" s="156">
        <v>397840310</v>
      </c>
      <c r="F31" s="60">
        <v>397840310</v>
      </c>
      <c r="G31" s="60">
        <v>33059698</v>
      </c>
      <c r="H31" s="60">
        <v>30945526</v>
      </c>
      <c r="I31" s="60">
        <v>37621572</v>
      </c>
      <c r="J31" s="60">
        <v>101626796</v>
      </c>
      <c r="K31" s="60">
        <v>37306029</v>
      </c>
      <c r="L31" s="60">
        <v>37296512</v>
      </c>
      <c r="M31" s="60">
        <v>37679398</v>
      </c>
      <c r="N31" s="60">
        <v>112281939</v>
      </c>
      <c r="O31" s="60"/>
      <c r="P31" s="60"/>
      <c r="Q31" s="60"/>
      <c r="R31" s="60"/>
      <c r="S31" s="60"/>
      <c r="T31" s="60"/>
      <c r="U31" s="60"/>
      <c r="V31" s="60"/>
      <c r="W31" s="60">
        <v>213908735</v>
      </c>
      <c r="X31" s="60">
        <v>204107994</v>
      </c>
      <c r="Y31" s="60">
        <v>9800741</v>
      </c>
      <c r="Z31" s="140">
        <v>4.8</v>
      </c>
      <c r="AA31" s="155">
        <v>397840310</v>
      </c>
    </row>
    <row r="32" spans="1:27" ht="13.5">
      <c r="A32" s="135" t="s">
        <v>78</v>
      </c>
      <c r="B32" s="136"/>
      <c r="C32" s="153">
        <f aca="true" t="shared" si="6" ref="C32:Y32">SUM(C33:C37)</f>
        <v>1309529077</v>
      </c>
      <c r="D32" s="153">
        <f>SUM(D33:D37)</f>
        <v>0</v>
      </c>
      <c r="E32" s="154">
        <f t="shared" si="6"/>
        <v>1387280120</v>
      </c>
      <c r="F32" s="100">
        <f t="shared" si="6"/>
        <v>1387280120</v>
      </c>
      <c r="G32" s="100">
        <f t="shared" si="6"/>
        <v>97849022</v>
      </c>
      <c r="H32" s="100">
        <f t="shared" si="6"/>
        <v>145617351</v>
      </c>
      <c r="I32" s="100">
        <f t="shared" si="6"/>
        <v>160286775</v>
      </c>
      <c r="J32" s="100">
        <f t="shared" si="6"/>
        <v>403753148</v>
      </c>
      <c r="K32" s="100">
        <f t="shared" si="6"/>
        <v>131081552</v>
      </c>
      <c r="L32" s="100">
        <f t="shared" si="6"/>
        <v>161448925</v>
      </c>
      <c r="M32" s="100">
        <f t="shared" si="6"/>
        <v>112641989</v>
      </c>
      <c r="N32" s="100">
        <f t="shared" si="6"/>
        <v>405172466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808925614</v>
      </c>
      <c r="X32" s="100">
        <f t="shared" si="6"/>
        <v>691812130</v>
      </c>
      <c r="Y32" s="100">
        <f t="shared" si="6"/>
        <v>117113484</v>
      </c>
      <c r="Z32" s="137">
        <f>+IF(X32&lt;&gt;0,+(Y32/X32)*100,0)</f>
        <v>16.928509767528936</v>
      </c>
      <c r="AA32" s="153">
        <f>SUM(AA33:AA37)</f>
        <v>1387280120</v>
      </c>
    </row>
    <row r="33" spans="1:27" ht="13.5">
      <c r="A33" s="138" t="s">
        <v>79</v>
      </c>
      <c r="B33" s="136"/>
      <c r="C33" s="155">
        <v>150626002</v>
      </c>
      <c r="D33" s="155"/>
      <c r="E33" s="156">
        <v>174597700</v>
      </c>
      <c r="F33" s="60">
        <v>174597700</v>
      </c>
      <c r="G33" s="60">
        <v>8903822</v>
      </c>
      <c r="H33" s="60">
        <v>9488913</v>
      </c>
      <c r="I33" s="60">
        <v>11825869</v>
      </c>
      <c r="J33" s="60">
        <v>30218604</v>
      </c>
      <c r="K33" s="60">
        <v>10231264</v>
      </c>
      <c r="L33" s="60">
        <v>13364270</v>
      </c>
      <c r="M33" s="60">
        <v>13833883</v>
      </c>
      <c r="N33" s="60">
        <v>37429417</v>
      </c>
      <c r="O33" s="60"/>
      <c r="P33" s="60"/>
      <c r="Q33" s="60"/>
      <c r="R33" s="60"/>
      <c r="S33" s="60"/>
      <c r="T33" s="60"/>
      <c r="U33" s="60"/>
      <c r="V33" s="60"/>
      <c r="W33" s="60">
        <v>67648021</v>
      </c>
      <c r="X33" s="60">
        <v>88266315</v>
      </c>
      <c r="Y33" s="60">
        <v>-20618294</v>
      </c>
      <c r="Z33" s="140">
        <v>-23.36</v>
      </c>
      <c r="AA33" s="155">
        <v>174597700</v>
      </c>
    </row>
    <row r="34" spans="1:27" ht="13.5">
      <c r="A34" s="138" t="s">
        <v>80</v>
      </c>
      <c r="B34" s="136"/>
      <c r="C34" s="155">
        <v>144937771</v>
      </c>
      <c r="D34" s="155"/>
      <c r="E34" s="156">
        <v>181519390</v>
      </c>
      <c r="F34" s="60">
        <v>181519390</v>
      </c>
      <c r="G34" s="60">
        <v>12369714</v>
      </c>
      <c r="H34" s="60">
        <v>8205966</v>
      </c>
      <c r="I34" s="60">
        <v>9035598</v>
      </c>
      <c r="J34" s="60">
        <v>29611278</v>
      </c>
      <c r="K34" s="60">
        <v>9892723</v>
      </c>
      <c r="L34" s="60">
        <v>28903584</v>
      </c>
      <c r="M34" s="60">
        <v>1375853</v>
      </c>
      <c r="N34" s="60">
        <v>40172160</v>
      </c>
      <c r="O34" s="60"/>
      <c r="P34" s="60"/>
      <c r="Q34" s="60"/>
      <c r="R34" s="60"/>
      <c r="S34" s="60"/>
      <c r="T34" s="60"/>
      <c r="U34" s="60"/>
      <c r="V34" s="60"/>
      <c r="W34" s="60">
        <v>69783438</v>
      </c>
      <c r="X34" s="60">
        <v>81858428</v>
      </c>
      <c r="Y34" s="60">
        <v>-12074990</v>
      </c>
      <c r="Z34" s="140">
        <v>-14.75</v>
      </c>
      <c r="AA34" s="155">
        <v>181519390</v>
      </c>
    </row>
    <row r="35" spans="1:27" ht="13.5">
      <c r="A35" s="138" t="s">
        <v>81</v>
      </c>
      <c r="B35" s="136"/>
      <c r="C35" s="155">
        <v>414341193</v>
      </c>
      <c r="D35" s="155"/>
      <c r="E35" s="156">
        <v>424598870</v>
      </c>
      <c r="F35" s="60">
        <v>424598870</v>
      </c>
      <c r="G35" s="60">
        <v>31189278</v>
      </c>
      <c r="H35" s="60">
        <v>26576951</v>
      </c>
      <c r="I35" s="60">
        <v>31400020</v>
      </c>
      <c r="J35" s="60">
        <v>89166249</v>
      </c>
      <c r="K35" s="60">
        <v>31971676</v>
      </c>
      <c r="L35" s="60">
        <v>45157041</v>
      </c>
      <c r="M35" s="60">
        <v>30884524</v>
      </c>
      <c r="N35" s="60">
        <v>108013241</v>
      </c>
      <c r="O35" s="60"/>
      <c r="P35" s="60"/>
      <c r="Q35" s="60"/>
      <c r="R35" s="60"/>
      <c r="S35" s="60"/>
      <c r="T35" s="60"/>
      <c r="U35" s="60"/>
      <c r="V35" s="60"/>
      <c r="W35" s="60">
        <v>197179490</v>
      </c>
      <c r="X35" s="60">
        <v>195898511</v>
      </c>
      <c r="Y35" s="60">
        <v>1280979</v>
      </c>
      <c r="Z35" s="140">
        <v>0.65</v>
      </c>
      <c r="AA35" s="155">
        <v>424598870</v>
      </c>
    </row>
    <row r="36" spans="1:27" ht="13.5">
      <c r="A36" s="138" t="s">
        <v>82</v>
      </c>
      <c r="B36" s="136"/>
      <c r="C36" s="155">
        <v>420622976</v>
      </c>
      <c r="D36" s="155"/>
      <c r="E36" s="156">
        <v>442835040</v>
      </c>
      <c r="F36" s="60">
        <v>442835040</v>
      </c>
      <c r="G36" s="60">
        <v>16930247</v>
      </c>
      <c r="H36" s="60">
        <v>73833411</v>
      </c>
      <c r="I36" s="60">
        <v>77764890</v>
      </c>
      <c r="J36" s="60">
        <v>168528548</v>
      </c>
      <c r="K36" s="60">
        <v>48866898</v>
      </c>
      <c r="L36" s="60">
        <v>40274490</v>
      </c>
      <c r="M36" s="60">
        <v>53355264</v>
      </c>
      <c r="N36" s="60">
        <v>142496652</v>
      </c>
      <c r="O36" s="60"/>
      <c r="P36" s="60"/>
      <c r="Q36" s="60"/>
      <c r="R36" s="60"/>
      <c r="S36" s="60"/>
      <c r="T36" s="60"/>
      <c r="U36" s="60"/>
      <c r="V36" s="60"/>
      <c r="W36" s="60">
        <v>311025200</v>
      </c>
      <c r="X36" s="60">
        <v>234000214</v>
      </c>
      <c r="Y36" s="60">
        <v>77024986</v>
      </c>
      <c r="Z36" s="140">
        <v>32.92</v>
      </c>
      <c r="AA36" s="155">
        <v>442835040</v>
      </c>
    </row>
    <row r="37" spans="1:27" ht="13.5">
      <c r="A37" s="138" t="s">
        <v>83</v>
      </c>
      <c r="B37" s="136"/>
      <c r="C37" s="157">
        <v>179001135</v>
      </c>
      <c r="D37" s="157"/>
      <c r="E37" s="158">
        <v>163729120</v>
      </c>
      <c r="F37" s="159">
        <v>163729120</v>
      </c>
      <c r="G37" s="159">
        <v>28455961</v>
      </c>
      <c r="H37" s="159">
        <v>27512110</v>
      </c>
      <c r="I37" s="159">
        <v>30260398</v>
      </c>
      <c r="J37" s="159">
        <v>86228469</v>
      </c>
      <c r="K37" s="159">
        <v>30118991</v>
      </c>
      <c r="L37" s="159">
        <v>33749540</v>
      </c>
      <c r="M37" s="159">
        <v>13192465</v>
      </c>
      <c r="N37" s="159">
        <v>77060996</v>
      </c>
      <c r="O37" s="159"/>
      <c r="P37" s="159"/>
      <c r="Q37" s="159"/>
      <c r="R37" s="159"/>
      <c r="S37" s="159"/>
      <c r="T37" s="159"/>
      <c r="U37" s="159"/>
      <c r="V37" s="159"/>
      <c r="W37" s="159">
        <v>163289465</v>
      </c>
      <c r="X37" s="159">
        <v>91788662</v>
      </c>
      <c r="Y37" s="159">
        <v>71500803</v>
      </c>
      <c r="Z37" s="141">
        <v>77.9</v>
      </c>
      <c r="AA37" s="157">
        <v>163729120</v>
      </c>
    </row>
    <row r="38" spans="1:27" ht="13.5">
      <c r="A38" s="135" t="s">
        <v>84</v>
      </c>
      <c r="B38" s="142"/>
      <c r="C38" s="153">
        <f aca="true" t="shared" si="7" ref="C38:Y38">SUM(C39:C41)</f>
        <v>1651962163</v>
      </c>
      <c r="D38" s="153">
        <f>SUM(D39:D41)</f>
        <v>0</v>
      </c>
      <c r="E38" s="154">
        <f t="shared" si="7"/>
        <v>1111019679</v>
      </c>
      <c r="F38" s="100">
        <f t="shared" si="7"/>
        <v>1111019679</v>
      </c>
      <c r="G38" s="100">
        <f t="shared" si="7"/>
        <v>75836323</v>
      </c>
      <c r="H38" s="100">
        <f t="shared" si="7"/>
        <v>98206225</v>
      </c>
      <c r="I38" s="100">
        <f t="shared" si="7"/>
        <v>47235795</v>
      </c>
      <c r="J38" s="100">
        <f t="shared" si="7"/>
        <v>221278343</v>
      </c>
      <c r="K38" s="100">
        <f t="shared" si="7"/>
        <v>67695831</v>
      </c>
      <c r="L38" s="100">
        <f t="shared" si="7"/>
        <v>76950210</v>
      </c>
      <c r="M38" s="100">
        <f t="shared" si="7"/>
        <v>88322227</v>
      </c>
      <c r="N38" s="100">
        <f t="shared" si="7"/>
        <v>232968268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454246611</v>
      </c>
      <c r="X38" s="100">
        <f t="shared" si="7"/>
        <v>498264029</v>
      </c>
      <c r="Y38" s="100">
        <f t="shared" si="7"/>
        <v>-44017418</v>
      </c>
      <c r="Z38" s="137">
        <f>+IF(X38&lt;&gt;0,+(Y38/X38)*100,0)</f>
        <v>-8.834155274732867</v>
      </c>
      <c r="AA38" s="153">
        <f>SUM(AA39:AA41)</f>
        <v>1111019679</v>
      </c>
    </row>
    <row r="39" spans="1:27" ht="13.5">
      <c r="A39" s="138" t="s">
        <v>85</v>
      </c>
      <c r="B39" s="136"/>
      <c r="C39" s="155">
        <v>1109957437</v>
      </c>
      <c r="D39" s="155"/>
      <c r="E39" s="156">
        <v>429392179</v>
      </c>
      <c r="F39" s="60">
        <v>429392179</v>
      </c>
      <c r="G39" s="60">
        <v>37982625</v>
      </c>
      <c r="H39" s="60">
        <v>44840358</v>
      </c>
      <c r="I39" s="60">
        <v>17568592</v>
      </c>
      <c r="J39" s="60">
        <v>100391575</v>
      </c>
      <c r="K39" s="60">
        <v>29584220</v>
      </c>
      <c r="L39" s="60">
        <v>31518143</v>
      </c>
      <c r="M39" s="60">
        <v>37614509</v>
      </c>
      <c r="N39" s="60">
        <v>98716872</v>
      </c>
      <c r="O39" s="60"/>
      <c r="P39" s="60"/>
      <c r="Q39" s="60"/>
      <c r="R39" s="60"/>
      <c r="S39" s="60"/>
      <c r="T39" s="60"/>
      <c r="U39" s="60"/>
      <c r="V39" s="60"/>
      <c r="W39" s="60">
        <v>199108447</v>
      </c>
      <c r="X39" s="60">
        <v>200734842</v>
      </c>
      <c r="Y39" s="60">
        <v>-1626395</v>
      </c>
      <c r="Z39" s="140">
        <v>-0.81</v>
      </c>
      <c r="AA39" s="155">
        <v>429392179</v>
      </c>
    </row>
    <row r="40" spans="1:27" ht="13.5">
      <c r="A40" s="138" t="s">
        <v>86</v>
      </c>
      <c r="B40" s="136"/>
      <c r="C40" s="155">
        <v>426893704</v>
      </c>
      <c r="D40" s="155"/>
      <c r="E40" s="156">
        <v>353661630</v>
      </c>
      <c r="F40" s="60">
        <v>353661630</v>
      </c>
      <c r="G40" s="60">
        <v>29402839</v>
      </c>
      <c r="H40" s="60">
        <v>46462252</v>
      </c>
      <c r="I40" s="60">
        <v>19536957</v>
      </c>
      <c r="J40" s="60">
        <v>95402048</v>
      </c>
      <c r="K40" s="60">
        <v>29107456</v>
      </c>
      <c r="L40" s="60">
        <v>31833271</v>
      </c>
      <c r="M40" s="60">
        <v>24753807</v>
      </c>
      <c r="N40" s="60">
        <v>85694534</v>
      </c>
      <c r="O40" s="60"/>
      <c r="P40" s="60"/>
      <c r="Q40" s="60"/>
      <c r="R40" s="60"/>
      <c r="S40" s="60"/>
      <c r="T40" s="60"/>
      <c r="U40" s="60"/>
      <c r="V40" s="60"/>
      <c r="W40" s="60">
        <v>181096582</v>
      </c>
      <c r="X40" s="60">
        <v>141441989</v>
      </c>
      <c r="Y40" s="60">
        <v>39654593</v>
      </c>
      <c r="Z40" s="140">
        <v>28.04</v>
      </c>
      <c r="AA40" s="155">
        <v>353661630</v>
      </c>
    </row>
    <row r="41" spans="1:27" ht="13.5">
      <c r="A41" s="138" t="s">
        <v>87</v>
      </c>
      <c r="B41" s="136"/>
      <c r="C41" s="155">
        <v>115111022</v>
      </c>
      <c r="D41" s="155"/>
      <c r="E41" s="156">
        <v>327965870</v>
      </c>
      <c r="F41" s="60">
        <v>327965870</v>
      </c>
      <c r="G41" s="60">
        <v>8450859</v>
      </c>
      <c r="H41" s="60">
        <v>6903615</v>
      </c>
      <c r="I41" s="60">
        <v>10130246</v>
      </c>
      <c r="J41" s="60">
        <v>25484720</v>
      </c>
      <c r="K41" s="60">
        <v>9004155</v>
      </c>
      <c r="L41" s="60">
        <v>13598796</v>
      </c>
      <c r="M41" s="60">
        <v>25953911</v>
      </c>
      <c r="N41" s="60">
        <v>48556862</v>
      </c>
      <c r="O41" s="60"/>
      <c r="P41" s="60"/>
      <c r="Q41" s="60"/>
      <c r="R41" s="60"/>
      <c r="S41" s="60"/>
      <c r="T41" s="60"/>
      <c r="U41" s="60"/>
      <c r="V41" s="60"/>
      <c r="W41" s="60">
        <v>74041582</v>
      </c>
      <c r="X41" s="60">
        <v>156087198</v>
      </c>
      <c r="Y41" s="60">
        <v>-82045616</v>
      </c>
      <c r="Z41" s="140">
        <v>-52.56</v>
      </c>
      <c r="AA41" s="155">
        <v>327965870</v>
      </c>
    </row>
    <row r="42" spans="1:27" ht="13.5">
      <c r="A42" s="135" t="s">
        <v>88</v>
      </c>
      <c r="B42" s="142"/>
      <c r="C42" s="153">
        <f aca="true" t="shared" si="8" ref="C42:Y42">SUM(C43:C46)</f>
        <v>3700583968</v>
      </c>
      <c r="D42" s="153">
        <f>SUM(D43:D46)</f>
        <v>0</v>
      </c>
      <c r="E42" s="154">
        <f t="shared" si="8"/>
        <v>4557309400</v>
      </c>
      <c r="F42" s="100">
        <f t="shared" si="8"/>
        <v>4557309400</v>
      </c>
      <c r="G42" s="100">
        <f t="shared" si="8"/>
        <v>393752807</v>
      </c>
      <c r="H42" s="100">
        <f t="shared" si="8"/>
        <v>125324965</v>
      </c>
      <c r="I42" s="100">
        <f t="shared" si="8"/>
        <v>407495508</v>
      </c>
      <c r="J42" s="100">
        <f t="shared" si="8"/>
        <v>926573280</v>
      </c>
      <c r="K42" s="100">
        <f t="shared" si="8"/>
        <v>546905202</v>
      </c>
      <c r="L42" s="100">
        <f t="shared" si="8"/>
        <v>358047250</v>
      </c>
      <c r="M42" s="100">
        <f t="shared" si="8"/>
        <v>267301882</v>
      </c>
      <c r="N42" s="100">
        <f t="shared" si="8"/>
        <v>1172254334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2098827614</v>
      </c>
      <c r="X42" s="100">
        <f t="shared" si="8"/>
        <v>2248773327</v>
      </c>
      <c r="Y42" s="100">
        <f t="shared" si="8"/>
        <v>-149945713</v>
      </c>
      <c r="Z42" s="137">
        <f>+IF(X42&lt;&gt;0,+(Y42/X42)*100,0)</f>
        <v>-6.6678891642688</v>
      </c>
      <c r="AA42" s="153">
        <f>SUM(AA43:AA46)</f>
        <v>4557309400</v>
      </c>
    </row>
    <row r="43" spans="1:27" ht="13.5">
      <c r="A43" s="138" t="s">
        <v>89</v>
      </c>
      <c r="B43" s="136"/>
      <c r="C43" s="155">
        <v>2683568499</v>
      </c>
      <c r="D43" s="155"/>
      <c r="E43" s="156">
        <v>3053510350</v>
      </c>
      <c r="F43" s="60">
        <v>3053510350</v>
      </c>
      <c r="G43" s="60">
        <v>300320311</v>
      </c>
      <c r="H43" s="60">
        <v>64824423</v>
      </c>
      <c r="I43" s="60">
        <v>314363589</v>
      </c>
      <c r="J43" s="60">
        <v>679508323</v>
      </c>
      <c r="K43" s="60">
        <v>404597793</v>
      </c>
      <c r="L43" s="60">
        <v>238790164</v>
      </c>
      <c r="M43" s="60">
        <v>171389720</v>
      </c>
      <c r="N43" s="60">
        <v>814777677</v>
      </c>
      <c r="O43" s="60"/>
      <c r="P43" s="60"/>
      <c r="Q43" s="60"/>
      <c r="R43" s="60"/>
      <c r="S43" s="60"/>
      <c r="T43" s="60"/>
      <c r="U43" s="60"/>
      <c r="V43" s="60"/>
      <c r="W43" s="60">
        <v>1494286000</v>
      </c>
      <c r="X43" s="60">
        <v>1553163000</v>
      </c>
      <c r="Y43" s="60">
        <v>-58877000</v>
      </c>
      <c r="Z43" s="140">
        <v>-3.79</v>
      </c>
      <c r="AA43" s="155">
        <v>3053510350</v>
      </c>
    </row>
    <row r="44" spans="1:27" ht="13.5">
      <c r="A44" s="138" t="s">
        <v>90</v>
      </c>
      <c r="B44" s="136"/>
      <c r="C44" s="155">
        <v>448490264</v>
      </c>
      <c r="D44" s="155"/>
      <c r="E44" s="156">
        <v>666970810</v>
      </c>
      <c r="F44" s="60">
        <v>666970810</v>
      </c>
      <c r="G44" s="60">
        <v>44478005</v>
      </c>
      <c r="H44" s="60">
        <v>28447093</v>
      </c>
      <c r="I44" s="60">
        <v>42025611</v>
      </c>
      <c r="J44" s="60">
        <v>114950709</v>
      </c>
      <c r="K44" s="60">
        <v>79106283</v>
      </c>
      <c r="L44" s="60">
        <v>53109961</v>
      </c>
      <c r="M44" s="60">
        <v>38179205</v>
      </c>
      <c r="N44" s="60">
        <v>170395449</v>
      </c>
      <c r="O44" s="60"/>
      <c r="P44" s="60"/>
      <c r="Q44" s="60"/>
      <c r="R44" s="60"/>
      <c r="S44" s="60"/>
      <c r="T44" s="60"/>
      <c r="U44" s="60"/>
      <c r="V44" s="60"/>
      <c r="W44" s="60">
        <v>285346158</v>
      </c>
      <c r="X44" s="60">
        <v>290480180</v>
      </c>
      <c r="Y44" s="60">
        <v>-5134022</v>
      </c>
      <c r="Z44" s="140">
        <v>-1.77</v>
      </c>
      <c r="AA44" s="155">
        <v>666970810</v>
      </c>
    </row>
    <row r="45" spans="1:27" ht="13.5">
      <c r="A45" s="138" t="s">
        <v>91</v>
      </c>
      <c r="B45" s="136"/>
      <c r="C45" s="157">
        <v>375877857</v>
      </c>
      <c r="D45" s="157"/>
      <c r="E45" s="158">
        <v>553414150</v>
      </c>
      <c r="F45" s="159">
        <v>553414150</v>
      </c>
      <c r="G45" s="159">
        <v>30983486</v>
      </c>
      <c r="H45" s="159">
        <v>18174255</v>
      </c>
      <c r="I45" s="159">
        <v>33606170</v>
      </c>
      <c r="J45" s="159">
        <v>82763911</v>
      </c>
      <c r="K45" s="159">
        <v>41061142</v>
      </c>
      <c r="L45" s="159">
        <v>43774034</v>
      </c>
      <c r="M45" s="159">
        <v>37396811</v>
      </c>
      <c r="N45" s="159">
        <v>122231987</v>
      </c>
      <c r="O45" s="159"/>
      <c r="P45" s="159"/>
      <c r="Q45" s="159"/>
      <c r="R45" s="159"/>
      <c r="S45" s="159"/>
      <c r="T45" s="159"/>
      <c r="U45" s="159"/>
      <c r="V45" s="159"/>
      <c r="W45" s="159">
        <v>204995898</v>
      </c>
      <c r="X45" s="159">
        <v>276514519</v>
      </c>
      <c r="Y45" s="159">
        <v>-71518621</v>
      </c>
      <c r="Z45" s="141">
        <v>-25.86</v>
      </c>
      <c r="AA45" s="157">
        <v>553414150</v>
      </c>
    </row>
    <row r="46" spans="1:27" ht="13.5">
      <c r="A46" s="138" t="s">
        <v>92</v>
      </c>
      <c r="B46" s="136"/>
      <c r="C46" s="155">
        <v>192647348</v>
      </c>
      <c r="D46" s="155"/>
      <c r="E46" s="156">
        <v>283414090</v>
      </c>
      <c r="F46" s="60">
        <v>283414090</v>
      </c>
      <c r="G46" s="60">
        <v>17971005</v>
      </c>
      <c r="H46" s="60">
        <v>13879194</v>
      </c>
      <c r="I46" s="60">
        <v>17500138</v>
      </c>
      <c r="J46" s="60">
        <v>49350337</v>
      </c>
      <c r="K46" s="60">
        <v>22139984</v>
      </c>
      <c r="L46" s="60">
        <v>22373091</v>
      </c>
      <c r="M46" s="60">
        <v>20336146</v>
      </c>
      <c r="N46" s="60">
        <v>64849221</v>
      </c>
      <c r="O46" s="60"/>
      <c r="P46" s="60"/>
      <c r="Q46" s="60"/>
      <c r="R46" s="60"/>
      <c r="S46" s="60"/>
      <c r="T46" s="60"/>
      <c r="U46" s="60"/>
      <c r="V46" s="60"/>
      <c r="W46" s="60">
        <v>114199558</v>
      </c>
      <c r="X46" s="60">
        <v>128615628</v>
      </c>
      <c r="Y46" s="60">
        <v>-14416070</v>
      </c>
      <c r="Z46" s="140">
        <v>-11.21</v>
      </c>
      <c r="AA46" s="155">
        <v>283414090</v>
      </c>
    </row>
    <row r="47" spans="1:27" ht="13.5">
      <c r="A47" s="135" t="s">
        <v>93</v>
      </c>
      <c r="B47" s="142" t="s">
        <v>94</v>
      </c>
      <c r="C47" s="153">
        <v>12201745</v>
      </c>
      <c r="D47" s="153"/>
      <c r="E47" s="154">
        <v>35950310</v>
      </c>
      <c r="F47" s="100">
        <v>35950310</v>
      </c>
      <c r="G47" s="100">
        <v>656850</v>
      </c>
      <c r="H47" s="100">
        <v>898064</v>
      </c>
      <c r="I47" s="100">
        <v>1029987</v>
      </c>
      <c r="J47" s="100">
        <v>2584901</v>
      </c>
      <c r="K47" s="100">
        <v>1020030</v>
      </c>
      <c r="L47" s="100">
        <v>963268</v>
      </c>
      <c r="M47" s="100">
        <v>2652335</v>
      </c>
      <c r="N47" s="100">
        <v>4635633</v>
      </c>
      <c r="O47" s="100"/>
      <c r="P47" s="100"/>
      <c r="Q47" s="100"/>
      <c r="R47" s="100"/>
      <c r="S47" s="100"/>
      <c r="T47" s="100"/>
      <c r="U47" s="100"/>
      <c r="V47" s="100"/>
      <c r="W47" s="100">
        <v>7220534</v>
      </c>
      <c r="X47" s="100">
        <v>17971042</v>
      </c>
      <c r="Y47" s="100">
        <v>-10750508</v>
      </c>
      <c r="Z47" s="137">
        <v>-59.82</v>
      </c>
      <c r="AA47" s="153">
        <v>35950310</v>
      </c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7376096030</v>
      </c>
      <c r="D48" s="168">
        <f>+D28+D32+D38+D42+D47</f>
        <v>0</v>
      </c>
      <c r="E48" s="169">
        <f t="shared" si="9"/>
        <v>8306387129</v>
      </c>
      <c r="F48" s="73">
        <f t="shared" si="9"/>
        <v>8306387129</v>
      </c>
      <c r="G48" s="73">
        <f t="shared" si="9"/>
        <v>675673103</v>
      </c>
      <c r="H48" s="73">
        <f t="shared" si="9"/>
        <v>478914885</v>
      </c>
      <c r="I48" s="73">
        <f t="shared" si="9"/>
        <v>709639611</v>
      </c>
      <c r="J48" s="73">
        <f t="shared" si="9"/>
        <v>1864227599</v>
      </c>
      <c r="K48" s="73">
        <f t="shared" si="9"/>
        <v>829519287</v>
      </c>
      <c r="L48" s="73">
        <f t="shared" si="9"/>
        <v>712542626</v>
      </c>
      <c r="M48" s="73">
        <f t="shared" si="9"/>
        <v>559641173</v>
      </c>
      <c r="N48" s="73">
        <f t="shared" si="9"/>
        <v>2101703086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3965930685</v>
      </c>
      <c r="X48" s="73">
        <f t="shared" si="9"/>
        <v>4058170303</v>
      </c>
      <c r="Y48" s="73">
        <f t="shared" si="9"/>
        <v>-92239618</v>
      </c>
      <c r="Z48" s="170">
        <f>+IF(X48&lt;&gt;0,+(Y48/X48)*100,0)</f>
        <v>-2.272936104525035</v>
      </c>
      <c r="AA48" s="168">
        <f>+AA28+AA32+AA38+AA42+AA47</f>
        <v>8306387129</v>
      </c>
    </row>
    <row r="49" spans="1:27" ht="13.5">
      <c r="A49" s="148" t="s">
        <v>49</v>
      </c>
      <c r="B49" s="149"/>
      <c r="C49" s="171">
        <f aca="true" t="shared" si="10" ref="C49:Y49">+C25-C48</f>
        <v>1124865981</v>
      </c>
      <c r="D49" s="171">
        <f>+D25-D48</f>
        <v>0</v>
      </c>
      <c r="E49" s="172">
        <f t="shared" si="10"/>
        <v>659976070</v>
      </c>
      <c r="F49" s="173">
        <f t="shared" si="10"/>
        <v>659976070</v>
      </c>
      <c r="G49" s="173">
        <f t="shared" si="10"/>
        <v>244087532</v>
      </c>
      <c r="H49" s="173">
        <f t="shared" si="10"/>
        <v>-74177234</v>
      </c>
      <c r="I49" s="173">
        <f t="shared" si="10"/>
        <v>-93069520</v>
      </c>
      <c r="J49" s="173">
        <f t="shared" si="10"/>
        <v>76840778</v>
      </c>
      <c r="K49" s="173">
        <f t="shared" si="10"/>
        <v>-177001406</v>
      </c>
      <c r="L49" s="173">
        <f t="shared" si="10"/>
        <v>-90204226</v>
      </c>
      <c r="M49" s="173">
        <f t="shared" si="10"/>
        <v>597589333</v>
      </c>
      <c r="N49" s="173">
        <f t="shared" si="10"/>
        <v>330383701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407224479</v>
      </c>
      <c r="X49" s="173">
        <f>IF(F25=F48,0,X25-X48)</f>
        <v>423169595</v>
      </c>
      <c r="Y49" s="173">
        <f t="shared" si="10"/>
        <v>-15945116</v>
      </c>
      <c r="Z49" s="174">
        <f>+IF(X49&lt;&gt;0,+(Y49/X49)*100,0)</f>
        <v>-3.7680202425696487</v>
      </c>
      <c r="AA49" s="171">
        <f>+AA25-AA48</f>
        <v>659976070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3" t="s">
        <v>100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77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1205525500</v>
      </c>
      <c r="D5" s="155">
        <v>0</v>
      </c>
      <c r="E5" s="156">
        <v>1373532540</v>
      </c>
      <c r="F5" s="60">
        <v>1373532540</v>
      </c>
      <c r="G5" s="60">
        <v>118065623</v>
      </c>
      <c r="H5" s="60">
        <v>113588861</v>
      </c>
      <c r="I5" s="60">
        <v>111848824</v>
      </c>
      <c r="J5" s="60">
        <v>343503308</v>
      </c>
      <c r="K5" s="60">
        <v>114386949</v>
      </c>
      <c r="L5" s="60">
        <v>115541904</v>
      </c>
      <c r="M5" s="60">
        <v>117280912</v>
      </c>
      <c r="N5" s="60">
        <v>347209765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690713073</v>
      </c>
      <c r="X5" s="60">
        <v>678566520</v>
      </c>
      <c r="Y5" s="60">
        <v>12146553</v>
      </c>
      <c r="Z5" s="140">
        <v>1.79</v>
      </c>
      <c r="AA5" s="155">
        <v>1373532540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2872412701</v>
      </c>
      <c r="D7" s="155">
        <v>0</v>
      </c>
      <c r="E7" s="156">
        <v>3182151220</v>
      </c>
      <c r="F7" s="60">
        <v>3182151220</v>
      </c>
      <c r="G7" s="60">
        <v>311162204</v>
      </c>
      <c r="H7" s="60">
        <v>135186767</v>
      </c>
      <c r="I7" s="60">
        <v>308630224</v>
      </c>
      <c r="J7" s="60">
        <v>754979195</v>
      </c>
      <c r="K7" s="60">
        <v>220693839</v>
      </c>
      <c r="L7" s="60">
        <v>245880882</v>
      </c>
      <c r="M7" s="60">
        <v>256722127</v>
      </c>
      <c r="N7" s="60">
        <v>723296848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1478276043</v>
      </c>
      <c r="X7" s="60">
        <v>1463810060</v>
      </c>
      <c r="Y7" s="60">
        <v>14465983</v>
      </c>
      <c r="Z7" s="140">
        <v>0.99</v>
      </c>
      <c r="AA7" s="155">
        <v>3182151220</v>
      </c>
    </row>
    <row r="8" spans="1:27" ht="13.5">
      <c r="A8" s="183" t="s">
        <v>104</v>
      </c>
      <c r="B8" s="182"/>
      <c r="C8" s="155">
        <v>505420422</v>
      </c>
      <c r="D8" s="155">
        <v>0</v>
      </c>
      <c r="E8" s="156">
        <v>558220370</v>
      </c>
      <c r="F8" s="60">
        <v>558220370</v>
      </c>
      <c r="G8" s="60">
        <v>35339312</v>
      </c>
      <c r="H8" s="60">
        <v>50480997</v>
      </c>
      <c r="I8" s="60">
        <v>27487247</v>
      </c>
      <c r="J8" s="60">
        <v>113307556</v>
      </c>
      <c r="K8" s="60">
        <v>53027729</v>
      </c>
      <c r="L8" s="60">
        <v>54450483</v>
      </c>
      <c r="M8" s="60">
        <v>46079957</v>
      </c>
      <c r="N8" s="60">
        <v>153558169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266865725</v>
      </c>
      <c r="X8" s="60">
        <v>271308170</v>
      </c>
      <c r="Y8" s="60">
        <v>-4442445</v>
      </c>
      <c r="Z8" s="140">
        <v>-1.64</v>
      </c>
      <c r="AA8" s="155">
        <v>558220370</v>
      </c>
    </row>
    <row r="9" spans="1:27" ht="13.5">
      <c r="A9" s="183" t="s">
        <v>105</v>
      </c>
      <c r="B9" s="182"/>
      <c r="C9" s="155">
        <v>308364986</v>
      </c>
      <c r="D9" s="155">
        <v>0</v>
      </c>
      <c r="E9" s="156">
        <v>384587160</v>
      </c>
      <c r="F9" s="60">
        <v>384587160</v>
      </c>
      <c r="G9" s="60">
        <v>24024532</v>
      </c>
      <c r="H9" s="60">
        <v>29068725</v>
      </c>
      <c r="I9" s="60">
        <v>29371184</v>
      </c>
      <c r="J9" s="60">
        <v>82464441</v>
      </c>
      <c r="K9" s="60">
        <v>31504616</v>
      </c>
      <c r="L9" s="60">
        <v>38318465</v>
      </c>
      <c r="M9" s="60">
        <v>34415763</v>
      </c>
      <c r="N9" s="60">
        <v>104238844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186703285</v>
      </c>
      <c r="X9" s="60">
        <v>178521640</v>
      </c>
      <c r="Y9" s="60">
        <v>8181645</v>
      </c>
      <c r="Z9" s="140">
        <v>4.58</v>
      </c>
      <c r="AA9" s="155">
        <v>384587160</v>
      </c>
    </row>
    <row r="10" spans="1:27" ht="13.5">
      <c r="A10" s="183" t="s">
        <v>106</v>
      </c>
      <c r="B10" s="182"/>
      <c r="C10" s="155">
        <v>124745381</v>
      </c>
      <c r="D10" s="155">
        <v>0</v>
      </c>
      <c r="E10" s="156">
        <v>200068270</v>
      </c>
      <c r="F10" s="54">
        <v>200068270</v>
      </c>
      <c r="G10" s="54">
        <v>16773947</v>
      </c>
      <c r="H10" s="54">
        <v>17139868</v>
      </c>
      <c r="I10" s="54">
        <v>17094548</v>
      </c>
      <c r="J10" s="54">
        <v>51008363</v>
      </c>
      <c r="K10" s="54">
        <v>16724382</v>
      </c>
      <c r="L10" s="54">
        <v>16836806</v>
      </c>
      <c r="M10" s="54">
        <v>16827944</v>
      </c>
      <c r="N10" s="54">
        <v>50389132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101397495</v>
      </c>
      <c r="X10" s="54">
        <v>114105170</v>
      </c>
      <c r="Y10" s="54">
        <v>-12707675</v>
      </c>
      <c r="Z10" s="184">
        <v>-11.14</v>
      </c>
      <c r="AA10" s="130">
        <v>200068270</v>
      </c>
    </row>
    <row r="11" spans="1:27" ht="13.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/>
      <c r="Y11" s="60">
        <v>0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17906720</v>
      </c>
      <c r="D12" s="155">
        <v>0</v>
      </c>
      <c r="E12" s="156">
        <v>22327400</v>
      </c>
      <c r="F12" s="60">
        <v>22327400</v>
      </c>
      <c r="G12" s="60">
        <v>1721927</v>
      </c>
      <c r="H12" s="60">
        <v>1499237</v>
      </c>
      <c r="I12" s="60">
        <v>1789171</v>
      </c>
      <c r="J12" s="60">
        <v>5010335</v>
      </c>
      <c r="K12" s="60">
        <v>813804</v>
      </c>
      <c r="L12" s="60">
        <v>1466277</v>
      </c>
      <c r="M12" s="60">
        <v>1254073</v>
      </c>
      <c r="N12" s="60">
        <v>3534154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8544489</v>
      </c>
      <c r="X12" s="60">
        <v>11163480</v>
      </c>
      <c r="Y12" s="60">
        <v>-2618991</v>
      </c>
      <c r="Z12" s="140">
        <v>-23.46</v>
      </c>
      <c r="AA12" s="155">
        <v>22327400</v>
      </c>
    </row>
    <row r="13" spans="1:27" ht="13.5">
      <c r="A13" s="181" t="s">
        <v>109</v>
      </c>
      <c r="B13" s="185"/>
      <c r="C13" s="155">
        <v>83222028</v>
      </c>
      <c r="D13" s="155">
        <v>0</v>
      </c>
      <c r="E13" s="156">
        <v>65792430</v>
      </c>
      <c r="F13" s="60">
        <v>65792430</v>
      </c>
      <c r="G13" s="60">
        <v>12561446</v>
      </c>
      <c r="H13" s="60">
        <v>-6925340</v>
      </c>
      <c r="I13" s="60">
        <v>7417980</v>
      </c>
      <c r="J13" s="60">
        <v>13054086</v>
      </c>
      <c r="K13" s="60">
        <v>6991214</v>
      </c>
      <c r="L13" s="60">
        <v>5333357</v>
      </c>
      <c r="M13" s="60">
        <v>5016401</v>
      </c>
      <c r="N13" s="60">
        <v>17340972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30395058</v>
      </c>
      <c r="X13" s="60">
        <v>32844000</v>
      </c>
      <c r="Y13" s="60">
        <v>-2448942</v>
      </c>
      <c r="Z13" s="140">
        <v>-7.46</v>
      </c>
      <c r="AA13" s="155">
        <v>65792430</v>
      </c>
    </row>
    <row r="14" spans="1:27" ht="13.5">
      <c r="A14" s="181" t="s">
        <v>110</v>
      </c>
      <c r="B14" s="185"/>
      <c r="C14" s="155">
        <v>217462732</v>
      </c>
      <c r="D14" s="155">
        <v>0</v>
      </c>
      <c r="E14" s="156">
        <v>182999070</v>
      </c>
      <c r="F14" s="60">
        <v>182999070</v>
      </c>
      <c r="G14" s="60">
        <v>17790020</v>
      </c>
      <c r="H14" s="60">
        <v>11265474</v>
      </c>
      <c r="I14" s="60">
        <v>12437451</v>
      </c>
      <c r="J14" s="60">
        <v>41492945</v>
      </c>
      <c r="K14" s="60">
        <v>5273472</v>
      </c>
      <c r="L14" s="60">
        <v>11376281</v>
      </c>
      <c r="M14" s="60">
        <v>12723392</v>
      </c>
      <c r="N14" s="60">
        <v>29373145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70866090</v>
      </c>
      <c r="X14" s="60">
        <v>88831900</v>
      </c>
      <c r="Y14" s="60">
        <v>-17965810</v>
      </c>
      <c r="Z14" s="140">
        <v>-20.22</v>
      </c>
      <c r="AA14" s="155">
        <v>182999070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12808381</v>
      </c>
      <c r="D16" s="155">
        <v>0</v>
      </c>
      <c r="E16" s="156">
        <v>36836270</v>
      </c>
      <c r="F16" s="60">
        <v>36836270</v>
      </c>
      <c r="G16" s="60">
        <v>1882866</v>
      </c>
      <c r="H16" s="60">
        <v>-611381</v>
      </c>
      <c r="I16" s="60">
        <v>2065204</v>
      </c>
      <c r="J16" s="60">
        <v>3336689</v>
      </c>
      <c r="K16" s="60">
        <v>1050783</v>
      </c>
      <c r="L16" s="60">
        <v>1036371</v>
      </c>
      <c r="M16" s="60">
        <v>594320</v>
      </c>
      <c r="N16" s="60">
        <v>2681474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6018163</v>
      </c>
      <c r="X16" s="60">
        <v>17870000</v>
      </c>
      <c r="Y16" s="60">
        <v>-11851837</v>
      </c>
      <c r="Z16" s="140">
        <v>-66.32</v>
      </c>
      <c r="AA16" s="155">
        <v>36836270</v>
      </c>
    </row>
    <row r="17" spans="1:27" ht="13.5">
      <c r="A17" s="181" t="s">
        <v>113</v>
      </c>
      <c r="B17" s="185"/>
      <c r="C17" s="155">
        <v>9328146</v>
      </c>
      <c r="D17" s="155">
        <v>0</v>
      </c>
      <c r="E17" s="156">
        <v>11364580</v>
      </c>
      <c r="F17" s="60">
        <v>11364580</v>
      </c>
      <c r="G17" s="60">
        <v>819026</v>
      </c>
      <c r="H17" s="60">
        <v>728098</v>
      </c>
      <c r="I17" s="60">
        <v>798222</v>
      </c>
      <c r="J17" s="60">
        <v>2345346</v>
      </c>
      <c r="K17" s="60">
        <v>796862</v>
      </c>
      <c r="L17" s="60">
        <v>868410</v>
      </c>
      <c r="M17" s="60">
        <v>858739</v>
      </c>
      <c r="N17" s="60">
        <v>2524011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4869357</v>
      </c>
      <c r="X17" s="60">
        <v>5321020</v>
      </c>
      <c r="Y17" s="60">
        <v>-451663</v>
      </c>
      <c r="Z17" s="140">
        <v>-8.49</v>
      </c>
      <c r="AA17" s="155">
        <v>11364580</v>
      </c>
    </row>
    <row r="18" spans="1:27" ht="13.5">
      <c r="A18" s="183" t="s">
        <v>114</v>
      </c>
      <c r="B18" s="182"/>
      <c r="C18" s="155">
        <v>2094655</v>
      </c>
      <c r="D18" s="155">
        <v>0</v>
      </c>
      <c r="E18" s="156">
        <v>1574540</v>
      </c>
      <c r="F18" s="60">
        <v>1574540</v>
      </c>
      <c r="G18" s="60">
        <v>183562</v>
      </c>
      <c r="H18" s="60">
        <v>183051</v>
      </c>
      <c r="I18" s="60">
        <v>184492</v>
      </c>
      <c r="J18" s="60">
        <v>551105</v>
      </c>
      <c r="K18" s="60">
        <v>186271</v>
      </c>
      <c r="L18" s="60">
        <v>188293</v>
      </c>
      <c r="M18" s="60">
        <v>188202</v>
      </c>
      <c r="N18" s="60">
        <v>562766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1113871</v>
      </c>
      <c r="X18" s="60">
        <v>787500</v>
      </c>
      <c r="Y18" s="60">
        <v>326371</v>
      </c>
      <c r="Z18" s="140">
        <v>41.44</v>
      </c>
      <c r="AA18" s="155">
        <v>1574540</v>
      </c>
    </row>
    <row r="19" spans="1:27" ht="13.5">
      <c r="A19" s="181" t="s">
        <v>34</v>
      </c>
      <c r="B19" s="185"/>
      <c r="C19" s="155">
        <v>1300058389</v>
      </c>
      <c r="D19" s="155">
        <v>0</v>
      </c>
      <c r="E19" s="156">
        <v>1340738649</v>
      </c>
      <c r="F19" s="60">
        <v>1340738649</v>
      </c>
      <c r="G19" s="60">
        <v>331598360</v>
      </c>
      <c r="H19" s="60">
        <v>-141971681</v>
      </c>
      <c r="I19" s="60">
        <v>31340258</v>
      </c>
      <c r="J19" s="60">
        <v>220966937</v>
      </c>
      <c r="K19" s="60">
        <v>66215651</v>
      </c>
      <c r="L19" s="60">
        <v>37057008</v>
      </c>
      <c r="M19" s="60">
        <v>413714793</v>
      </c>
      <c r="N19" s="60">
        <v>516987452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737954389</v>
      </c>
      <c r="X19" s="60">
        <v>872717340</v>
      </c>
      <c r="Y19" s="60">
        <v>-134762951</v>
      </c>
      <c r="Z19" s="140">
        <v>-15.44</v>
      </c>
      <c r="AA19" s="155">
        <v>1340738649</v>
      </c>
    </row>
    <row r="20" spans="1:27" ht="13.5">
      <c r="A20" s="181" t="s">
        <v>35</v>
      </c>
      <c r="B20" s="185"/>
      <c r="C20" s="155">
        <v>814598437</v>
      </c>
      <c r="D20" s="155">
        <v>0</v>
      </c>
      <c r="E20" s="156">
        <v>759395240</v>
      </c>
      <c r="F20" s="54">
        <v>759395240</v>
      </c>
      <c r="G20" s="54">
        <v>19283850</v>
      </c>
      <c r="H20" s="54">
        <v>161907395</v>
      </c>
      <c r="I20" s="54">
        <v>14906757</v>
      </c>
      <c r="J20" s="54">
        <v>196098002</v>
      </c>
      <c r="K20" s="54">
        <v>62573611</v>
      </c>
      <c r="L20" s="54">
        <v>25613544</v>
      </c>
      <c r="M20" s="54">
        <v>173248052</v>
      </c>
      <c r="N20" s="54">
        <v>261435207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457533209</v>
      </c>
      <c r="X20" s="54">
        <v>405163380</v>
      </c>
      <c r="Y20" s="54">
        <v>52369829</v>
      </c>
      <c r="Z20" s="184">
        <v>12.93</v>
      </c>
      <c r="AA20" s="130">
        <v>759395240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4879</v>
      </c>
      <c r="J21" s="60">
        <v>4879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4879</v>
      </c>
      <c r="X21" s="60"/>
      <c r="Y21" s="60">
        <v>4879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7473948478</v>
      </c>
      <c r="D22" s="188">
        <f>SUM(D5:D21)</f>
        <v>0</v>
      </c>
      <c r="E22" s="189">
        <f t="shared" si="0"/>
        <v>8119587739</v>
      </c>
      <c r="F22" s="190">
        <f t="shared" si="0"/>
        <v>8119587739</v>
      </c>
      <c r="G22" s="190">
        <f t="shared" si="0"/>
        <v>891206675</v>
      </c>
      <c r="H22" s="190">
        <f t="shared" si="0"/>
        <v>371540071</v>
      </c>
      <c r="I22" s="190">
        <f t="shared" si="0"/>
        <v>565376441</v>
      </c>
      <c r="J22" s="190">
        <f t="shared" si="0"/>
        <v>1828123187</v>
      </c>
      <c r="K22" s="190">
        <f t="shared" si="0"/>
        <v>580239183</v>
      </c>
      <c r="L22" s="190">
        <f t="shared" si="0"/>
        <v>553968081</v>
      </c>
      <c r="M22" s="190">
        <f t="shared" si="0"/>
        <v>1078924675</v>
      </c>
      <c r="N22" s="190">
        <f t="shared" si="0"/>
        <v>2213131939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4041255126</v>
      </c>
      <c r="X22" s="190">
        <f t="shared" si="0"/>
        <v>4141010180</v>
      </c>
      <c r="Y22" s="190">
        <f t="shared" si="0"/>
        <v>-99755054</v>
      </c>
      <c r="Z22" s="191">
        <f>+IF(X22&lt;&gt;0,+(Y22/X22)*100,0)</f>
        <v>-2.408954570597071</v>
      </c>
      <c r="AA22" s="188">
        <f>SUM(AA5:AA21)</f>
        <v>8119587739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1761421078</v>
      </c>
      <c r="D25" s="155">
        <v>0</v>
      </c>
      <c r="E25" s="156">
        <v>2196693034</v>
      </c>
      <c r="F25" s="60">
        <v>2196693034</v>
      </c>
      <c r="G25" s="60">
        <v>156401218</v>
      </c>
      <c r="H25" s="60">
        <v>150798259</v>
      </c>
      <c r="I25" s="60">
        <v>161395380</v>
      </c>
      <c r="J25" s="60">
        <v>468594857</v>
      </c>
      <c r="K25" s="60">
        <v>160300300</v>
      </c>
      <c r="L25" s="60">
        <v>223286908</v>
      </c>
      <c r="M25" s="60">
        <v>165405357</v>
      </c>
      <c r="N25" s="60">
        <v>548992565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1017587422</v>
      </c>
      <c r="X25" s="60">
        <v>1121647920</v>
      </c>
      <c r="Y25" s="60">
        <v>-104060498</v>
      </c>
      <c r="Z25" s="140">
        <v>-9.28</v>
      </c>
      <c r="AA25" s="155">
        <v>2196693034</v>
      </c>
    </row>
    <row r="26" spans="1:27" ht="13.5">
      <c r="A26" s="183" t="s">
        <v>38</v>
      </c>
      <c r="B26" s="182"/>
      <c r="C26" s="155">
        <v>55572269</v>
      </c>
      <c r="D26" s="155">
        <v>0</v>
      </c>
      <c r="E26" s="156">
        <v>60975910</v>
      </c>
      <c r="F26" s="60">
        <v>60975910</v>
      </c>
      <c r="G26" s="60">
        <v>4638673</v>
      </c>
      <c r="H26" s="60">
        <v>4560499</v>
      </c>
      <c r="I26" s="60">
        <v>4482248</v>
      </c>
      <c r="J26" s="60">
        <v>13681420</v>
      </c>
      <c r="K26" s="60">
        <v>4524102</v>
      </c>
      <c r="L26" s="60">
        <v>4606892</v>
      </c>
      <c r="M26" s="60">
        <v>4620289</v>
      </c>
      <c r="N26" s="60">
        <v>13751283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27432703</v>
      </c>
      <c r="X26" s="60">
        <v>28394658</v>
      </c>
      <c r="Y26" s="60">
        <v>-961955</v>
      </c>
      <c r="Z26" s="140">
        <v>-3.39</v>
      </c>
      <c r="AA26" s="155">
        <v>60975910</v>
      </c>
    </row>
    <row r="27" spans="1:27" ht="13.5">
      <c r="A27" s="183" t="s">
        <v>118</v>
      </c>
      <c r="B27" s="182"/>
      <c r="C27" s="155">
        <v>200766874</v>
      </c>
      <c r="D27" s="155">
        <v>0</v>
      </c>
      <c r="E27" s="156">
        <v>341948970</v>
      </c>
      <c r="F27" s="60">
        <v>341948970</v>
      </c>
      <c r="G27" s="60">
        <v>28783457</v>
      </c>
      <c r="H27" s="60">
        <v>11369</v>
      </c>
      <c r="I27" s="60">
        <v>33574532</v>
      </c>
      <c r="J27" s="60">
        <v>62369358</v>
      </c>
      <c r="K27" s="60">
        <v>52538031</v>
      </c>
      <c r="L27" s="60">
        <v>7242</v>
      </c>
      <c r="M27" s="60">
        <v>4050032</v>
      </c>
      <c r="N27" s="60">
        <v>56595305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118964663</v>
      </c>
      <c r="X27" s="60">
        <v>162378660</v>
      </c>
      <c r="Y27" s="60">
        <v>-43413997</v>
      </c>
      <c r="Z27" s="140">
        <v>-26.74</v>
      </c>
      <c r="AA27" s="155">
        <v>341948970</v>
      </c>
    </row>
    <row r="28" spans="1:27" ht="13.5">
      <c r="A28" s="183" t="s">
        <v>39</v>
      </c>
      <c r="B28" s="182"/>
      <c r="C28" s="155">
        <v>1385795064</v>
      </c>
      <c r="D28" s="155">
        <v>0</v>
      </c>
      <c r="E28" s="156">
        <v>862509280</v>
      </c>
      <c r="F28" s="60">
        <v>862509280</v>
      </c>
      <c r="G28" s="60">
        <v>71876756</v>
      </c>
      <c r="H28" s="60">
        <v>71876813</v>
      </c>
      <c r="I28" s="60">
        <v>71876547</v>
      </c>
      <c r="J28" s="60">
        <v>215630116</v>
      </c>
      <c r="K28" s="60">
        <v>71875886</v>
      </c>
      <c r="L28" s="60">
        <v>71875820</v>
      </c>
      <c r="M28" s="60">
        <v>71875820</v>
      </c>
      <c r="N28" s="60">
        <v>215627526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431257642</v>
      </c>
      <c r="X28" s="60">
        <v>431257500</v>
      </c>
      <c r="Y28" s="60">
        <v>142</v>
      </c>
      <c r="Z28" s="140">
        <v>0</v>
      </c>
      <c r="AA28" s="155">
        <v>862509280</v>
      </c>
    </row>
    <row r="29" spans="1:27" ht="13.5">
      <c r="A29" s="183" t="s">
        <v>40</v>
      </c>
      <c r="B29" s="182"/>
      <c r="C29" s="155">
        <v>190854707</v>
      </c>
      <c r="D29" s="155">
        <v>0</v>
      </c>
      <c r="E29" s="156">
        <v>179730800</v>
      </c>
      <c r="F29" s="60">
        <v>179730800</v>
      </c>
      <c r="G29" s="60">
        <v>37201346</v>
      </c>
      <c r="H29" s="60">
        <v>95438</v>
      </c>
      <c r="I29" s="60">
        <v>-22096726</v>
      </c>
      <c r="J29" s="60">
        <v>15200058</v>
      </c>
      <c r="K29" s="60">
        <v>135049</v>
      </c>
      <c r="L29" s="60">
        <v>22851679</v>
      </c>
      <c r="M29" s="60">
        <v>6376847</v>
      </c>
      <c r="N29" s="60">
        <v>29363575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44563633</v>
      </c>
      <c r="X29" s="60">
        <v>91230820</v>
      </c>
      <c r="Y29" s="60">
        <v>-46667187</v>
      </c>
      <c r="Z29" s="140">
        <v>-51.15</v>
      </c>
      <c r="AA29" s="155">
        <v>179730800</v>
      </c>
    </row>
    <row r="30" spans="1:27" ht="13.5">
      <c r="A30" s="183" t="s">
        <v>119</v>
      </c>
      <c r="B30" s="182"/>
      <c r="C30" s="155">
        <v>2251557959</v>
      </c>
      <c r="D30" s="155">
        <v>0</v>
      </c>
      <c r="E30" s="156">
        <v>2386982500</v>
      </c>
      <c r="F30" s="60">
        <v>2386982500</v>
      </c>
      <c r="G30" s="60">
        <v>257305498</v>
      </c>
      <c r="H30" s="60">
        <v>33151444</v>
      </c>
      <c r="I30" s="60">
        <v>282714942</v>
      </c>
      <c r="J30" s="60">
        <v>573171884</v>
      </c>
      <c r="K30" s="60">
        <v>381598854</v>
      </c>
      <c r="L30" s="60">
        <v>192688120</v>
      </c>
      <c r="M30" s="60">
        <v>124220237</v>
      </c>
      <c r="N30" s="60">
        <v>698507211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1271679095</v>
      </c>
      <c r="X30" s="60">
        <v>1238510000</v>
      </c>
      <c r="Y30" s="60">
        <v>33169095</v>
      </c>
      <c r="Z30" s="140">
        <v>2.68</v>
      </c>
      <c r="AA30" s="155">
        <v>2386982500</v>
      </c>
    </row>
    <row r="31" spans="1:27" ht="13.5">
      <c r="A31" s="183" t="s">
        <v>120</v>
      </c>
      <c r="B31" s="182"/>
      <c r="C31" s="155">
        <v>489773413</v>
      </c>
      <c r="D31" s="155">
        <v>0</v>
      </c>
      <c r="E31" s="156">
        <v>607473610</v>
      </c>
      <c r="F31" s="60">
        <v>607473610</v>
      </c>
      <c r="G31" s="60">
        <v>8980059</v>
      </c>
      <c r="H31" s="60">
        <v>24369578</v>
      </c>
      <c r="I31" s="60">
        <v>46868565</v>
      </c>
      <c r="J31" s="60">
        <v>80218202</v>
      </c>
      <c r="K31" s="60">
        <v>44216463</v>
      </c>
      <c r="L31" s="60">
        <v>33167059</v>
      </c>
      <c r="M31" s="60">
        <v>43735443</v>
      </c>
      <c r="N31" s="60">
        <v>121118965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201337167</v>
      </c>
      <c r="X31" s="60">
        <v>218189190</v>
      </c>
      <c r="Y31" s="60">
        <v>-16852023</v>
      </c>
      <c r="Z31" s="140">
        <v>-7.72</v>
      </c>
      <c r="AA31" s="155">
        <v>607473610</v>
      </c>
    </row>
    <row r="32" spans="1:27" ht="13.5">
      <c r="A32" s="183" t="s">
        <v>121</v>
      </c>
      <c r="B32" s="182"/>
      <c r="C32" s="155">
        <v>289459339</v>
      </c>
      <c r="D32" s="155">
        <v>0</v>
      </c>
      <c r="E32" s="156">
        <v>374836670</v>
      </c>
      <c r="F32" s="60">
        <v>374836670</v>
      </c>
      <c r="G32" s="60">
        <v>19276803</v>
      </c>
      <c r="H32" s="60">
        <v>36273511</v>
      </c>
      <c r="I32" s="60">
        <v>13853195</v>
      </c>
      <c r="J32" s="60">
        <v>69403509</v>
      </c>
      <c r="K32" s="60">
        <v>26898771</v>
      </c>
      <c r="L32" s="60">
        <v>16830362</v>
      </c>
      <c r="M32" s="60">
        <v>34724644</v>
      </c>
      <c r="N32" s="60">
        <v>78453777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147857286</v>
      </c>
      <c r="X32" s="60">
        <v>178681010</v>
      </c>
      <c r="Y32" s="60">
        <v>-30823724</v>
      </c>
      <c r="Z32" s="140">
        <v>-17.25</v>
      </c>
      <c r="AA32" s="155">
        <v>374836670</v>
      </c>
    </row>
    <row r="33" spans="1:27" ht="13.5">
      <c r="A33" s="183" t="s">
        <v>42</v>
      </c>
      <c r="B33" s="182"/>
      <c r="C33" s="155">
        <v>19731229</v>
      </c>
      <c r="D33" s="155">
        <v>0</v>
      </c>
      <c r="E33" s="156">
        <v>375658690</v>
      </c>
      <c r="F33" s="60">
        <v>375658690</v>
      </c>
      <c r="G33" s="60">
        <v>28305438</v>
      </c>
      <c r="H33" s="60">
        <v>12824883</v>
      </c>
      <c r="I33" s="60">
        <v>23659927</v>
      </c>
      <c r="J33" s="60">
        <v>64790248</v>
      </c>
      <c r="K33" s="60">
        <v>33424222</v>
      </c>
      <c r="L33" s="60">
        <v>28495668</v>
      </c>
      <c r="M33" s="60">
        <v>43393753</v>
      </c>
      <c r="N33" s="60">
        <v>105313643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170103891</v>
      </c>
      <c r="X33" s="60">
        <v>166692830</v>
      </c>
      <c r="Y33" s="60">
        <v>3411061</v>
      </c>
      <c r="Z33" s="140">
        <v>2.05</v>
      </c>
      <c r="AA33" s="155">
        <v>375658690</v>
      </c>
    </row>
    <row r="34" spans="1:27" ht="13.5">
      <c r="A34" s="183" t="s">
        <v>43</v>
      </c>
      <c r="B34" s="182"/>
      <c r="C34" s="155">
        <v>729892005</v>
      </c>
      <c r="D34" s="155">
        <v>0</v>
      </c>
      <c r="E34" s="156">
        <v>919577665</v>
      </c>
      <c r="F34" s="60">
        <v>919577665</v>
      </c>
      <c r="G34" s="60">
        <v>62903855</v>
      </c>
      <c r="H34" s="60">
        <v>144953091</v>
      </c>
      <c r="I34" s="60">
        <v>93311001</v>
      </c>
      <c r="J34" s="60">
        <v>301167947</v>
      </c>
      <c r="K34" s="60">
        <v>54007609</v>
      </c>
      <c r="L34" s="60">
        <v>118732876</v>
      </c>
      <c r="M34" s="60">
        <v>61238751</v>
      </c>
      <c r="N34" s="60">
        <v>233979236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535147183</v>
      </c>
      <c r="X34" s="60">
        <v>421187930</v>
      </c>
      <c r="Y34" s="60">
        <v>113959253</v>
      </c>
      <c r="Z34" s="140">
        <v>27.06</v>
      </c>
      <c r="AA34" s="155">
        <v>919577665</v>
      </c>
    </row>
    <row r="35" spans="1:27" ht="13.5">
      <c r="A35" s="181" t="s">
        <v>122</v>
      </c>
      <c r="B35" s="185"/>
      <c r="C35" s="155">
        <v>1272093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7376096030</v>
      </c>
      <c r="D36" s="188">
        <f>SUM(D25:D35)</f>
        <v>0</v>
      </c>
      <c r="E36" s="189">
        <f t="shared" si="1"/>
        <v>8306387129</v>
      </c>
      <c r="F36" s="190">
        <f t="shared" si="1"/>
        <v>8306387129</v>
      </c>
      <c r="G36" s="190">
        <f t="shared" si="1"/>
        <v>675673103</v>
      </c>
      <c r="H36" s="190">
        <f t="shared" si="1"/>
        <v>478914885</v>
      </c>
      <c r="I36" s="190">
        <f t="shared" si="1"/>
        <v>709639611</v>
      </c>
      <c r="J36" s="190">
        <f t="shared" si="1"/>
        <v>1864227599</v>
      </c>
      <c r="K36" s="190">
        <f t="shared" si="1"/>
        <v>829519287</v>
      </c>
      <c r="L36" s="190">
        <f t="shared" si="1"/>
        <v>712542626</v>
      </c>
      <c r="M36" s="190">
        <f t="shared" si="1"/>
        <v>559641173</v>
      </c>
      <c r="N36" s="190">
        <f t="shared" si="1"/>
        <v>2101703086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3965930685</v>
      </c>
      <c r="X36" s="190">
        <f t="shared" si="1"/>
        <v>4058170518</v>
      </c>
      <c r="Y36" s="190">
        <f t="shared" si="1"/>
        <v>-92239833</v>
      </c>
      <c r="Z36" s="191">
        <f>+IF(X36&lt;&gt;0,+(Y36/X36)*100,0)</f>
        <v>-2.27294128205975</v>
      </c>
      <c r="AA36" s="188">
        <f>SUM(AA25:AA35)</f>
        <v>8306387129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97852448</v>
      </c>
      <c r="D38" s="199">
        <f>+D22-D36</f>
        <v>0</v>
      </c>
      <c r="E38" s="200">
        <f t="shared" si="2"/>
        <v>-186799390</v>
      </c>
      <c r="F38" s="106">
        <f t="shared" si="2"/>
        <v>-186799390</v>
      </c>
      <c r="G38" s="106">
        <f t="shared" si="2"/>
        <v>215533572</v>
      </c>
      <c r="H38" s="106">
        <f t="shared" si="2"/>
        <v>-107374814</v>
      </c>
      <c r="I38" s="106">
        <f t="shared" si="2"/>
        <v>-144263170</v>
      </c>
      <c r="J38" s="106">
        <f t="shared" si="2"/>
        <v>-36104412</v>
      </c>
      <c r="K38" s="106">
        <f t="shared" si="2"/>
        <v>-249280104</v>
      </c>
      <c r="L38" s="106">
        <f t="shared" si="2"/>
        <v>-158574545</v>
      </c>
      <c r="M38" s="106">
        <f t="shared" si="2"/>
        <v>519283502</v>
      </c>
      <c r="N38" s="106">
        <f t="shared" si="2"/>
        <v>111428853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75324441</v>
      </c>
      <c r="X38" s="106">
        <f>IF(F22=F36,0,X22-X36)</f>
        <v>82839662</v>
      </c>
      <c r="Y38" s="106">
        <f t="shared" si="2"/>
        <v>-7515221</v>
      </c>
      <c r="Z38" s="201">
        <f>+IF(X38&lt;&gt;0,+(Y38/X38)*100,0)</f>
        <v>-9.072008285113476</v>
      </c>
      <c r="AA38" s="199">
        <f>+AA22-AA36</f>
        <v>-186799390</v>
      </c>
    </row>
    <row r="39" spans="1:27" ht="13.5">
      <c r="A39" s="181" t="s">
        <v>46</v>
      </c>
      <c r="B39" s="185"/>
      <c r="C39" s="155">
        <v>1027013533</v>
      </c>
      <c r="D39" s="155">
        <v>0</v>
      </c>
      <c r="E39" s="156">
        <v>846775460</v>
      </c>
      <c r="F39" s="60">
        <v>846775460</v>
      </c>
      <c r="G39" s="60">
        <v>28553960</v>
      </c>
      <c r="H39" s="60">
        <v>33197580</v>
      </c>
      <c r="I39" s="60">
        <v>51193650</v>
      </c>
      <c r="J39" s="60">
        <v>112945190</v>
      </c>
      <c r="K39" s="60">
        <v>72278698</v>
      </c>
      <c r="L39" s="60">
        <v>68370319</v>
      </c>
      <c r="M39" s="60">
        <v>78305831</v>
      </c>
      <c r="N39" s="60">
        <v>218954848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331900038</v>
      </c>
      <c r="X39" s="60">
        <v>340330585</v>
      </c>
      <c r="Y39" s="60">
        <v>-8430547</v>
      </c>
      <c r="Z39" s="140">
        <v>-2.48</v>
      </c>
      <c r="AA39" s="155">
        <v>846775460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1124865981</v>
      </c>
      <c r="D42" s="206">
        <f>SUM(D38:D41)</f>
        <v>0</v>
      </c>
      <c r="E42" s="207">
        <f t="shared" si="3"/>
        <v>659976070</v>
      </c>
      <c r="F42" s="88">
        <f t="shared" si="3"/>
        <v>659976070</v>
      </c>
      <c r="G42" s="88">
        <f t="shared" si="3"/>
        <v>244087532</v>
      </c>
      <c r="H42" s="88">
        <f t="shared" si="3"/>
        <v>-74177234</v>
      </c>
      <c r="I42" s="88">
        <f t="shared" si="3"/>
        <v>-93069520</v>
      </c>
      <c r="J42" s="88">
        <f t="shared" si="3"/>
        <v>76840778</v>
      </c>
      <c r="K42" s="88">
        <f t="shared" si="3"/>
        <v>-177001406</v>
      </c>
      <c r="L42" s="88">
        <f t="shared" si="3"/>
        <v>-90204226</v>
      </c>
      <c r="M42" s="88">
        <f t="shared" si="3"/>
        <v>597589333</v>
      </c>
      <c r="N42" s="88">
        <f t="shared" si="3"/>
        <v>330383701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407224479</v>
      </c>
      <c r="X42" s="88">
        <f t="shared" si="3"/>
        <v>423170247</v>
      </c>
      <c r="Y42" s="88">
        <f t="shared" si="3"/>
        <v>-15945768</v>
      </c>
      <c r="Z42" s="208">
        <f>+IF(X42&lt;&gt;0,+(Y42/X42)*100,0)</f>
        <v>-3.7681685120929593</v>
      </c>
      <c r="AA42" s="206">
        <f>SUM(AA38:AA41)</f>
        <v>659976070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1124865981</v>
      </c>
      <c r="D44" s="210">
        <f>+D42-D43</f>
        <v>0</v>
      </c>
      <c r="E44" s="211">
        <f t="shared" si="4"/>
        <v>659976070</v>
      </c>
      <c r="F44" s="77">
        <f t="shared" si="4"/>
        <v>659976070</v>
      </c>
      <c r="G44" s="77">
        <f t="shared" si="4"/>
        <v>244087532</v>
      </c>
      <c r="H44" s="77">
        <f t="shared" si="4"/>
        <v>-74177234</v>
      </c>
      <c r="I44" s="77">
        <f t="shared" si="4"/>
        <v>-93069520</v>
      </c>
      <c r="J44" s="77">
        <f t="shared" si="4"/>
        <v>76840778</v>
      </c>
      <c r="K44" s="77">
        <f t="shared" si="4"/>
        <v>-177001406</v>
      </c>
      <c r="L44" s="77">
        <f t="shared" si="4"/>
        <v>-90204226</v>
      </c>
      <c r="M44" s="77">
        <f t="shared" si="4"/>
        <v>597589333</v>
      </c>
      <c r="N44" s="77">
        <f t="shared" si="4"/>
        <v>330383701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407224479</v>
      </c>
      <c r="X44" s="77">
        <f t="shared" si="4"/>
        <v>423170247</v>
      </c>
      <c r="Y44" s="77">
        <f t="shared" si="4"/>
        <v>-15945768</v>
      </c>
      <c r="Z44" s="212">
        <f>+IF(X44&lt;&gt;0,+(Y44/X44)*100,0)</f>
        <v>-3.7681685120929593</v>
      </c>
      <c r="AA44" s="210">
        <f>+AA42-AA43</f>
        <v>659976070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1124865981</v>
      </c>
      <c r="D46" s="206">
        <f>SUM(D44:D45)</f>
        <v>0</v>
      </c>
      <c r="E46" s="207">
        <f t="shared" si="5"/>
        <v>659976070</v>
      </c>
      <c r="F46" s="88">
        <f t="shared" si="5"/>
        <v>659976070</v>
      </c>
      <c r="G46" s="88">
        <f t="shared" si="5"/>
        <v>244087532</v>
      </c>
      <c r="H46" s="88">
        <f t="shared" si="5"/>
        <v>-74177234</v>
      </c>
      <c r="I46" s="88">
        <f t="shared" si="5"/>
        <v>-93069520</v>
      </c>
      <c r="J46" s="88">
        <f t="shared" si="5"/>
        <v>76840778</v>
      </c>
      <c r="K46" s="88">
        <f t="shared" si="5"/>
        <v>-177001406</v>
      </c>
      <c r="L46" s="88">
        <f t="shared" si="5"/>
        <v>-90204226</v>
      </c>
      <c r="M46" s="88">
        <f t="shared" si="5"/>
        <v>597589333</v>
      </c>
      <c r="N46" s="88">
        <f t="shared" si="5"/>
        <v>330383701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407224479</v>
      </c>
      <c r="X46" s="88">
        <f t="shared" si="5"/>
        <v>423170247</v>
      </c>
      <c r="Y46" s="88">
        <f t="shared" si="5"/>
        <v>-15945768</v>
      </c>
      <c r="Z46" s="208">
        <f>+IF(X46&lt;&gt;0,+(Y46/X46)*100,0)</f>
        <v>-3.7681685120929593</v>
      </c>
      <c r="AA46" s="206">
        <f>SUM(AA44:AA45)</f>
        <v>659976070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1124865981</v>
      </c>
      <c r="D48" s="217">
        <f>SUM(D46:D47)</f>
        <v>0</v>
      </c>
      <c r="E48" s="218">
        <f t="shared" si="6"/>
        <v>659976070</v>
      </c>
      <c r="F48" s="219">
        <f t="shared" si="6"/>
        <v>659976070</v>
      </c>
      <c r="G48" s="219">
        <f t="shared" si="6"/>
        <v>244087532</v>
      </c>
      <c r="H48" s="220">
        <f t="shared" si="6"/>
        <v>-74177234</v>
      </c>
      <c r="I48" s="220">
        <f t="shared" si="6"/>
        <v>-93069520</v>
      </c>
      <c r="J48" s="220">
        <f t="shared" si="6"/>
        <v>76840778</v>
      </c>
      <c r="K48" s="220">
        <f t="shared" si="6"/>
        <v>-177001406</v>
      </c>
      <c r="L48" s="220">
        <f t="shared" si="6"/>
        <v>-90204226</v>
      </c>
      <c r="M48" s="219">
        <f t="shared" si="6"/>
        <v>597589333</v>
      </c>
      <c r="N48" s="219">
        <f t="shared" si="6"/>
        <v>330383701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407224479</v>
      </c>
      <c r="X48" s="220">
        <f t="shared" si="6"/>
        <v>423170247</v>
      </c>
      <c r="Y48" s="220">
        <f t="shared" si="6"/>
        <v>-15945768</v>
      </c>
      <c r="Z48" s="221">
        <f>+IF(X48&lt;&gt;0,+(Y48/X48)*100,0)</f>
        <v>-3.7681685120929593</v>
      </c>
      <c r="AA48" s="222">
        <f>SUM(AA46:AA47)</f>
        <v>659976070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3" t="s">
        <v>129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98699607</v>
      </c>
      <c r="D5" s="153">
        <f>SUM(D6:D8)</f>
        <v>0</v>
      </c>
      <c r="E5" s="154">
        <f t="shared" si="0"/>
        <v>71650000</v>
      </c>
      <c r="F5" s="100">
        <f t="shared" si="0"/>
        <v>71650000</v>
      </c>
      <c r="G5" s="100">
        <f t="shared" si="0"/>
        <v>0</v>
      </c>
      <c r="H5" s="100">
        <f t="shared" si="0"/>
        <v>344124</v>
      </c>
      <c r="I5" s="100">
        <f t="shared" si="0"/>
        <v>2007599</v>
      </c>
      <c r="J5" s="100">
        <f t="shared" si="0"/>
        <v>2351723</v>
      </c>
      <c r="K5" s="100">
        <f t="shared" si="0"/>
        <v>7260503</v>
      </c>
      <c r="L5" s="100">
        <f t="shared" si="0"/>
        <v>2754968</v>
      </c>
      <c r="M5" s="100">
        <f t="shared" si="0"/>
        <v>5290127</v>
      </c>
      <c r="N5" s="100">
        <f t="shared" si="0"/>
        <v>15305598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17657321</v>
      </c>
      <c r="X5" s="100">
        <f t="shared" si="0"/>
        <v>19225004</v>
      </c>
      <c r="Y5" s="100">
        <f t="shared" si="0"/>
        <v>-1567683</v>
      </c>
      <c r="Z5" s="137">
        <f>+IF(X5&lt;&gt;0,+(Y5/X5)*100,0)</f>
        <v>-8.15439622275241</v>
      </c>
      <c r="AA5" s="153">
        <f>SUM(AA6:AA8)</f>
        <v>71650000</v>
      </c>
    </row>
    <row r="6" spans="1:27" ht="13.5">
      <c r="A6" s="138" t="s">
        <v>75</v>
      </c>
      <c r="B6" s="136"/>
      <c r="C6" s="155">
        <v>31677794</v>
      </c>
      <c r="D6" s="155"/>
      <c r="E6" s="156">
        <v>6550000</v>
      </c>
      <c r="F6" s="60">
        <v>6550000</v>
      </c>
      <c r="G6" s="60"/>
      <c r="H6" s="60">
        <v>339416</v>
      </c>
      <c r="I6" s="60">
        <v>339416</v>
      </c>
      <c r="J6" s="60">
        <v>678832</v>
      </c>
      <c r="K6" s="60">
        <v>339416</v>
      </c>
      <c r="L6" s="60"/>
      <c r="M6" s="60">
        <v>678832</v>
      </c>
      <c r="N6" s="60">
        <v>1018248</v>
      </c>
      <c r="O6" s="60"/>
      <c r="P6" s="60"/>
      <c r="Q6" s="60"/>
      <c r="R6" s="60"/>
      <c r="S6" s="60"/>
      <c r="T6" s="60"/>
      <c r="U6" s="60"/>
      <c r="V6" s="60"/>
      <c r="W6" s="60">
        <v>1697080</v>
      </c>
      <c r="X6" s="60">
        <v>3275004</v>
      </c>
      <c r="Y6" s="60">
        <v>-1577924</v>
      </c>
      <c r="Z6" s="140">
        <v>-48.18</v>
      </c>
      <c r="AA6" s="62">
        <v>6550000</v>
      </c>
    </row>
    <row r="7" spans="1:27" ht="13.5">
      <c r="A7" s="138" t="s">
        <v>76</v>
      </c>
      <c r="B7" s="136"/>
      <c r="C7" s="157">
        <v>23542176</v>
      </c>
      <c r="D7" s="157"/>
      <c r="E7" s="158">
        <v>30450000</v>
      </c>
      <c r="F7" s="159">
        <v>30450000</v>
      </c>
      <c r="G7" s="159"/>
      <c r="H7" s="159"/>
      <c r="I7" s="159"/>
      <c r="J7" s="159"/>
      <c r="K7" s="159">
        <v>5099008</v>
      </c>
      <c r="L7" s="159">
        <v>263628</v>
      </c>
      <c r="M7" s="159">
        <v>478824</v>
      </c>
      <c r="N7" s="159">
        <v>5841460</v>
      </c>
      <c r="O7" s="159"/>
      <c r="P7" s="159"/>
      <c r="Q7" s="159"/>
      <c r="R7" s="159"/>
      <c r="S7" s="159"/>
      <c r="T7" s="159"/>
      <c r="U7" s="159"/>
      <c r="V7" s="159"/>
      <c r="W7" s="159">
        <v>5841460</v>
      </c>
      <c r="X7" s="159">
        <v>9020000</v>
      </c>
      <c r="Y7" s="159">
        <v>-3178540</v>
      </c>
      <c r="Z7" s="141">
        <v>-35.24</v>
      </c>
      <c r="AA7" s="225">
        <v>30450000</v>
      </c>
    </row>
    <row r="8" spans="1:27" ht="13.5">
      <c r="A8" s="138" t="s">
        <v>77</v>
      </c>
      <c r="B8" s="136"/>
      <c r="C8" s="155">
        <v>43479637</v>
      </c>
      <c r="D8" s="155"/>
      <c r="E8" s="156">
        <v>34650000</v>
      </c>
      <c r="F8" s="60">
        <v>34650000</v>
      </c>
      <c r="G8" s="60"/>
      <c r="H8" s="60">
        <v>4708</v>
      </c>
      <c r="I8" s="60">
        <v>1668183</v>
      </c>
      <c r="J8" s="60">
        <v>1672891</v>
      </c>
      <c r="K8" s="60">
        <v>1822079</v>
      </c>
      <c r="L8" s="60">
        <v>2491340</v>
      </c>
      <c r="M8" s="60">
        <v>4132471</v>
      </c>
      <c r="N8" s="60">
        <v>8445890</v>
      </c>
      <c r="O8" s="60"/>
      <c r="P8" s="60"/>
      <c r="Q8" s="60"/>
      <c r="R8" s="60"/>
      <c r="S8" s="60"/>
      <c r="T8" s="60"/>
      <c r="U8" s="60"/>
      <c r="V8" s="60"/>
      <c r="W8" s="60">
        <v>10118781</v>
      </c>
      <c r="X8" s="60">
        <v>6930000</v>
      </c>
      <c r="Y8" s="60">
        <v>3188781</v>
      </c>
      <c r="Z8" s="140">
        <v>46.01</v>
      </c>
      <c r="AA8" s="62">
        <v>34650000</v>
      </c>
    </row>
    <row r="9" spans="1:27" ht="13.5">
      <c r="A9" s="135" t="s">
        <v>78</v>
      </c>
      <c r="B9" s="136"/>
      <c r="C9" s="153">
        <f aca="true" t="shared" si="1" ref="C9:Y9">SUM(C10:C14)</f>
        <v>194199668</v>
      </c>
      <c r="D9" s="153">
        <f>SUM(D10:D14)</f>
        <v>0</v>
      </c>
      <c r="E9" s="154">
        <f t="shared" si="1"/>
        <v>221460807</v>
      </c>
      <c r="F9" s="100">
        <f t="shared" si="1"/>
        <v>221460807</v>
      </c>
      <c r="G9" s="100">
        <f t="shared" si="1"/>
        <v>218265</v>
      </c>
      <c r="H9" s="100">
        <f t="shared" si="1"/>
        <v>8501933</v>
      </c>
      <c r="I9" s="100">
        <f t="shared" si="1"/>
        <v>13292632</v>
      </c>
      <c r="J9" s="100">
        <f t="shared" si="1"/>
        <v>22012830</v>
      </c>
      <c r="K9" s="100">
        <f t="shared" si="1"/>
        <v>25269104</v>
      </c>
      <c r="L9" s="100">
        <f t="shared" si="1"/>
        <v>13851188</v>
      </c>
      <c r="M9" s="100">
        <f t="shared" si="1"/>
        <v>27519804</v>
      </c>
      <c r="N9" s="100">
        <f t="shared" si="1"/>
        <v>66640096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88652926</v>
      </c>
      <c r="X9" s="100">
        <f t="shared" si="1"/>
        <v>73572487</v>
      </c>
      <c r="Y9" s="100">
        <f t="shared" si="1"/>
        <v>15080439</v>
      </c>
      <c r="Z9" s="137">
        <f>+IF(X9&lt;&gt;0,+(Y9/X9)*100,0)</f>
        <v>20.497389193870802</v>
      </c>
      <c r="AA9" s="102">
        <f>SUM(AA10:AA14)</f>
        <v>221460807</v>
      </c>
    </row>
    <row r="10" spans="1:27" ht="13.5">
      <c r="A10" s="138" t="s">
        <v>79</v>
      </c>
      <c r="B10" s="136"/>
      <c r="C10" s="155">
        <v>998713</v>
      </c>
      <c r="D10" s="155"/>
      <c r="E10" s="156">
        <v>13000000</v>
      </c>
      <c r="F10" s="60">
        <v>13000000</v>
      </c>
      <c r="G10" s="60"/>
      <c r="H10" s="60">
        <v>187906</v>
      </c>
      <c r="I10" s="60">
        <v>262610</v>
      </c>
      <c r="J10" s="60">
        <v>450516</v>
      </c>
      <c r="K10" s="60">
        <v>1184155</v>
      </c>
      <c r="L10" s="60"/>
      <c r="M10" s="60">
        <v>984500</v>
      </c>
      <c r="N10" s="60">
        <v>2168655</v>
      </c>
      <c r="O10" s="60"/>
      <c r="P10" s="60"/>
      <c r="Q10" s="60"/>
      <c r="R10" s="60"/>
      <c r="S10" s="60"/>
      <c r="T10" s="60"/>
      <c r="U10" s="60"/>
      <c r="V10" s="60"/>
      <c r="W10" s="60">
        <v>2619171</v>
      </c>
      <c r="X10" s="60">
        <v>11250000</v>
      </c>
      <c r="Y10" s="60">
        <v>-8630829</v>
      </c>
      <c r="Z10" s="140">
        <v>-76.72</v>
      </c>
      <c r="AA10" s="62">
        <v>13000000</v>
      </c>
    </row>
    <row r="11" spans="1:27" ht="13.5">
      <c r="A11" s="138" t="s">
        <v>80</v>
      </c>
      <c r="B11" s="136"/>
      <c r="C11" s="155">
        <v>11002258</v>
      </c>
      <c r="D11" s="155"/>
      <c r="E11" s="156">
        <v>11000000</v>
      </c>
      <c r="F11" s="60">
        <v>11000000</v>
      </c>
      <c r="G11" s="60"/>
      <c r="H11" s="60"/>
      <c r="I11" s="60"/>
      <c r="J11" s="60"/>
      <c r="K11" s="60">
        <v>646136</v>
      </c>
      <c r="L11" s="60">
        <v>721810</v>
      </c>
      <c r="M11" s="60">
        <v>1373447</v>
      </c>
      <c r="N11" s="60">
        <v>2741393</v>
      </c>
      <c r="O11" s="60"/>
      <c r="P11" s="60"/>
      <c r="Q11" s="60"/>
      <c r="R11" s="60"/>
      <c r="S11" s="60"/>
      <c r="T11" s="60"/>
      <c r="U11" s="60"/>
      <c r="V11" s="60"/>
      <c r="W11" s="60">
        <v>2741393</v>
      </c>
      <c r="X11" s="60">
        <v>4350000</v>
      </c>
      <c r="Y11" s="60">
        <v>-1608607</v>
      </c>
      <c r="Z11" s="140">
        <v>-36.98</v>
      </c>
      <c r="AA11" s="62">
        <v>11000000</v>
      </c>
    </row>
    <row r="12" spans="1:27" ht="13.5">
      <c r="A12" s="138" t="s">
        <v>81</v>
      </c>
      <c r="B12" s="136"/>
      <c r="C12" s="155">
        <v>5708579</v>
      </c>
      <c r="D12" s="155"/>
      <c r="E12" s="156">
        <v>13513000</v>
      </c>
      <c r="F12" s="60">
        <v>13513000</v>
      </c>
      <c r="G12" s="60"/>
      <c r="H12" s="60"/>
      <c r="I12" s="60">
        <v>101967</v>
      </c>
      <c r="J12" s="60">
        <v>101967</v>
      </c>
      <c r="K12" s="60">
        <v>219409</v>
      </c>
      <c r="L12" s="60">
        <v>455675</v>
      </c>
      <c r="M12" s="60">
        <v>431964</v>
      </c>
      <c r="N12" s="60">
        <v>1107048</v>
      </c>
      <c r="O12" s="60"/>
      <c r="P12" s="60"/>
      <c r="Q12" s="60"/>
      <c r="R12" s="60"/>
      <c r="S12" s="60"/>
      <c r="T12" s="60"/>
      <c r="U12" s="60"/>
      <c r="V12" s="60"/>
      <c r="W12" s="60">
        <v>1209015</v>
      </c>
      <c r="X12" s="60">
        <v>4855000</v>
      </c>
      <c r="Y12" s="60">
        <v>-3645985</v>
      </c>
      <c r="Z12" s="140">
        <v>-75.1</v>
      </c>
      <c r="AA12" s="62">
        <v>13513000</v>
      </c>
    </row>
    <row r="13" spans="1:27" ht="13.5">
      <c r="A13" s="138" t="s">
        <v>82</v>
      </c>
      <c r="B13" s="136"/>
      <c r="C13" s="155">
        <v>175634030</v>
      </c>
      <c r="D13" s="155"/>
      <c r="E13" s="156">
        <v>182272807</v>
      </c>
      <c r="F13" s="60">
        <v>182272807</v>
      </c>
      <c r="G13" s="60">
        <v>218265</v>
      </c>
      <c r="H13" s="60">
        <v>8314027</v>
      </c>
      <c r="I13" s="60">
        <v>13103555</v>
      </c>
      <c r="J13" s="60">
        <v>21635847</v>
      </c>
      <c r="K13" s="60">
        <v>23219404</v>
      </c>
      <c r="L13" s="60">
        <v>12673703</v>
      </c>
      <c r="M13" s="60">
        <v>24729893</v>
      </c>
      <c r="N13" s="60">
        <v>60623000</v>
      </c>
      <c r="O13" s="60"/>
      <c r="P13" s="60"/>
      <c r="Q13" s="60"/>
      <c r="R13" s="60"/>
      <c r="S13" s="60"/>
      <c r="T13" s="60"/>
      <c r="U13" s="60"/>
      <c r="V13" s="60"/>
      <c r="W13" s="60">
        <v>82258847</v>
      </c>
      <c r="X13" s="60">
        <v>52817487</v>
      </c>
      <c r="Y13" s="60">
        <v>29441360</v>
      </c>
      <c r="Z13" s="140">
        <v>55.74</v>
      </c>
      <c r="AA13" s="62">
        <v>182272807</v>
      </c>
    </row>
    <row r="14" spans="1:27" ht="13.5">
      <c r="A14" s="138" t="s">
        <v>83</v>
      </c>
      <c r="B14" s="136"/>
      <c r="C14" s="157">
        <v>856088</v>
      </c>
      <c r="D14" s="157"/>
      <c r="E14" s="158">
        <v>1675000</v>
      </c>
      <c r="F14" s="159">
        <v>1675000</v>
      </c>
      <c r="G14" s="159"/>
      <c r="H14" s="159"/>
      <c r="I14" s="159">
        <v>-175500</v>
      </c>
      <c r="J14" s="159">
        <v>-175500</v>
      </c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>
        <v>-175500</v>
      </c>
      <c r="X14" s="159">
        <v>300000</v>
      </c>
      <c r="Y14" s="159">
        <v>-475500</v>
      </c>
      <c r="Z14" s="141">
        <v>-158.5</v>
      </c>
      <c r="AA14" s="225">
        <v>1675000</v>
      </c>
    </row>
    <row r="15" spans="1:27" ht="13.5">
      <c r="A15" s="135" t="s">
        <v>84</v>
      </c>
      <c r="B15" s="142"/>
      <c r="C15" s="153">
        <f aca="true" t="shared" si="2" ref="C15:Y15">SUM(C16:C18)</f>
        <v>652317750</v>
      </c>
      <c r="D15" s="153">
        <f>SUM(D16:D18)</f>
        <v>0</v>
      </c>
      <c r="E15" s="154">
        <f t="shared" si="2"/>
        <v>358386158</v>
      </c>
      <c r="F15" s="100">
        <f t="shared" si="2"/>
        <v>358386158</v>
      </c>
      <c r="G15" s="100">
        <f t="shared" si="2"/>
        <v>27256061</v>
      </c>
      <c r="H15" s="100">
        <f t="shared" si="2"/>
        <v>9238719</v>
      </c>
      <c r="I15" s="100">
        <f t="shared" si="2"/>
        <v>18973347</v>
      </c>
      <c r="J15" s="100">
        <f t="shared" si="2"/>
        <v>55468127</v>
      </c>
      <c r="K15" s="100">
        <f t="shared" si="2"/>
        <v>30470922</v>
      </c>
      <c r="L15" s="100">
        <f t="shared" si="2"/>
        <v>32571560</v>
      </c>
      <c r="M15" s="100">
        <f t="shared" si="2"/>
        <v>33269248</v>
      </c>
      <c r="N15" s="100">
        <f t="shared" si="2"/>
        <v>96311730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151779857</v>
      </c>
      <c r="X15" s="100">
        <f t="shared" si="2"/>
        <v>77439647</v>
      </c>
      <c r="Y15" s="100">
        <f t="shared" si="2"/>
        <v>74340210</v>
      </c>
      <c r="Z15" s="137">
        <f>+IF(X15&lt;&gt;0,+(Y15/X15)*100,0)</f>
        <v>95.99760959654168</v>
      </c>
      <c r="AA15" s="102">
        <f>SUM(AA16:AA18)</f>
        <v>358386158</v>
      </c>
    </row>
    <row r="16" spans="1:27" ht="13.5">
      <c r="A16" s="138" t="s">
        <v>85</v>
      </c>
      <c r="B16" s="136"/>
      <c r="C16" s="155">
        <v>11347073</v>
      </c>
      <c r="D16" s="155"/>
      <c r="E16" s="156">
        <v>72619061</v>
      </c>
      <c r="F16" s="60">
        <v>72619061</v>
      </c>
      <c r="G16" s="60">
        <v>1181370</v>
      </c>
      <c r="H16" s="60">
        <v>2494770</v>
      </c>
      <c r="I16" s="60">
        <v>1637901</v>
      </c>
      <c r="J16" s="60">
        <v>5314041</v>
      </c>
      <c r="K16" s="60">
        <v>2867571</v>
      </c>
      <c r="L16" s="60">
        <v>6761382</v>
      </c>
      <c r="M16" s="60">
        <v>5130109</v>
      </c>
      <c r="N16" s="60">
        <v>14759062</v>
      </c>
      <c r="O16" s="60"/>
      <c r="P16" s="60"/>
      <c r="Q16" s="60"/>
      <c r="R16" s="60"/>
      <c r="S16" s="60"/>
      <c r="T16" s="60"/>
      <c r="U16" s="60"/>
      <c r="V16" s="60"/>
      <c r="W16" s="60">
        <v>20073103</v>
      </c>
      <c r="X16" s="60">
        <v>31009647</v>
      </c>
      <c r="Y16" s="60">
        <v>-10936544</v>
      </c>
      <c r="Z16" s="140">
        <v>-35.27</v>
      </c>
      <c r="AA16" s="62">
        <v>72619061</v>
      </c>
    </row>
    <row r="17" spans="1:27" ht="13.5">
      <c r="A17" s="138" t="s">
        <v>86</v>
      </c>
      <c r="B17" s="136"/>
      <c r="C17" s="155">
        <v>608745386</v>
      </c>
      <c r="D17" s="155"/>
      <c r="E17" s="156">
        <v>256187097</v>
      </c>
      <c r="F17" s="60">
        <v>256187097</v>
      </c>
      <c r="G17" s="60">
        <v>25885674</v>
      </c>
      <c r="H17" s="60">
        <v>6044596</v>
      </c>
      <c r="I17" s="60">
        <v>14128572</v>
      </c>
      <c r="J17" s="60">
        <v>46058842</v>
      </c>
      <c r="K17" s="60">
        <v>23880797</v>
      </c>
      <c r="L17" s="60">
        <v>25008338</v>
      </c>
      <c r="M17" s="60">
        <v>19101354</v>
      </c>
      <c r="N17" s="60">
        <v>67990489</v>
      </c>
      <c r="O17" s="60"/>
      <c r="P17" s="60"/>
      <c r="Q17" s="60"/>
      <c r="R17" s="60"/>
      <c r="S17" s="60"/>
      <c r="T17" s="60"/>
      <c r="U17" s="60"/>
      <c r="V17" s="60"/>
      <c r="W17" s="60">
        <v>114049331</v>
      </c>
      <c r="X17" s="60">
        <v>41300000</v>
      </c>
      <c r="Y17" s="60">
        <v>72749331</v>
      </c>
      <c r="Z17" s="140">
        <v>176.15</v>
      </c>
      <c r="AA17" s="62">
        <v>256187097</v>
      </c>
    </row>
    <row r="18" spans="1:27" ht="13.5">
      <c r="A18" s="138" t="s">
        <v>87</v>
      </c>
      <c r="B18" s="136"/>
      <c r="C18" s="155">
        <v>32225291</v>
      </c>
      <c r="D18" s="155"/>
      <c r="E18" s="156">
        <v>29580000</v>
      </c>
      <c r="F18" s="60">
        <v>29580000</v>
      </c>
      <c r="G18" s="60">
        <v>189017</v>
      </c>
      <c r="H18" s="60">
        <v>699353</v>
      </c>
      <c r="I18" s="60">
        <v>3206874</v>
      </c>
      <c r="J18" s="60">
        <v>4095244</v>
      </c>
      <c r="K18" s="60">
        <v>3722554</v>
      </c>
      <c r="L18" s="60">
        <v>801840</v>
      </c>
      <c r="M18" s="60">
        <v>9037785</v>
      </c>
      <c r="N18" s="60">
        <v>13562179</v>
      </c>
      <c r="O18" s="60"/>
      <c r="P18" s="60"/>
      <c r="Q18" s="60"/>
      <c r="R18" s="60"/>
      <c r="S18" s="60"/>
      <c r="T18" s="60"/>
      <c r="U18" s="60"/>
      <c r="V18" s="60"/>
      <c r="W18" s="60">
        <v>17657423</v>
      </c>
      <c r="X18" s="60">
        <v>5130000</v>
      </c>
      <c r="Y18" s="60">
        <v>12527423</v>
      </c>
      <c r="Z18" s="140">
        <v>244.2</v>
      </c>
      <c r="AA18" s="62">
        <v>29580000</v>
      </c>
    </row>
    <row r="19" spans="1:27" ht="13.5">
      <c r="A19" s="135" t="s">
        <v>88</v>
      </c>
      <c r="B19" s="142"/>
      <c r="C19" s="153">
        <f aca="true" t="shared" si="3" ref="C19:Y19">SUM(C20:C23)</f>
        <v>630362345</v>
      </c>
      <c r="D19" s="153">
        <f>SUM(D20:D23)</f>
        <v>0</v>
      </c>
      <c r="E19" s="154">
        <f t="shared" si="3"/>
        <v>740733474</v>
      </c>
      <c r="F19" s="100">
        <f t="shared" si="3"/>
        <v>740733474</v>
      </c>
      <c r="G19" s="100">
        <f t="shared" si="3"/>
        <v>6450450</v>
      </c>
      <c r="H19" s="100">
        <f t="shared" si="3"/>
        <v>36439250</v>
      </c>
      <c r="I19" s="100">
        <f t="shared" si="3"/>
        <v>41543355</v>
      </c>
      <c r="J19" s="100">
        <f t="shared" si="3"/>
        <v>84433055</v>
      </c>
      <c r="K19" s="100">
        <f t="shared" si="3"/>
        <v>49625531</v>
      </c>
      <c r="L19" s="100">
        <f t="shared" si="3"/>
        <v>45559094</v>
      </c>
      <c r="M19" s="100">
        <f t="shared" si="3"/>
        <v>61739671</v>
      </c>
      <c r="N19" s="100">
        <f t="shared" si="3"/>
        <v>156924296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241357351</v>
      </c>
      <c r="X19" s="100">
        <f t="shared" si="3"/>
        <v>254220470</v>
      </c>
      <c r="Y19" s="100">
        <f t="shared" si="3"/>
        <v>-12863119</v>
      </c>
      <c r="Z19" s="137">
        <f>+IF(X19&lt;&gt;0,+(Y19/X19)*100,0)</f>
        <v>-5.059828187714388</v>
      </c>
      <c r="AA19" s="102">
        <f>SUM(AA20:AA23)</f>
        <v>740733474</v>
      </c>
    </row>
    <row r="20" spans="1:27" ht="13.5">
      <c r="A20" s="138" t="s">
        <v>89</v>
      </c>
      <c r="B20" s="136"/>
      <c r="C20" s="155">
        <v>201908279</v>
      </c>
      <c r="D20" s="155"/>
      <c r="E20" s="156">
        <v>207383474</v>
      </c>
      <c r="F20" s="60">
        <v>207383474</v>
      </c>
      <c r="G20" s="60">
        <v>4352643</v>
      </c>
      <c r="H20" s="60">
        <v>18135054</v>
      </c>
      <c r="I20" s="60">
        <v>13652078</v>
      </c>
      <c r="J20" s="60">
        <v>36139775</v>
      </c>
      <c r="K20" s="60">
        <v>21305108</v>
      </c>
      <c r="L20" s="60">
        <v>11719153</v>
      </c>
      <c r="M20" s="60">
        <v>17758086</v>
      </c>
      <c r="N20" s="60">
        <v>50782347</v>
      </c>
      <c r="O20" s="60"/>
      <c r="P20" s="60"/>
      <c r="Q20" s="60"/>
      <c r="R20" s="60"/>
      <c r="S20" s="60"/>
      <c r="T20" s="60"/>
      <c r="U20" s="60"/>
      <c r="V20" s="60"/>
      <c r="W20" s="60">
        <v>86922122</v>
      </c>
      <c r="X20" s="60">
        <v>41050470</v>
      </c>
      <c r="Y20" s="60">
        <v>45871652</v>
      </c>
      <c r="Z20" s="140">
        <v>111.74</v>
      </c>
      <c r="AA20" s="62">
        <v>207383474</v>
      </c>
    </row>
    <row r="21" spans="1:27" ht="13.5">
      <c r="A21" s="138" t="s">
        <v>90</v>
      </c>
      <c r="B21" s="136"/>
      <c r="C21" s="155">
        <v>184996166</v>
      </c>
      <c r="D21" s="155"/>
      <c r="E21" s="156">
        <v>201900000</v>
      </c>
      <c r="F21" s="60">
        <v>201900000</v>
      </c>
      <c r="G21" s="60">
        <v>2097807</v>
      </c>
      <c r="H21" s="60">
        <v>3307299</v>
      </c>
      <c r="I21" s="60">
        <v>5814183</v>
      </c>
      <c r="J21" s="60">
        <v>11219289</v>
      </c>
      <c r="K21" s="60">
        <v>16452705</v>
      </c>
      <c r="L21" s="60">
        <v>10181213</v>
      </c>
      <c r="M21" s="60">
        <v>12855948</v>
      </c>
      <c r="N21" s="60">
        <v>39489866</v>
      </c>
      <c r="O21" s="60"/>
      <c r="P21" s="60"/>
      <c r="Q21" s="60"/>
      <c r="R21" s="60"/>
      <c r="S21" s="60"/>
      <c r="T21" s="60"/>
      <c r="U21" s="60"/>
      <c r="V21" s="60"/>
      <c r="W21" s="60">
        <v>50709155</v>
      </c>
      <c r="X21" s="60">
        <v>77800000</v>
      </c>
      <c r="Y21" s="60">
        <v>-27090845</v>
      </c>
      <c r="Z21" s="140">
        <v>-34.82</v>
      </c>
      <c r="AA21" s="62">
        <v>201900000</v>
      </c>
    </row>
    <row r="22" spans="1:27" ht="13.5">
      <c r="A22" s="138" t="s">
        <v>91</v>
      </c>
      <c r="B22" s="136"/>
      <c r="C22" s="157">
        <v>228232684</v>
      </c>
      <c r="D22" s="157"/>
      <c r="E22" s="158">
        <v>311750000</v>
      </c>
      <c r="F22" s="159">
        <v>311750000</v>
      </c>
      <c r="G22" s="159"/>
      <c r="H22" s="159">
        <v>14996897</v>
      </c>
      <c r="I22" s="159">
        <v>21516900</v>
      </c>
      <c r="J22" s="159">
        <v>36513797</v>
      </c>
      <c r="K22" s="159">
        <v>11748619</v>
      </c>
      <c r="L22" s="159">
        <v>23207060</v>
      </c>
      <c r="M22" s="159">
        <v>30242654</v>
      </c>
      <c r="N22" s="159">
        <v>65198333</v>
      </c>
      <c r="O22" s="159"/>
      <c r="P22" s="159"/>
      <c r="Q22" s="159"/>
      <c r="R22" s="159"/>
      <c r="S22" s="159"/>
      <c r="T22" s="159"/>
      <c r="U22" s="159"/>
      <c r="V22" s="159"/>
      <c r="W22" s="159">
        <v>101712130</v>
      </c>
      <c r="X22" s="159">
        <v>133430000</v>
      </c>
      <c r="Y22" s="159">
        <v>-31717870</v>
      </c>
      <c r="Z22" s="141">
        <v>-23.77</v>
      </c>
      <c r="AA22" s="225">
        <v>311750000</v>
      </c>
    </row>
    <row r="23" spans="1:27" ht="13.5">
      <c r="A23" s="138" t="s">
        <v>92</v>
      </c>
      <c r="B23" s="136"/>
      <c r="C23" s="155">
        <v>15225216</v>
      </c>
      <c r="D23" s="155"/>
      <c r="E23" s="156">
        <v>19700000</v>
      </c>
      <c r="F23" s="60">
        <v>19700000</v>
      </c>
      <c r="G23" s="60"/>
      <c r="H23" s="60"/>
      <c r="I23" s="60">
        <v>560194</v>
      </c>
      <c r="J23" s="60">
        <v>560194</v>
      </c>
      <c r="K23" s="60">
        <v>119099</v>
      </c>
      <c r="L23" s="60">
        <v>451668</v>
      </c>
      <c r="M23" s="60">
        <v>882983</v>
      </c>
      <c r="N23" s="60">
        <v>1453750</v>
      </c>
      <c r="O23" s="60"/>
      <c r="P23" s="60"/>
      <c r="Q23" s="60"/>
      <c r="R23" s="60"/>
      <c r="S23" s="60"/>
      <c r="T23" s="60"/>
      <c r="U23" s="60"/>
      <c r="V23" s="60"/>
      <c r="W23" s="60">
        <v>2013944</v>
      </c>
      <c r="X23" s="60">
        <v>1940000</v>
      </c>
      <c r="Y23" s="60">
        <v>73944</v>
      </c>
      <c r="Z23" s="140">
        <v>3.81</v>
      </c>
      <c r="AA23" s="62">
        <v>19700000</v>
      </c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1575579370</v>
      </c>
      <c r="D25" s="217">
        <f>+D5+D9+D15+D19+D24</f>
        <v>0</v>
      </c>
      <c r="E25" s="230">
        <f t="shared" si="4"/>
        <v>1392230439</v>
      </c>
      <c r="F25" s="219">
        <f t="shared" si="4"/>
        <v>1392230439</v>
      </c>
      <c r="G25" s="219">
        <f t="shared" si="4"/>
        <v>33924776</v>
      </c>
      <c r="H25" s="219">
        <f t="shared" si="4"/>
        <v>54524026</v>
      </c>
      <c r="I25" s="219">
        <f t="shared" si="4"/>
        <v>75816933</v>
      </c>
      <c r="J25" s="219">
        <f t="shared" si="4"/>
        <v>164265735</v>
      </c>
      <c r="K25" s="219">
        <f t="shared" si="4"/>
        <v>112626060</v>
      </c>
      <c r="L25" s="219">
        <f t="shared" si="4"/>
        <v>94736810</v>
      </c>
      <c r="M25" s="219">
        <f t="shared" si="4"/>
        <v>127818850</v>
      </c>
      <c r="N25" s="219">
        <f t="shared" si="4"/>
        <v>335181720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499447455</v>
      </c>
      <c r="X25" s="219">
        <f t="shared" si="4"/>
        <v>424457608</v>
      </c>
      <c r="Y25" s="219">
        <f t="shared" si="4"/>
        <v>74989847</v>
      </c>
      <c r="Z25" s="231">
        <f>+IF(X25&lt;&gt;0,+(Y25/X25)*100,0)</f>
        <v>17.667217075774502</v>
      </c>
      <c r="AA25" s="232">
        <f>+AA5+AA9+AA15+AA19+AA24</f>
        <v>1392230439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1012405161</v>
      </c>
      <c r="D28" s="155"/>
      <c r="E28" s="156">
        <v>846775439</v>
      </c>
      <c r="F28" s="60">
        <v>846775439</v>
      </c>
      <c r="G28" s="60">
        <v>28553960</v>
      </c>
      <c r="H28" s="60">
        <v>33197581</v>
      </c>
      <c r="I28" s="60">
        <v>51193670</v>
      </c>
      <c r="J28" s="60">
        <v>112945211</v>
      </c>
      <c r="K28" s="60">
        <v>72798157</v>
      </c>
      <c r="L28" s="60">
        <v>68370283</v>
      </c>
      <c r="M28" s="60">
        <v>77786368</v>
      </c>
      <c r="N28" s="60">
        <v>218954808</v>
      </c>
      <c r="O28" s="60"/>
      <c r="P28" s="60"/>
      <c r="Q28" s="60"/>
      <c r="R28" s="60"/>
      <c r="S28" s="60"/>
      <c r="T28" s="60"/>
      <c r="U28" s="60"/>
      <c r="V28" s="60"/>
      <c r="W28" s="60">
        <v>331900019</v>
      </c>
      <c r="X28" s="60"/>
      <c r="Y28" s="60">
        <v>331900019</v>
      </c>
      <c r="Z28" s="140"/>
      <c r="AA28" s="155">
        <v>846775439</v>
      </c>
    </row>
    <row r="29" spans="1:27" ht="13.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>
        <v>14048369</v>
      </c>
      <c r="D31" s="155"/>
      <c r="E31" s="156">
        <v>5000000</v>
      </c>
      <c r="F31" s="60">
        <v>5000000</v>
      </c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>
        <v>5000000</v>
      </c>
    </row>
    <row r="32" spans="1:27" ht="13.5">
      <c r="A32" s="236" t="s">
        <v>46</v>
      </c>
      <c r="B32" s="136"/>
      <c r="C32" s="210">
        <f aca="true" t="shared" si="5" ref="C32:Y32">SUM(C28:C31)</f>
        <v>1026453530</v>
      </c>
      <c r="D32" s="210">
        <f>SUM(D28:D31)</f>
        <v>0</v>
      </c>
      <c r="E32" s="211">
        <f t="shared" si="5"/>
        <v>851775439</v>
      </c>
      <c r="F32" s="77">
        <f t="shared" si="5"/>
        <v>851775439</v>
      </c>
      <c r="G32" s="77">
        <f t="shared" si="5"/>
        <v>28553960</v>
      </c>
      <c r="H32" s="77">
        <f t="shared" si="5"/>
        <v>33197581</v>
      </c>
      <c r="I32" s="77">
        <f t="shared" si="5"/>
        <v>51193670</v>
      </c>
      <c r="J32" s="77">
        <f t="shared" si="5"/>
        <v>112945211</v>
      </c>
      <c r="K32" s="77">
        <f t="shared" si="5"/>
        <v>72798157</v>
      </c>
      <c r="L32" s="77">
        <f t="shared" si="5"/>
        <v>68370283</v>
      </c>
      <c r="M32" s="77">
        <f t="shared" si="5"/>
        <v>77786368</v>
      </c>
      <c r="N32" s="77">
        <f t="shared" si="5"/>
        <v>218954808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331900019</v>
      </c>
      <c r="X32" s="77">
        <f t="shared" si="5"/>
        <v>0</v>
      </c>
      <c r="Y32" s="77">
        <f t="shared" si="5"/>
        <v>331900019</v>
      </c>
      <c r="Z32" s="212">
        <f>+IF(X32&lt;&gt;0,+(Y32/X32)*100,0)</f>
        <v>0</v>
      </c>
      <c r="AA32" s="79">
        <f>SUM(AA28:AA31)</f>
        <v>851775439</v>
      </c>
    </row>
    <row r="33" spans="1:27" ht="13.5">
      <c r="A33" s="237" t="s">
        <v>51</v>
      </c>
      <c r="B33" s="136" t="s">
        <v>137</v>
      </c>
      <c r="C33" s="155">
        <v>31987300</v>
      </c>
      <c r="D33" s="155"/>
      <c r="E33" s="156">
        <v>53000000</v>
      </c>
      <c r="F33" s="60">
        <v>53000000</v>
      </c>
      <c r="G33" s="60">
        <v>2914787</v>
      </c>
      <c r="H33" s="60">
        <v>2872018</v>
      </c>
      <c r="I33" s="60">
        <v>2271147</v>
      </c>
      <c r="J33" s="60">
        <v>8057952</v>
      </c>
      <c r="K33" s="60">
        <v>3247621</v>
      </c>
      <c r="L33" s="60">
        <v>2858601</v>
      </c>
      <c r="M33" s="60">
        <v>1541288</v>
      </c>
      <c r="N33" s="60">
        <v>7647510</v>
      </c>
      <c r="O33" s="60"/>
      <c r="P33" s="60"/>
      <c r="Q33" s="60"/>
      <c r="R33" s="60"/>
      <c r="S33" s="60"/>
      <c r="T33" s="60"/>
      <c r="U33" s="60"/>
      <c r="V33" s="60"/>
      <c r="W33" s="60">
        <v>15705462</v>
      </c>
      <c r="X33" s="60"/>
      <c r="Y33" s="60">
        <v>15705462</v>
      </c>
      <c r="Z33" s="140"/>
      <c r="AA33" s="62">
        <v>53000000</v>
      </c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>
        <v>517138541</v>
      </c>
      <c r="D35" s="155"/>
      <c r="E35" s="156">
        <v>487455000</v>
      </c>
      <c r="F35" s="60">
        <v>487455000</v>
      </c>
      <c r="G35" s="60">
        <v>2456029</v>
      </c>
      <c r="H35" s="60">
        <v>18454427</v>
      </c>
      <c r="I35" s="60">
        <v>22352116</v>
      </c>
      <c r="J35" s="60">
        <v>43262572</v>
      </c>
      <c r="K35" s="60">
        <v>36580281</v>
      </c>
      <c r="L35" s="60">
        <v>23507926</v>
      </c>
      <c r="M35" s="60">
        <v>48491192</v>
      </c>
      <c r="N35" s="60">
        <v>108579399</v>
      </c>
      <c r="O35" s="60"/>
      <c r="P35" s="60"/>
      <c r="Q35" s="60"/>
      <c r="R35" s="60"/>
      <c r="S35" s="60"/>
      <c r="T35" s="60"/>
      <c r="U35" s="60"/>
      <c r="V35" s="60"/>
      <c r="W35" s="60">
        <v>151841971</v>
      </c>
      <c r="X35" s="60"/>
      <c r="Y35" s="60">
        <v>151841971</v>
      </c>
      <c r="Z35" s="140"/>
      <c r="AA35" s="62">
        <v>487455000</v>
      </c>
    </row>
    <row r="36" spans="1:27" ht="13.5">
      <c r="A36" s="238" t="s">
        <v>139</v>
      </c>
      <c r="B36" s="149"/>
      <c r="C36" s="222">
        <f aca="true" t="shared" si="6" ref="C36:Y36">SUM(C32:C35)</f>
        <v>1575579371</v>
      </c>
      <c r="D36" s="222">
        <f>SUM(D32:D35)</f>
        <v>0</v>
      </c>
      <c r="E36" s="218">
        <f t="shared" si="6"/>
        <v>1392230439</v>
      </c>
      <c r="F36" s="220">
        <f t="shared" si="6"/>
        <v>1392230439</v>
      </c>
      <c r="G36" s="220">
        <f t="shared" si="6"/>
        <v>33924776</v>
      </c>
      <c r="H36" s="220">
        <f t="shared" si="6"/>
        <v>54524026</v>
      </c>
      <c r="I36" s="220">
        <f t="shared" si="6"/>
        <v>75816933</v>
      </c>
      <c r="J36" s="220">
        <f t="shared" si="6"/>
        <v>164265735</v>
      </c>
      <c r="K36" s="220">
        <f t="shared" si="6"/>
        <v>112626059</v>
      </c>
      <c r="L36" s="220">
        <f t="shared" si="6"/>
        <v>94736810</v>
      </c>
      <c r="M36" s="220">
        <f t="shared" si="6"/>
        <v>127818848</v>
      </c>
      <c r="N36" s="220">
        <f t="shared" si="6"/>
        <v>335181717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499447452</v>
      </c>
      <c r="X36" s="220">
        <f t="shared" si="6"/>
        <v>0</v>
      </c>
      <c r="Y36" s="220">
        <f t="shared" si="6"/>
        <v>499447452</v>
      </c>
      <c r="Z36" s="221">
        <f>+IF(X36&lt;&gt;0,+(Y36/X36)*100,0)</f>
        <v>0</v>
      </c>
      <c r="AA36" s="239">
        <f>SUM(AA32:AA35)</f>
        <v>1392230439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8" t="s">
        <v>140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77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186617048</v>
      </c>
      <c r="D6" s="155"/>
      <c r="E6" s="59">
        <v>200120000</v>
      </c>
      <c r="F6" s="60">
        <v>200120000</v>
      </c>
      <c r="G6" s="60">
        <v>106388182</v>
      </c>
      <c r="H6" s="60">
        <v>92046002</v>
      </c>
      <c r="I6" s="60">
        <v>196812705</v>
      </c>
      <c r="J6" s="60">
        <v>196812705</v>
      </c>
      <c r="K6" s="60">
        <v>261930399</v>
      </c>
      <c r="L6" s="60">
        <v>375047544</v>
      </c>
      <c r="M6" s="60">
        <v>155406920</v>
      </c>
      <c r="N6" s="60">
        <v>155406920</v>
      </c>
      <c r="O6" s="60"/>
      <c r="P6" s="60"/>
      <c r="Q6" s="60"/>
      <c r="R6" s="60"/>
      <c r="S6" s="60"/>
      <c r="T6" s="60"/>
      <c r="U6" s="60"/>
      <c r="V6" s="60"/>
      <c r="W6" s="60">
        <v>155406920</v>
      </c>
      <c r="X6" s="60">
        <v>100060000</v>
      </c>
      <c r="Y6" s="60">
        <v>55346920</v>
      </c>
      <c r="Z6" s="140">
        <v>55.31</v>
      </c>
      <c r="AA6" s="62">
        <v>200120000</v>
      </c>
    </row>
    <row r="7" spans="1:27" ht="13.5">
      <c r="A7" s="249" t="s">
        <v>144</v>
      </c>
      <c r="B7" s="182"/>
      <c r="C7" s="155">
        <v>1424006836</v>
      </c>
      <c r="D7" s="155"/>
      <c r="E7" s="59">
        <v>1016716217</v>
      </c>
      <c r="F7" s="60">
        <v>1016716217</v>
      </c>
      <c r="G7" s="60">
        <v>1253780317</v>
      </c>
      <c r="H7" s="60">
        <v>1184253810</v>
      </c>
      <c r="I7" s="60">
        <v>884533937</v>
      </c>
      <c r="J7" s="60">
        <v>884533937</v>
      </c>
      <c r="K7" s="60">
        <v>905080384</v>
      </c>
      <c r="L7" s="60">
        <v>858127536</v>
      </c>
      <c r="M7" s="60">
        <v>1227409815</v>
      </c>
      <c r="N7" s="60">
        <v>1227409815</v>
      </c>
      <c r="O7" s="60"/>
      <c r="P7" s="60"/>
      <c r="Q7" s="60"/>
      <c r="R7" s="60"/>
      <c r="S7" s="60"/>
      <c r="T7" s="60"/>
      <c r="U7" s="60"/>
      <c r="V7" s="60"/>
      <c r="W7" s="60">
        <v>1227409815</v>
      </c>
      <c r="X7" s="60">
        <v>508358109</v>
      </c>
      <c r="Y7" s="60">
        <v>719051706</v>
      </c>
      <c r="Z7" s="140">
        <v>141.45</v>
      </c>
      <c r="AA7" s="62">
        <v>1016716217</v>
      </c>
    </row>
    <row r="8" spans="1:27" ht="13.5">
      <c r="A8" s="249" t="s">
        <v>145</v>
      </c>
      <c r="B8" s="182"/>
      <c r="C8" s="155">
        <v>1036735584</v>
      </c>
      <c r="D8" s="155"/>
      <c r="E8" s="59">
        <v>673449000</v>
      </c>
      <c r="F8" s="60">
        <v>673449000</v>
      </c>
      <c r="G8" s="60">
        <v>763060760</v>
      </c>
      <c r="H8" s="60">
        <v>679566155</v>
      </c>
      <c r="I8" s="60">
        <v>914646140</v>
      </c>
      <c r="J8" s="60">
        <v>914646140</v>
      </c>
      <c r="K8" s="60">
        <v>1017602414</v>
      </c>
      <c r="L8" s="60">
        <v>735557170</v>
      </c>
      <c r="M8" s="60">
        <v>1065271559</v>
      </c>
      <c r="N8" s="60">
        <v>1065271559</v>
      </c>
      <c r="O8" s="60"/>
      <c r="P8" s="60"/>
      <c r="Q8" s="60"/>
      <c r="R8" s="60"/>
      <c r="S8" s="60"/>
      <c r="T8" s="60"/>
      <c r="U8" s="60"/>
      <c r="V8" s="60"/>
      <c r="W8" s="60">
        <v>1065271559</v>
      </c>
      <c r="X8" s="60">
        <v>336724500</v>
      </c>
      <c r="Y8" s="60">
        <v>728547059</v>
      </c>
      <c r="Z8" s="140">
        <v>216.36</v>
      </c>
      <c r="AA8" s="62">
        <v>673449000</v>
      </c>
    </row>
    <row r="9" spans="1:27" ht="13.5">
      <c r="A9" s="249" t="s">
        <v>146</v>
      </c>
      <c r="B9" s="182"/>
      <c r="C9" s="155">
        <v>445405849</v>
      </c>
      <c r="D9" s="155"/>
      <c r="E9" s="59">
        <v>324977523</v>
      </c>
      <c r="F9" s="60">
        <v>324977523</v>
      </c>
      <c r="G9" s="60">
        <v>313250903</v>
      </c>
      <c r="H9" s="60">
        <v>327814057</v>
      </c>
      <c r="I9" s="60">
        <v>306549191</v>
      </c>
      <c r="J9" s="60">
        <v>306549191</v>
      </c>
      <c r="K9" s="60">
        <v>305048398</v>
      </c>
      <c r="L9" s="60">
        <v>373637066</v>
      </c>
      <c r="M9" s="60">
        <v>309503547</v>
      </c>
      <c r="N9" s="60">
        <v>309503547</v>
      </c>
      <c r="O9" s="60"/>
      <c r="P9" s="60"/>
      <c r="Q9" s="60"/>
      <c r="R9" s="60"/>
      <c r="S9" s="60"/>
      <c r="T9" s="60"/>
      <c r="U9" s="60"/>
      <c r="V9" s="60"/>
      <c r="W9" s="60">
        <v>309503547</v>
      </c>
      <c r="X9" s="60">
        <v>162488762</v>
      </c>
      <c r="Y9" s="60">
        <v>147014785</v>
      </c>
      <c r="Z9" s="140">
        <v>90.48</v>
      </c>
      <c r="AA9" s="62">
        <v>324977523</v>
      </c>
    </row>
    <row r="10" spans="1:27" ht="13.5">
      <c r="A10" s="249" t="s">
        <v>147</v>
      </c>
      <c r="B10" s="182"/>
      <c r="C10" s="155">
        <v>80</v>
      </c>
      <c r="D10" s="155"/>
      <c r="E10" s="59">
        <v>5000</v>
      </c>
      <c r="F10" s="60">
        <v>5000</v>
      </c>
      <c r="G10" s="159">
        <v>80</v>
      </c>
      <c r="H10" s="159">
        <v>80</v>
      </c>
      <c r="I10" s="159">
        <v>80</v>
      </c>
      <c r="J10" s="60">
        <v>80</v>
      </c>
      <c r="K10" s="159">
        <v>80</v>
      </c>
      <c r="L10" s="159">
        <v>80</v>
      </c>
      <c r="M10" s="60">
        <v>80</v>
      </c>
      <c r="N10" s="159">
        <v>80</v>
      </c>
      <c r="O10" s="159"/>
      <c r="P10" s="159"/>
      <c r="Q10" s="60"/>
      <c r="R10" s="159"/>
      <c r="S10" s="159"/>
      <c r="T10" s="60"/>
      <c r="U10" s="159"/>
      <c r="V10" s="159"/>
      <c r="W10" s="159">
        <v>80</v>
      </c>
      <c r="X10" s="60">
        <v>2500</v>
      </c>
      <c r="Y10" s="159">
        <v>-2420</v>
      </c>
      <c r="Z10" s="141">
        <v>-96.8</v>
      </c>
      <c r="AA10" s="225">
        <v>5000</v>
      </c>
    </row>
    <row r="11" spans="1:27" ht="13.5">
      <c r="A11" s="249" t="s">
        <v>148</v>
      </c>
      <c r="B11" s="182"/>
      <c r="C11" s="155">
        <v>107225607</v>
      </c>
      <c r="D11" s="155"/>
      <c r="E11" s="59">
        <v>113000000</v>
      </c>
      <c r="F11" s="60">
        <v>113000000</v>
      </c>
      <c r="G11" s="60">
        <v>104194635</v>
      </c>
      <c r="H11" s="60">
        <v>104851389</v>
      </c>
      <c r="I11" s="60">
        <v>111489624</v>
      </c>
      <c r="J11" s="60">
        <v>111489624</v>
      </c>
      <c r="K11" s="60">
        <v>105509720</v>
      </c>
      <c r="L11" s="60">
        <v>106383035</v>
      </c>
      <c r="M11" s="60">
        <v>106849513</v>
      </c>
      <c r="N11" s="60">
        <v>106849513</v>
      </c>
      <c r="O11" s="60"/>
      <c r="P11" s="60"/>
      <c r="Q11" s="60"/>
      <c r="R11" s="60"/>
      <c r="S11" s="60"/>
      <c r="T11" s="60"/>
      <c r="U11" s="60"/>
      <c r="V11" s="60"/>
      <c r="W11" s="60">
        <v>106849513</v>
      </c>
      <c r="X11" s="60">
        <v>56500000</v>
      </c>
      <c r="Y11" s="60">
        <v>50349513</v>
      </c>
      <c r="Z11" s="140">
        <v>89.11</v>
      </c>
      <c r="AA11" s="62">
        <v>113000000</v>
      </c>
    </row>
    <row r="12" spans="1:27" ht="13.5">
      <c r="A12" s="250" t="s">
        <v>56</v>
      </c>
      <c r="B12" s="251"/>
      <c r="C12" s="168">
        <f aca="true" t="shared" si="0" ref="C12:Y12">SUM(C6:C11)</f>
        <v>3199991004</v>
      </c>
      <c r="D12" s="168">
        <f>SUM(D6:D11)</f>
        <v>0</v>
      </c>
      <c r="E12" s="72">
        <f t="shared" si="0"/>
        <v>2328267740</v>
      </c>
      <c r="F12" s="73">
        <f t="shared" si="0"/>
        <v>2328267740</v>
      </c>
      <c r="G12" s="73">
        <f t="shared" si="0"/>
        <v>2540674877</v>
      </c>
      <c r="H12" s="73">
        <f t="shared" si="0"/>
        <v>2388531493</v>
      </c>
      <c r="I12" s="73">
        <f t="shared" si="0"/>
        <v>2414031677</v>
      </c>
      <c r="J12" s="73">
        <f t="shared" si="0"/>
        <v>2414031677</v>
      </c>
      <c r="K12" s="73">
        <f t="shared" si="0"/>
        <v>2595171395</v>
      </c>
      <c r="L12" s="73">
        <f t="shared" si="0"/>
        <v>2448752431</v>
      </c>
      <c r="M12" s="73">
        <f t="shared" si="0"/>
        <v>2864441434</v>
      </c>
      <c r="N12" s="73">
        <f t="shared" si="0"/>
        <v>2864441434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2864441434</v>
      </c>
      <c r="X12" s="73">
        <f t="shared" si="0"/>
        <v>1164133871</v>
      </c>
      <c r="Y12" s="73">
        <f t="shared" si="0"/>
        <v>1700307563</v>
      </c>
      <c r="Z12" s="170">
        <f>+IF(X12&lt;&gt;0,+(Y12/X12)*100,0)</f>
        <v>146.0577348839977</v>
      </c>
      <c r="AA12" s="74">
        <f>SUM(AA6:AA11)</f>
        <v>2328267740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>
        <v>12091250</v>
      </c>
      <c r="D15" s="155"/>
      <c r="E15" s="59">
        <v>31911000</v>
      </c>
      <c r="F15" s="60">
        <v>31911000</v>
      </c>
      <c r="G15" s="60">
        <v>29996766</v>
      </c>
      <c r="H15" s="60">
        <v>31910665</v>
      </c>
      <c r="I15" s="60">
        <v>12091250</v>
      </c>
      <c r="J15" s="60">
        <v>12091250</v>
      </c>
      <c r="K15" s="60">
        <v>12091250</v>
      </c>
      <c r="L15" s="60">
        <v>12091251</v>
      </c>
      <c r="M15" s="60">
        <v>12091251</v>
      </c>
      <c r="N15" s="60">
        <v>12091251</v>
      </c>
      <c r="O15" s="60"/>
      <c r="P15" s="60"/>
      <c r="Q15" s="60"/>
      <c r="R15" s="60"/>
      <c r="S15" s="60"/>
      <c r="T15" s="60"/>
      <c r="U15" s="60"/>
      <c r="V15" s="60"/>
      <c r="W15" s="60">
        <v>12091251</v>
      </c>
      <c r="X15" s="60">
        <v>15955500</v>
      </c>
      <c r="Y15" s="60">
        <v>-3864249</v>
      </c>
      <c r="Z15" s="140">
        <v>-24.22</v>
      </c>
      <c r="AA15" s="62">
        <v>31911000</v>
      </c>
    </row>
    <row r="16" spans="1:27" ht="13.5">
      <c r="A16" s="249" t="s">
        <v>151</v>
      </c>
      <c r="B16" s="182"/>
      <c r="C16" s="155"/>
      <c r="D16" s="155"/>
      <c r="E16" s="59">
        <v>20000</v>
      </c>
      <c r="F16" s="60">
        <v>20000</v>
      </c>
      <c r="G16" s="159">
        <v>20000</v>
      </c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>
        <v>10000</v>
      </c>
      <c r="Y16" s="159">
        <v>-10000</v>
      </c>
      <c r="Z16" s="141">
        <v>-100</v>
      </c>
      <c r="AA16" s="225">
        <v>20000</v>
      </c>
    </row>
    <row r="17" spans="1:27" ht="13.5">
      <c r="A17" s="249" t="s">
        <v>152</v>
      </c>
      <c r="B17" s="182"/>
      <c r="C17" s="155">
        <v>199439155</v>
      </c>
      <c r="D17" s="155"/>
      <c r="E17" s="59">
        <v>199262490</v>
      </c>
      <c r="F17" s="60">
        <v>199262490</v>
      </c>
      <c r="G17" s="60">
        <v>194779151</v>
      </c>
      <c r="H17" s="60">
        <v>199262490</v>
      </c>
      <c r="I17" s="60">
        <v>199439155</v>
      </c>
      <c r="J17" s="60">
        <v>199439155</v>
      </c>
      <c r="K17" s="60">
        <v>199439155</v>
      </c>
      <c r="L17" s="60">
        <v>199439155</v>
      </c>
      <c r="M17" s="60">
        <v>199439155</v>
      </c>
      <c r="N17" s="60">
        <v>199439155</v>
      </c>
      <c r="O17" s="60"/>
      <c r="P17" s="60"/>
      <c r="Q17" s="60"/>
      <c r="R17" s="60"/>
      <c r="S17" s="60"/>
      <c r="T17" s="60"/>
      <c r="U17" s="60"/>
      <c r="V17" s="60"/>
      <c r="W17" s="60">
        <v>199439155</v>
      </c>
      <c r="X17" s="60">
        <v>99631245</v>
      </c>
      <c r="Y17" s="60">
        <v>99807910</v>
      </c>
      <c r="Z17" s="140">
        <v>100.18</v>
      </c>
      <c r="AA17" s="62">
        <v>199262490</v>
      </c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13080977738</v>
      </c>
      <c r="D19" s="155"/>
      <c r="E19" s="59">
        <v>13691587997</v>
      </c>
      <c r="F19" s="60">
        <v>13691587997</v>
      </c>
      <c r="G19" s="60">
        <v>13430348701</v>
      </c>
      <c r="H19" s="60">
        <v>12733754936</v>
      </c>
      <c r="I19" s="60">
        <v>13025116878</v>
      </c>
      <c r="J19" s="60">
        <v>13025116878</v>
      </c>
      <c r="K19" s="60">
        <v>13065879704</v>
      </c>
      <c r="L19" s="60">
        <v>13093143162</v>
      </c>
      <c r="M19" s="60">
        <v>13149167546</v>
      </c>
      <c r="N19" s="60">
        <v>13149167546</v>
      </c>
      <c r="O19" s="60"/>
      <c r="P19" s="60"/>
      <c r="Q19" s="60"/>
      <c r="R19" s="60"/>
      <c r="S19" s="60"/>
      <c r="T19" s="60"/>
      <c r="U19" s="60"/>
      <c r="V19" s="60"/>
      <c r="W19" s="60">
        <v>13149167546</v>
      </c>
      <c r="X19" s="60">
        <v>6845793999</v>
      </c>
      <c r="Y19" s="60">
        <v>6303373547</v>
      </c>
      <c r="Z19" s="140">
        <v>92.08</v>
      </c>
      <c r="AA19" s="62">
        <v>13691587997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167213016</v>
      </c>
      <c r="D22" s="155"/>
      <c r="E22" s="59">
        <v>234947761</v>
      </c>
      <c r="F22" s="60">
        <v>234947761</v>
      </c>
      <c r="G22" s="60">
        <v>234893658</v>
      </c>
      <c r="H22" s="60">
        <v>207029358</v>
      </c>
      <c r="I22" s="60">
        <v>167215213</v>
      </c>
      <c r="J22" s="60">
        <v>167215213</v>
      </c>
      <c r="K22" s="60">
        <v>167214275</v>
      </c>
      <c r="L22" s="60">
        <v>167213337</v>
      </c>
      <c r="M22" s="60">
        <v>167212399</v>
      </c>
      <c r="N22" s="60">
        <v>167212399</v>
      </c>
      <c r="O22" s="60"/>
      <c r="P22" s="60"/>
      <c r="Q22" s="60"/>
      <c r="R22" s="60"/>
      <c r="S22" s="60"/>
      <c r="T22" s="60"/>
      <c r="U22" s="60"/>
      <c r="V22" s="60"/>
      <c r="W22" s="60">
        <v>167212399</v>
      </c>
      <c r="X22" s="60">
        <v>117473881</v>
      </c>
      <c r="Y22" s="60">
        <v>49738518</v>
      </c>
      <c r="Z22" s="140">
        <v>42.34</v>
      </c>
      <c r="AA22" s="62">
        <v>234947761</v>
      </c>
    </row>
    <row r="23" spans="1:27" ht="13.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13459721159</v>
      </c>
      <c r="D24" s="168">
        <f>SUM(D15:D23)</f>
        <v>0</v>
      </c>
      <c r="E24" s="76">
        <f t="shared" si="1"/>
        <v>14157729248</v>
      </c>
      <c r="F24" s="77">
        <f t="shared" si="1"/>
        <v>14157729248</v>
      </c>
      <c r="G24" s="77">
        <f t="shared" si="1"/>
        <v>13890038276</v>
      </c>
      <c r="H24" s="77">
        <f t="shared" si="1"/>
        <v>13171957449</v>
      </c>
      <c r="I24" s="77">
        <f t="shared" si="1"/>
        <v>13403862496</v>
      </c>
      <c r="J24" s="77">
        <f t="shared" si="1"/>
        <v>13403862496</v>
      </c>
      <c r="K24" s="77">
        <f t="shared" si="1"/>
        <v>13444624384</v>
      </c>
      <c r="L24" s="77">
        <f t="shared" si="1"/>
        <v>13471886905</v>
      </c>
      <c r="M24" s="77">
        <f t="shared" si="1"/>
        <v>13527910351</v>
      </c>
      <c r="N24" s="77">
        <f t="shared" si="1"/>
        <v>13527910351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13527910351</v>
      </c>
      <c r="X24" s="77">
        <f t="shared" si="1"/>
        <v>7078864625</v>
      </c>
      <c r="Y24" s="77">
        <f t="shared" si="1"/>
        <v>6449045726</v>
      </c>
      <c r="Z24" s="212">
        <f>+IF(X24&lt;&gt;0,+(Y24/X24)*100,0)</f>
        <v>91.1028260552447</v>
      </c>
      <c r="AA24" s="79">
        <f>SUM(AA15:AA23)</f>
        <v>14157729248</v>
      </c>
    </row>
    <row r="25" spans="1:27" ht="13.5">
      <c r="A25" s="250" t="s">
        <v>159</v>
      </c>
      <c r="B25" s="251"/>
      <c r="C25" s="168">
        <f aca="true" t="shared" si="2" ref="C25:Y25">+C12+C24</f>
        <v>16659712163</v>
      </c>
      <c r="D25" s="168">
        <f>+D12+D24</f>
        <v>0</v>
      </c>
      <c r="E25" s="72">
        <f t="shared" si="2"/>
        <v>16485996988</v>
      </c>
      <c r="F25" s="73">
        <f t="shared" si="2"/>
        <v>16485996988</v>
      </c>
      <c r="G25" s="73">
        <f t="shared" si="2"/>
        <v>16430713153</v>
      </c>
      <c r="H25" s="73">
        <f t="shared" si="2"/>
        <v>15560488942</v>
      </c>
      <c r="I25" s="73">
        <f t="shared" si="2"/>
        <v>15817894173</v>
      </c>
      <c r="J25" s="73">
        <f t="shared" si="2"/>
        <v>15817894173</v>
      </c>
      <c r="K25" s="73">
        <f t="shared" si="2"/>
        <v>16039795779</v>
      </c>
      <c r="L25" s="73">
        <f t="shared" si="2"/>
        <v>15920639336</v>
      </c>
      <c r="M25" s="73">
        <f t="shared" si="2"/>
        <v>16392351785</v>
      </c>
      <c r="N25" s="73">
        <f t="shared" si="2"/>
        <v>16392351785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16392351785</v>
      </c>
      <c r="X25" s="73">
        <f t="shared" si="2"/>
        <v>8242998496</v>
      </c>
      <c r="Y25" s="73">
        <f t="shared" si="2"/>
        <v>8149353289</v>
      </c>
      <c r="Z25" s="170">
        <f>+IF(X25&lt;&gt;0,+(Y25/X25)*100,0)</f>
        <v>98.8639424470908</v>
      </c>
      <c r="AA25" s="74">
        <f>+AA12+AA24</f>
        <v>16485996988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>
        <v>113978027</v>
      </c>
      <c r="D30" s="155"/>
      <c r="E30" s="59">
        <v>104092767</v>
      </c>
      <c r="F30" s="60">
        <v>104092767</v>
      </c>
      <c r="G30" s="60">
        <v>104092767</v>
      </c>
      <c r="H30" s="60">
        <v>104092767</v>
      </c>
      <c r="I30" s="60">
        <v>104092767</v>
      </c>
      <c r="J30" s="60">
        <v>104092767</v>
      </c>
      <c r="K30" s="60">
        <v>104092767</v>
      </c>
      <c r="L30" s="60">
        <v>104092767</v>
      </c>
      <c r="M30" s="60">
        <v>104092767</v>
      </c>
      <c r="N30" s="60">
        <v>104092767</v>
      </c>
      <c r="O30" s="60"/>
      <c r="P30" s="60"/>
      <c r="Q30" s="60"/>
      <c r="R30" s="60"/>
      <c r="S30" s="60"/>
      <c r="T30" s="60"/>
      <c r="U30" s="60"/>
      <c r="V30" s="60"/>
      <c r="W30" s="60">
        <v>104092767</v>
      </c>
      <c r="X30" s="60">
        <v>52046384</v>
      </c>
      <c r="Y30" s="60">
        <v>52046383</v>
      </c>
      <c r="Z30" s="140">
        <v>100</v>
      </c>
      <c r="AA30" s="62">
        <v>104092767</v>
      </c>
    </row>
    <row r="31" spans="1:27" ht="13.5">
      <c r="A31" s="249" t="s">
        <v>163</v>
      </c>
      <c r="B31" s="182"/>
      <c r="C31" s="155">
        <v>100347533</v>
      </c>
      <c r="D31" s="155"/>
      <c r="E31" s="59">
        <v>93158571</v>
      </c>
      <c r="F31" s="60">
        <v>93158571</v>
      </c>
      <c r="G31" s="60">
        <v>93158571</v>
      </c>
      <c r="H31" s="60">
        <v>93158571</v>
      </c>
      <c r="I31" s="60">
        <v>104480243</v>
      </c>
      <c r="J31" s="60">
        <v>104480243</v>
      </c>
      <c r="K31" s="60">
        <v>110044222</v>
      </c>
      <c r="L31" s="60">
        <v>100347533</v>
      </c>
      <c r="M31" s="60">
        <v>110517898</v>
      </c>
      <c r="N31" s="60">
        <v>110517898</v>
      </c>
      <c r="O31" s="60"/>
      <c r="P31" s="60"/>
      <c r="Q31" s="60"/>
      <c r="R31" s="60"/>
      <c r="S31" s="60"/>
      <c r="T31" s="60"/>
      <c r="U31" s="60"/>
      <c r="V31" s="60"/>
      <c r="W31" s="60">
        <v>110517898</v>
      </c>
      <c r="X31" s="60">
        <v>46579286</v>
      </c>
      <c r="Y31" s="60">
        <v>63938612</v>
      </c>
      <c r="Z31" s="140">
        <v>137.27</v>
      </c>
      <c r="AA31" s="62">
        <v>93158571</v>
      </c>
    </row>
    <row r="32" spans="1:27" ht="13.5">
      <c r="A32" s="249" t="s">
        <v>164</v>
      </c>
      <c r="B32" s="182"/>
      <c r="C32" s="155">
        <v>1893411840</v>
      </c>
      <c r="D32" s="155"/>
      <c r="E32" s="59">
        <v>1712870760</v>
      </c>
      <c r="F32" s="60">
        <v>1712870760</v>
      </c>
      <c r="G32" s="60">
        <v>1716600218</v>
      </c>
      <c r="H32" s="60">
        <v>1146375199</v>
      </c>
      <c r="I32" s="60">
        <v>1720497896</v>
      </c>
      <c r="J32" s="60">
        <v>1720497896</v>
      </c>
      <c r="K32" s="60">
        <v>1719753074</v>
      </c>
      <c r="L32" s="60">
        <v>1725487857</v>
      </c>
      <c r="M32" s="60">
        <v>1895071204</v>
      </c>
      <c r="N32" s="60">
        <v>1895071204</v>
      </c>
      <c r="O32" s="60"/>
      <c r="P32" s="60"/>
      <c r="Q32" s="60"/>
      <c r="R32" s="60"/>
      <c r="S32" s="60"/>
      <c r="T32" s="60"/>
      <c r="U32" s="60"/>
      <c r="V32" s="60"/>
      <c r="W32" s="60">
        <v>1895071204</v>
      </c>
      <c r="X32" s="60">
        <v>856435380</v>
      </c>
      <c r="Y32" s="60">
        <v>1038635824</v>
      </c>
      <c r="Z32" s="140">
        <v>121.27</v>
      </c>
      <c r="AA32" s="62">
        <v>1712870760</v>
      </c>
    </row>
    <row r="33" spans="1:27" ht="13.5">
      <c r="A33" s="249" t="s">
        <v>165</v>
      </c>
      <c r="B33" s="182"/>
      <c r="C33" s="155">
        <v>160734148</v>
      </c>
      <c r="D33" s="155"/>
      <c r="E33" s="59">
        <v>248788419</v>
      </c>
      <c r="F33" s="60">
        <v>248788419</v>
      </c>
      <c r="G33" s="60">
        <v>202170356</v>
      </c>
      <c r="H33" s="60">
        <v>248330624</v>
      </c>
      <c r="I33" s="60">
        <v>248382627</v>
      </c>
      <c r="J33" s="60">
        <v>248382627</v>
      </c>
      <c r="K33" s="60">
        <v>248434629</v>
      </c>
      <c r="L33" s="60">
        <v>248226619</v>
      </c>
      <c r="M33" s="60">
        <v>248544935</v>
      </c>
      <c r="N33" s="60">
        <v>248544935</v>
      </c>
      <c r="O33" s="60"/>
      <c r="P33" s="60"/>
      <c r="Q33" s="60"/>
      <c r="R33" s="60"/>
      <c r="S33" s="60"/>
      <c r="T33" s="60"/>
      <c r="U33" s="60"/>
      <c r="V33" s="60"/>
      <c r="W33" s="60">
        <v>248544935</v>
      </c>
      <c r="X33" s="60">
        <v>124394210</v>
      </c>
      <c r="Y33" s="60">
        <v>124150725</v>
      </c>
      <c r="Z33" s="140">
        <v>99.8</v>
      </c>
      <c r="AA33" s="62">
        <v>248788419</v>
      </c>
    </row>
    <row r="34" spans="1:27" ht="13.5">
      <c r="A34" s="250" t="s">
        <v>58</v>
      </c>
      <c r="B34" s="251"/>
      <c r="C34" s="168">
        <f aca="true" t="shared" si="3" ref="C34:Y34">SUM(C29:C33)</f>
        <v>2268471548</v>
      </c>
      <c r="D34" s="168">
        <f>SUM(D29:D33)</f>
        <v>0</v>
      </c>
      <c r="E34" s="72">
        <f t="shared" si="3"/>
        <v>2158910517</v>
      </c>
      <c r="F34" s="73">
        <f t="shared" si="3"/>
        <v>2158910517</v>
      </c>
      <c r="G34" s="73">
        <f t="shared" si="3"/>
        <v>2116021912</v>
      </c>
      <c r="H34" s="73">
        <f t="shared" si="3"/>
        <v>1591957161</v>
      </c>
      <c r="I34" s="73">
        <f t="shared" si="3"/>
        <v>2177453533</v>
      </c>
      <c r="J34" s="73">
        <f t="shared" si="3"/>
        <v>2177453533</v>
      </c>
      <c r="K34" s="73">
        <f t="shared" si="3"/>
        <v>2182324692</v>
      </c>
      <c r="L34" s="73">
        <f t="shared" si="3"/>
        <v>2178154776</v>
      </c>
      <c r="M34" s="73">
        <f t="shared" si="3"/>
        <v>2358226804</v>
      </c>
      <c r="N34" s="73">
        <f t="shared" si="3"/>
        <v>2358226804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2358226804</v>
      </c>
      <c r="X34" s="73">
        <f t="shared" si="3"/>
        <v>1079455260</v>
      </c>
      <c r="Y34" s="73">
        <f t="shared" si="3"/>
        <v>1278771544</v>
      </c>
      <c r="Z34" s="170">
        <f>+IF(X34&lt;&gt;0,+(Y34/X34)*100,0)</f>
        <v>118.46452478262044</v>
      </c>
      <c r="AA34" s="74">
        <f>SUM(AA29:AA33)</f>
        <v>2158910517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>
        <v>1579062215</v>
      </c>
      <c r="D37" s="155"/>
      <c r="E37" s="59">
        <v>1411952143</v>
      </c>
      <c r="F37" s="60">
        <v>1411952143</v>
      </c>
      <c r="G37" s="60">
        <v>1411952143</v>
      </c>
      <c r="H37" s="60">
        <v>1411952143</v>
      </c>
      <c r="I37" s="60">
        <v>1411952143</v>
      </c>
      <c r="J37" s="60">
        <v>1411952143</v>
      </c>
      <c r="K37" s="60">
        <v>1411952143</v>
      </c>
      <c r="L37" s="60">
        <v>1411952143</v>
      </c>
      <c r="M37" s="60">
        <v>1411952143</v>
      </c>
      <c r="N37" s="60">
        <v>1411952143</v>
      </c>
      <c r="O37" s="60"/>
      <c r="P37" s="60"/>
      <c r="Q37" s="60"/>
      <c r="R37" s="60"/>
      <c r="S37" s="60"/>
      <c r="T37" s="60"/>
      <c r="U37" s="60"/>
      <c r="V37" s="60"/>
      <c r="W37" s="60">
        <v>1411952143</v>
      </c>
      <c r="X37" s="60">
        <v>705976072</v>
      </c>
      <c r="Y37" s="60">
        <v>705976071</v>
      </c>
      <c r="Z37" s="140">
        <v>100</v>
      </c>
      <c r="AA37" s="62">
        <v>1411952143</v>
      </c>
    </row>
    <row r="38" spans="1:27" ht="13.5">
      <c r="A38" s="249" t="s">
        <v>165</v>
      </c>
      <c r="B38" s="182"/>
      <c r="C38" s="155">
        <v>1615914540</v>
      </c>
      <c r="D38" s="155"/>
      <c r="E38" s="59">
        <v>1763570320</v>
      </c>
      <c r="F38" s="60">
        <v>1763570320</v>
      </c>
      <c r="G38" s="60">
        <v>1697099311</v>
      </c>
      <c r="H38" s="60">
        <v>1763570320</v>
      </c>
      <c r="I38" s="60">
        <v>1763570320</v>
      </c>
      <c r="J38" s="60">
        <v>1763570320</v>
      </c>
      <c r="K38" s="60">
        <v>1763570320</v>
      </c>
      <c r="L38" s="60">
        <v>1763570320</v>
      </c>
      <c r="M38" s="60">
        <v>1763570320</v>
      </c>
      <c r="N38" s="60">
        <v>1763570320</v>
      </c>
      <c r="O38" s="60"/>
      <c r="P38" s="60"/>
      <c r="Q38" s="60"/>
      <c r="R38" s="60"/>
      <c r="S38" s="60"/>
      <c r="T38" s="60"/>
      <c r="U38" s="60"/>
      <c r="V38" s="60"/>
      <c r="W38" s="60">
        <v>1763570320</v>
      </c>
      <c r="X38" s="60">
        <v>881785160</v>
      </c>
      <c r="Y38" s="60">
        <v>881785160</v>
      </c>
      <c r="Z38" s="140">
        <v>100</v>
      </c>
      <c r="AA38" s="62">
        <v>1763570320</v>
      </c>
    </row>
    <row r="39" spans="1:27" ht="13.5">
      <c r="A39" s="250" t="s">
        <v>59</v>
      </c>
      <c r="B39" s="253"/>
      <c r="C39" s="168">
        <f aca="true" t="shared" si="4" ref="C39:Y39">SUM(C37:C38)</f>
        <v>3194976755</v>
      </c>
      <c r="D39" s="168">
        <f>SUM(D37:D38)</f>
        <v>0</v>
      </c>
      <c r="E39" s="76">
        <f t="shared" si="4"/>
        <v>3175522463</v>
      </c>
      <c r="F39" s="77">
        <f t="shared" si="4"/>
        <v>3175522463</v>
      </c>
      <c r="G39" s="77">
        <f t="shared" si="4"/>
        <v>3109051454</v>
      </c>
      <c r="H39" s="77">
        <f t="shared" si="4"/>
        <v>3175522463</v>
      </c>
      <c r="I39" s="77">
        <f t="shared" si="4"/>
        <v>3175522463</v>
      </c>
      <c r="J39" s="77">
        <f t="shared" si="4"/>
        <v>3175522463</v>
      </c>
      <c r="K39" s="77">
        <f t="shared" si="4"/>
        <v>3175522463</v>
      </c>
      <c r="L39" s="77">
        <f t="shared" si="4"/>
        <v>3175522463</v>
      </c>
      <c r="M39" s="77">
        <f t="shared" si="4"/>
        <v>3175522463</v>
      </c>
      <c r="N39" s="77">
        <f t="shared" si="4"/>
        <v>3175522463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3175522463</v>
      </c>
      <c r="X39" s="77">
        <f t="shared" si="4"/>
        <v>1587761232</v>
      </c>
      <c r="Y39" s="77">
        <f t="shared" si="4"/>
        <v>1587761231</v>
      </c>
      <c r="Z39" s="212">
        <f>+IF(X39&lt;&gt;0,+(Y39/X39)*100,0)</f>
        <v>99.99999993701823</v>
      </c>
      <c r="AA39" s="79">
        <f>SUM(AA37:AA38)</f>
        <v>3175522463</v>
      </c>
    </row>
    <row r="40" spans="1:27" ht="13.5">
      <c r="A40" s="250" t="s">
        <v>167</v>
      </c>
      <c r="B40" s="251"/>
      <c r="C40" s="168">
        <f aca="true" t="shared" si="5" ref="C40:Y40">+C34+C39</f>
        <v>5463448303</v>
      </c>
      <c r="D40" s="168">
        <f>+D34+D39</f>
        <v>0</v>
      </c>
      <c r="E40" s="72">
        <f t="shared" si="5"/>
        <v>5334432980</v>
      </c>
      <c r="F40" s="73">
        <f t="shared" si="5"/>
        <v>5334432980</v>
      </c>
      <c r="G40" s="73">
        <f t="shared" si="5"/>
        <v>5225073366</v>
      </c>
      <c r="H40" s="73">
        <f t="shared" si="5"/>
        <v>4767479624</v>
      </c>
      <c r="I40" s="73">
        <f t="shared" si="5"/>
        <v>5352975996</v>
      </c>
      <c r="J40" s="73">
        <f t="shared" si="5"/>
        <v>5352975996</v>
      </c>
      <c r="K40" s="73">
        <f t="shared" si="5"/>
        <v>5357847155</v>
      </c>
      <c r="L40" s="73">
        <f t="shared" si="5"/>
        <v>5353677239</v>
      </c>
      <c r="M40" s="73">
        <f t="shared" si="5"/>
        <v>5533749267</v>
      </c>
      <c r="N40" s="73">
        <f t="shared" si="5"/>
        <v>5533749267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5533749267</v>
      </c>
      <c r="X40" s="73">
        <f t="shared" si="5"/>
        <v>2667216492</v>
      </c>
      <c r="Y40" s="73">
        <f t="shared" si="5"/>
        <v>2866532775</v>
      </c>
      <c r="Z40" s="170">
        <f>+IF(X40&lt;&gt;0,+(Y40/X40)*100,0)</f>
        <v>107.47281983287917</v>
      </c>
      <c r="AA40" s="74">
        <f>+AA34+AA39</f>
        <v>5334432980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11196263860</v>
      </c>
      <c r="D42" s="257">
        <f>+D25-D40</f>
        <v>0</v>
      </c>
      <c r="E42" s="258">
        <f t="shared" si="6"/>
        <v>11151564008</v>
      </c>
      <c r="F42" s="259">
        <f t="shared" si="6"/>
        <v>11151564008</v>
      </c>
      <c r="G42" s="259">
        <f t="shared" si="6"/>
        <v>11205639787</v>
      </c>
      <c r="H42" s="259">
        <f t="shared" si="6"/>
        <v>10793009318</v>
      </c>
      <c r="I42" s="259">
        <f t="shared" si="6"/>
        <v>10464918177</v>
      </c>
      <c r="J42" s="259">
        <f t="shared" si="6"/>
        <v>10464918177</v>
      </c>
      <c r="K42" s="259">
        <f t="shared" si="6"/>
        <v>10681948624</v>
      </c>
      <c r="L42" s="259">
        <f t="shared" si="6"/>
        <v>10566962097</v>
      </c>
      <c r="M42" s="259">
        <f t="shared" si="6"/>
        <v>10858602518</v>
      </c>
      <c r="N42" s="259">
        <f t="shared" si="6"/>
        <v>10858602518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10858602518</v>
      </c>
      <c r="X42" s="259">
        <f t="shared" si="6"/>
        <v>5575782004</v>
      </c>
      <c r="Y42" s="259">
        <f t="shared" si="6"/>
        <v>5282820514</v>
      </c>
      <c r="Z42" s="260">
        <f>+IF(X42&lt;&gt;0,+(Y42/X42)*100,0)</f>
        <v>94.74582238348212</v>
      </c>
      <c r="AA42" s="261">
        <f>+AA25-AA40</f>
        <v>11151564008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10858544266</v>
      </c>
      <c r="D45" s="155"/>
      <c r="E45" s="59">
        <v>11101964007</v>
      </c>
      <c r="F45" s="60">
        <v>11101964007</v>
      </c>
      <c r="G45" s="60">
        <v>11029879319</v>
      </c>
      <c r="H45" s="60">
        <v>10435110604</v>
      </c>
      <c r="I45" s="60">
        <v>10127198583</v>
      </c>
      <c r="J45" s="60">
        <v>10127198583</v>
      </c>
      <c r="K45" s="60">
        <v>10344229030</v>
      </c>
      <c r="L45" s="60">
        <v>10206426516</v>
      </c>
      <c r="M45" s="60">
        <v>10498197810</v>
      </c>
      <c r="N45" s="60">
        <v>10498197810</v>
      </c>
      <c r="O45" s="60"/>
      <c r="P45" s="60"/>
      <c r="Q45" s="60"/>
      <c r="R45" s="60"/>
      <c r="S45" s="60"/>
      <c r="T45" s="60"/>
      <c r="U45" s="60"/>
      <c r="V45" s="60"/>
      <c r="W45" s="60">
        <v>10498197810</v>
      </c>
      <c r="X45" s="60">
        <v>5550982004</v>
      </c>
      <c r="Y45" s="60">
        <v>4947215806</v>
      </c>
      <c r="Z45" s="139">
        <v>89.12</v>
      </c>
      <c r="AA45" s="62">
        <v>11101964007</v>
      </c>
    </row>
    <row r="46" spans="1:27" ht="13.5">
      <c r="A46" s="249" t="s">
        <v>171</v>
      </c>
      <c r="B46" s="182"/>
      <c r="C46" s="155">
        <v>337719594</v>
      </c>
      <c r="D46" s="155"/>
      <c r="E46" s="59">
        <v>49600000</v>
      </c>
      <c r="F46" s="60">
        <v>49600000</v>
      </c>
      <c r="G46" s="60">
        <v>175760468</v>
      </c>
      <c r="H46" s="60">
        <v>357898713</v>
      </c>
      <c r="I46" s="60">
        <v>337719594</v>
      </c>
      <c r="J46" s="60">
        <v>337719594</v>
      </c>
      <c r="K46" s="60">
        <v>337719594</v>
      </c>
      <c r="L46" s="60">
        <v>360535581</v>
      </c>
      <c r="M46" s="60">
        <v>360404706</v>
      </c>
      <c r="N46" s="60">
        <v>360404706</v>
      </c>
      <c r="O46" s="60"/>
      <c r="P46" s="60"/>
      <c r="Q46" s="60"/>
      <c r="R46" s="60"/>
      <c r="S46" s="60"/>
      <c r="T46" s="60"/>
      <c r="U46" s="60"/>
      <c r="V46" s="60"/>
      <c r="W46" s="60">
        <v>360404706</v>
      </c>
      <c r="X46" s="60">
        <v>24800000</v>
      </c>
      <c r="Y46" s="60">
        <v>335604706</v>
      </c>
      <c r="Z46" s="139">
        <v>1353.24</v>
      </c>
      <c r="AA46" s="62">
        <v>49600000</v>
      </c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11196263860</v>
      </c>
      <c r="D48" s="217">
        <f>SUM(D45:D47)</f>
        <v>0</v>
      </c>
      <c r="E48" s="264">
        <f t="shared" si="7"/>
        <v>11151564007</v>
      </c>
      <c r="F48" s="219">
        <f t="shared" si="7"/>
        <v>11151564007</v>
      </c>
      <c r="G48" s="219">
        <f t="shared" si="7"/>
        <v>11205639787</v>
      </c>
      <c r="H48" s="219">
        <f t="shared" si="7"/>
        <v>10793009317</v>
      </c>
      <c r="I48" s="219">
        <f t="shared" si="7"/>
        <v>10464918177</v>
      </c>
      <c r="J48" s="219">
        <f t="shared" si="7"/>
        <v>10464918177</v>
      </c>
      <c r="K48" s="219">
        <f t="shared" si="7"/>
        <v>10681948624</v>
      </c>
      <c r="L48" s="219">
        <f t="shared" si="7"/>
        <v>10566962097</v>
      </c>
      <c r="M48" s="219">
        <f t="shared" si="7"/>
        <v>10858602516</v>
      </c>
      <c r="N48" s="219">
        <f t="shared" si="7"/>
        <v>10858602516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10858602516</v>
      </c>
      <c r="X48" s="219">
        <f t="shared" si="7"/>
        <v>5575782004</v>
      </c>
      <c r="Y48" s="219">
        <f t="shared" si="7"/>
        <v>5282820512</v>
      </c>
      <c r="Z48" s="265">
        <f>+IF(X48&lt;&gt;0,+(Y48/X48)*100,0)</f>
        <v>94.74582234761272</v>
      </c>
      <c r="AA48" s="232">
        <f>SUM(AA45:AA47)</f>
        <v>11151564007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8" t="s">
        <v>174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74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5019628337</v>
      </c>
      <c r="D6" s="155"/>
      <c r="E6" s="59">
        <v>5851574500</v>
      </c>
      <c r="F6" s="60">
        <v>5851574500</v>
      </c>
      <c r="G6" s="60">
        <v>461542981</v>
      </c>
      <c r="H6" s="60">
        <v>679711685</v>
      </c>
      <c r="I6" s="60">
        <v>621502526</v>
      </c>
      <c r="J6" s="60">
        <v>1762757192</v>
      </c>
      <c r="K6" s="60">
        <v>752601642</v>
      </c>
      <c r="L6" s="60">
        <v>471671598</v>
      </c>
      <c r="M6" s="60">
        <v>642109814</v>
      </c>
      <c r="N6" s="60">
        <v>1866383054</v>
      </c>
      <c r="O6" s="60"/>
      <c r="P6" s="60"/>
      <c r="Q6" s="60"/>
      <c r="R6" s="60"/>
      <c r="S6" s="60"/>
      <c r="T6" s="60"/>
      <c r="U6" s="60"/>
      <c r="V6" s="60"/>
      <c r="W6" s="60">
        <v>3629140246</v>
      </c>
      <c r="X6" s="60">
        <v>3287626327</v>
      </c>
      <c r="Y6" s="60">
        <v>341513919</v>
      </c>
      <c r="Z6" s="140">
        <v>10.39</v>
      </c>
      <c r="AA6" s="62">
        <v>5851574500</v>
      </c>
    </row>
    <row r="7" spans="1:27" ht="13.5">
      <c r="A7" s="249" t="s">
        <v>178</v>
      </c>
      <c r="B7" s="182"/>
      <c r="C7" s="155">
        <v>1505562143</v>
      </c>
      <c r="D7" s="155"/>
      <c r="E7" s="59">
        <v>1336615800</v>
      </c>
      <c r="F7" s="60">
        <v>1336615800</v>
      </c>
      <c r="G7" s="60">
        <v>355331012</v>
      </c>
      <c r="H7" s="60">
        <v>34278660</v>
      </c>
      <c r="I7" s="60">
        <v>10470557</v>
      </c>
      <c r="J7" s="60">
        <v>400080229</v>
      </c>
      <c r="K7" s="60">
        <v>101091950</v>
      </c>
      <c r="L7" s="60">
        <v>266494675</v>
      </c>
      <c r="M7" s="60">
        <v>32139976</v>
      </c>
      <c r="N7" s="60">
        <v>399726601</v>
      </c>
      <c r="O7" s="60"/>
      <c r="P7" s="60"/>
      <c r="Q7" s="60"/>
      <c r="R7" s="60"/>
      <c r="S7" s="60"/>
      <c r="T7" s="60"/>
      <c r="U7" s="60"/>
      <c r="V7" s="60"/>
      <c r="W7" s="60">
        <v>799806830</v>
      </c>
      <c r="X7" s="60">
        <v>927079029</v>
      </c>
      <c r="Y7" s="60">
        <v>-127272199</v>
      </c>
      <c r="Z7" s="140">
        <v>-13.73</v>
      </c>
      <c r="AA7" s="62">
        <v>1336615800</v>
      </c>
    </row>
    <row r="8" spans="1:27" ht="13.5">
      <c r="A8" s="249" t="s">
        <v>179</v>
      </c>
      <c r="B8" s="182"/>
      <c r="C8" s="155">
        <v>920096786</v>
      </c>
      <c r="D8" s="155"/>
      <c r="E8" s="59">
        <v>970324000</v>
      </c>
      <c r="F8" s="60">
        <v>970324000</v>
      </c>
      <c r="G8" s="60">
        <v>166746000</v>
      </c>
      <c r="H8" s="60"/>
      <c r="I8" s="60"/>
      <c r="J8" s="60">
        <v>166746000</v>
      </c>
      <c r="K8" s="60">
        <v>25000000</v>
      </c>
      <c r="L8" s="60"/>
      <c r="M8" s="60">
        <v>255394000</v>
      </c>
      <c r="N8" s="60">
        <v>280394000</v>
      </c>
      <c r="O8" s="60"/>
      <c r="P8" s="60"/>
      <c r="Q8" s="60"/>
      <c r="R8" s="60"/>
      <c r="S8" s="60"/>
      <c r="T8" s="60"/>
      <c r="U8" s="60"/>
      <c r="V8" s="60"/>
      <c r="W8" s="60">
        <v>447140000</v>
      </c>
      <c r="X8" s="60">
        <v>519839586</v>
      </c>
      <c r="Y8" s="60">
        <v>-72699586</v>
      </c>
      <c r="Z8" s="140">
        <v>-13.99</v>
      </c>
      <c r="AA8" s="62">
        <v>970324000</v>
      </c>
    </row>
    <row r="9" spans="1:27" ht="13.5">
      <c r="A9" s="249" t="s">
        <v>180</v>
      </c>
      <c r="B9" s="182"/>
      <c r="C9" s="155">
        <v>82577554</v>
      </c>
      <c r="D9" s="155"/>
      <c r="E9" s="59">
        <v>65592430</v>
      </c>
      <c r="F9" s="60">
        <v>65592430</v>
      </c>
      <c r="G9" s="60">
        <v>12671503</v>
      </c>
      <c r="H9" s="60">
        <v>9452828</v>
      </c>
      <c r="I9" s="60">
        <v>7458639</v>
      </c>
      <c r="J9" s="60">
        <v>29582970</v>
      </c>
      <c r="K9" s="60">
        <v>7368658</v>
      </c>
      <c r="L9" s="60">
        <v>5767158</v>
      </c>
      <c r="M9" s="60">
        <v>5379544</v>
      </c>
      <c r="N9" s="60">
        <v>18515360</v>
      </c>
      <c r="O9" s="60"/>
      <c r="P9" s="60"/>
      <c r="Q9" s="60"/>
      <c r="R9" s="60"/>
      <c r="S9" s="60"/>
      <c r="T9" s="60"/>
      <c r="U9" s="60"/>
      <c r="V9" s="60"/>
      <c r="W9" s="60">
        <v>48098330</v>
      </c>
      <c r="X9" s="60">
        <v>37580770</v>
      </c>
      <c r="Y9" s="60">
        <v>10517560</v>
      </c>
      <c r="Z9" s="140">
        <v>27.99</v>
      </c>
      <c r="AA9" s="62">
        <v>65592430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-5525335429</v>
      </c>
      <c r="D12" s="155"/>
      <c r="E12" s="59">
        <v>-6518126981</v>
      </c>
      <c r="F12" s="60">
        <v>-6518126981</v>
      </c>
      <c r="G12" s="60">
        <v>-738345355</v>
      </c>
      <c r="H12" s="60">
        <v>-726715512</v>
      </c>
      <c r="I12" s="60">
        <v>-687132478</v>
      </c>
      <c r="J12" s="60">
        <v>-2152193345</v>
      </c>
      <c r="K12" s="60">
        <v>-669358211</v>
      </c>
      <c r="L12" s="60">
        <v>-562020426</v>
      </c>
      <c r="M12" s="60">
        <v>-645939534</v>
      </c>
      <c r="N12" s="60">
        <v>-1877318171</v>
      </c>
      <c r="O12" s="60"/>
      <c r="P12" s="60"/>
      <c r="Q12" s="60"/>
      <c r="R12" s="60"/>
      <c r="S12" s="60"/>
      <c r="T12" s="60"/>
      <c r="U12" s="60"/>
      <c r="V12" s="60"/>
      <c r="W12" s="60">
        <v>-4029511516</v>
      </c>
      <c r="X12" s="60">
        <v>-3613346199</v>
      </c>
      <c r="Y12" s="60">
        <v>-416165317</v>
      </c>
      <c r="Z12" s="140">
        <v>11.52</v>
      </c>
      <c r="AA12" s="62">
        <v>-6518126981</v>
      </c>
    </row>
    <row r="13" spans="1:27" ht="13.5">
      <c r="A13" s="249" t="s">
        <v>40</v>
      </c>
      <c r="B13" s="182"/>
      <c r="C13" s="155">
        <v>-192714798</v>
      </c>
      <c r="D13" s="155"/>
      <c r="E13" s="59">
        <v>-181343690</v>
      </c>
      <c r="F13" s="60">
        <v>-181343690</v>
      </c>
      <c r="G13" s="60">
        <v>-37071960</v>
      </c>
      <c r="H13" s="60"/>
      <c r="I13" s="60">
        <v>-25204149</v>
      </c>
      <c r="J13" s="60">
        <v>-62276109</v>
      </c>
      <c r="K13" s="60"/>
      <c r="L13" s="60">
        <v>-22614328</v>
      </c>
      <c r="M13" s="60">
        <v>-6272384</v>
      </c>
      <c r="N13" s="60">
        <v>-28886712</v>
      </c>
      <c r="O13" s="60"/>
      <c r="P13" s="60"/>
      <c r="Q13" s="60"/>
      <c r="R13" s="60"/>
      <c r="S13" s="60"/>
      <c r="T13" s="60"/>
      <c r="U13" s="60"/>
      <c r="V13" s="60"/>
      <c r="W13" s="60">
        <v>-91162821</v>
      </c>
      <c r="X13" s="60">
        <v>-91152820</v>
      </c>
      <c r="Y13" s="60">
        <v>-10001</v>
      </c>
      <c r="Z13" s="140">
        <v>0.01</v>
      </c>
      <c r="AA13" s="62">
        <v>-181343690</v>
      </c>
    </row>
    <row r="14" spans="1:27" ht="13.5">
      <c r="A14" s="249" t="s">
        <v>42</v>
      </c>
      <c r="B14" s="182"/>
      <c r="C14" s="155">
        <v>-22372452</v>
      </c>
      <c r="D14" s="155"/>
      <c r="E14" s="59">
        <v>-18080899</v>
      </c>
      <c r="F14" s="60">
        <v>-18080899</v>
      </c>
      <c r="G14" s="60">
        <v>-187000</v>
      </c>
      <c r="H14" s="60">
        <v>-5303028</v>
      </c>
      <c r="I14" s="60">
        <v>-471223</v>
      </c>
      <c r="J14" s="60">
        <v>-5961251</v>
      </c>
      <c r="K14" s="60">
        <v>-5418710</v>
      </c>
      <c r="L14" s="60">
        <v>-52909</v>
      </c>
      <c r="M14" s="60">
        <v>-2510033</v>
      </c>
      <c r="N14" s="60">
        <v>-7981652</v>
      </c>
      <c r="O14" s="60"/>
      <c r="P14" s="60"/>
      <c r="Q14" s="60"/>
      <c r="R14" s="60"/>
      <c r="S14" s="60"/>
      <c r="T14" s="60"/>
      <c r="U14" s="60"/>
      <c r="V14" s="60"/>
      <c r="W14" s="60">
        <v>-13942903</v>
      </c>
      <c r="X14" s="60">
        <v>-6247039</v>
      </c>
      <c r="Y14" s="60">
        <v>-7695864</v>
      </c>
      <c r="Z14" s="140">
        <v>123.19</v>
      </c>
      <c r="AA14" s="62">
        <v>-18080899</v>
      </c>
    </row>
    <row r="15" spans="1:27" ht="13.5">
      <c r="A15" s="250" t="s">
        <v>184</v>
      </c>
      <c r="B15" s="251"/>
      <c r="C15" s="168">
        <f aca="true" t="shared" si="0" ref="C15:Y15">SUM(C6:C14)</f>
        <v>1787442141</v>
      </c>
      <c r="D15" s="168">
        <f>SUM(D6:D14)</f>
        <v>0</v>
      </c>
      <c r="E15" s="72">
        <f t="shared" si="0"/>
        <v>1506555160</v>
      </c>
      <c r="F15" s="73">
        <f t="shared" si="0"/>
        <v>1506555160</v>
      </c>
      <c r="G15" s="73">
        <f t="shared" si="0"/>
        <v>220687181</v>
      </c>
      <c r="H15" s="73">
        <f t="shared" si="0"/>
        <v>-8575367</v>
      </c>
      <c r="I15" s="73">
        <f t="shared" si="0"/>
        <v>-73376128</v>
      </c>
      <c r="J15" s="73">
        <f t="shared" si="0"/>
        <v>138735686</v>
      </c>
      <c r="K15" s="73">
        <f t="shared" si="0"/>
        <v>211285329</v>
      </c>
      <c r="L15" s="73">
        <f t="shared" si="0"/>
        <v>159245768</v>
      </c>
      <c r="M15" s="73">
        <f t="shared" si="0"/>
        <v>280301383</v>
      </c>
      <c r="N15" s="73">
        <f t="shared" si="0"/>
        <v>650832480</v>
      </c>
      <c r="O15" s="73">
        <f t="shared" si="0"/>
        <v>0</v>
      </c>
      <c r="P15" s="73">
        <f t="shared" si="0"/>
        <v>0</v>
      </c>
      <c r="Q15" s="73">
        <f t="shared" si="0"/>
        <v>0</v>
      </c>
      <c r="R15" s="73">
        <f t="shared" si="0"/>
        <v>0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789568166</v>
      </c>
      <c r="X15" s="73">
        <f t="shared" si="0"/>
        <v>1061379654</v>
      </c>
      <c r="Y15" s="73">
        <f t="shared" si="0"/>
        <v>-271811488</v>
      </c>
      <c r="Z15" s="170">
        <f>+IF(X15&lt;&gt;0,+(Y15/X15)*100,0)</f>
        <v>-25.609261207865586</v>
      </c>
      <c r="AA15" s="74">
        <f>SUM(AA6:AA14)</f>
        <v>1506555160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/>
      <c r="D19" s="155"/>
      <c r="E19" s="59"/>
      <c r="F19" s="60"/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/>
      <c r="Y19" s="159"/>
      <c r="Z19" s="141"/>
      <c r="AA19" s="225"/>
    </row>
    <row r="20" spans="1:27" ht="13.5">
      <c r="A20" s="249" t="s">
        <v>187</v>
      </c>
      <c r="B20" s="182"/>
      <c r="C20" s="155"/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>
        <v>19819415</v>
      </c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>
        <v>-1680945251</v>
      </c>
      <c r="D24" s="155"/>
      <c r="E24" s="59">
        <v>-1339674569</v>
      </c>
      <c r="F24" s="60">
        <v>-1339674569</v>
      </c>
      <c r="G24" s="60">
        <v>-429295875</v>
      </c>
      <c r="H24" s="60">
        <v>-75292442</v>
      </c>
      <c r="I24" s="60">
        <v>-101217093</v>
      </c>
      <c r="J24" s="60">
        <v>-605805410</v>
      </c>
      <c r="K24" s="60">
        <v>-125621616</v>
      </c>
      <c r="L24" s="60">
        <v>-87918248</v>
      </c>
      <c r="M24" s="60">
        <v>-139667036</v>
      </c>
      <c r="N24" s="60">
        <v>-353206900</v>
      </c>
      <c r="O24" s="60"/>
      <c r="P24" s="60"/>
      <c r="Q24" s="60"/>
      <c r="R24" s="60"/>
      <c r="S24" s="60"/>
      <c r="T24" s="60"/>
      <c r="U24" s="60"/>
      <c r="V24" s="60"/>
      <c r="W24" s="60">
        <v>-959012310</v>
      </c>
      <c r="X24" s="60">
        <v>-480940002</v>
      </c>
      <c r="Y24" s="60">
        <v>-478072308</v>
      </c>
      <c r="Z24" s="140">
        <v>99.4</v>
      </c>
      <c r="AA24" s="62">
        <v>-1339674569</v>
      </c>
    </row>
    <row r="25" spans="1:27" ht="13.5">
      <c r="A25" s="250" t="s">
        <v>191</v>
      </c>
      <c r="B25" s="251"/>
      <c r="C25" s="168">
        <f aca="true" t="shared" si="1" ref="C25:Y25">SUM(C19:C24)</f>
        <v>-1661125836</v>
      </c>
      <c r="D25" s="168">
        <f>SUM(D19:D24)</f>
        <v>0</v>
      </c>
      <c r="E25" s="72">
        <f t="shared" si="1"/>
        <v>-1339674569</v>
      </c>
      <c r="F25" s="73">
        <f t="shared" si="1"/>
        <v>-1339674569</v>
      </c>
      <c r="G25" s="73">
        <f t="shared" si="1"/>
        <v>-429295875</v>
      </c>
      <c r="H25" s="73">
        <f t="shared" si="1"/>
        <v>-75292442</v>
      </c>
      <c r="I25" s="73">
        <f t="shared" si="1"/>
        <v>-101217093</v>
      </c>
      <c r="J25" s="73">
        <f t="shared" si="1"/>
        <v>-605805410</v>
      </c>
      <c r="K25" s="73">
        <f t="shared" si="1"/>
        <v>-125621616</v>
      </c>
      <c r="L25" s="73">
        <f t="shared" si="1"/>
        <v>-87918248</v>
      </c>
      <c r="M25" s="73">
        <f t="shared" si="1"/>
        <v>-139667036</v>
      </c>
      <c r="N25" s="73">
        <f t="shared" si="1"/>
        <v>-353206900</v>
      </c>
      <c r="O25" s="73">
        <f t="shared" si="1"/>
        <v>0</v>
      </c>
      <c r="P25" s="73">
        <f t="shared" si="1"/>
        <v>0</v>
      </c>
      <c r="Q25" s="73">
        <f t="shared" si="1"/>
        <v>0</v>
      </c>
      <c r="R25" s="73">
        <f t="shared" si="1"/>
        <v>0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-959012310</v>
      </c>
      <c r="X25" s="73">
        <f t="shared" si="1"/>
        <v>-480940002</v>
      </c>
      <c r="Y25" s="73">
        <f t="shared" si="1"/>
        <v>-478072308</v>
      </c>
      <c r="Z25" s="170">
        <f>+IF(X25&lt;&gt;0,+(Y25/X25)*100,0)</f>
        <v>99.40373144507119</v>
      </c>
      <c r="AA25" s="74">
        <f>SUM(AA19:AA24)</f>
        <v>-1339674569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>
        <v>6623515</v>
      </c>
      <c r="D31" s="155"/>
      <c r="E31" s="59"/>
      <c r="F31" s="60"/>
      <c r="G31" s="60"/>
      <c r="H31" s="159"/>
      <c r="I31" s="159"/>
      <c r="J31" s="159"/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/>
      <c r="X31" s="159"/>
      <c r="Y31" s="60"/>
      <c r="Z31" s="140"/>
      <c r="AA31" s="62"/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>
        <v>-105724271</v>
      </c>
      <c r="D33" s="155"/>
      <c r="E33" s="59">
        <v>-112968099</v>
      </c>
      <c r="F33" s="60">
        <v>-112968099</v>
      </c>
      <c r="G33" s="60">
        <v>-15312038</v>
      </c>
      <c r="H33" s="60"/>
      <c r="I33" s="60">
        <v>-20359519</v>
      </c>
      <c r="J33" s="60">
        <v>-35671557</v>
      </c>
      <c r="K33" s="60"/>
      <c r="L33" s="60">
        <v>-5164699</v>
      </c>
      <c r="M33" s="60">
        <v>-15000000</v>
      </c>
      <c r="N33" s="60">
        <v>-20164699</v>
      </c>
      <c r="O33" s="60"/>
      <c r="P33" s="60"/>
      <c r="Q33" s="60"/>
      <c r="R33" s="60"/>
      <c r="S33" s="60"/>
      <c r="T33" s="60"/>
      <c r="U33" s="60"/>
      <c r="V33" s="60"/>
      <c r="W33" s="60">
        <v>-55836256</v>
      </c>
      <c r="X33" s="60">
        <v>-55836257</v>
      </c>
      <c r="Y33" s="60">
        <v>1</v>
      </c>
      <c r="Z33" s="140"/>
      <c r="AA33" s="62">
        <v>-112968099</v>
      </c>
    </row>
    <row r="34" spans="1:27" ht="13.5">
      <c r="A34" s="250" t="s">
        <v>197</v>
      </c>
      <c r="B34" s="251"/>
      <c r="C34" s="168">
        <f aca="true" t="shared" si="2" ref="C34:Y34">SUM(C29:C33)</f>
        <v>-99100756</v>
      </c>
      <c r="D34" s="168">
        <f>SUM(D29:D33)</f>
        <v>0</v>
      </c>
      <c r="E34" s="72">
        <f t="shared" si="2"/>
        <v>-112968099</v>
      </c>
      <c r="F34" s="73">
        <f t="shared" si="2"/>
        <v>-112968099</v>
      </c>
      <c r="G34" s="73">
        <f t="shared" si="2"/>
        <v>-15312038</v>
      </c>
      <c r="H34" s="73">
        <f t="shared" si="2"/>
        <v>0</v>
      </c>
      <c r="I34" s="73">
        <f t="shared" si="2"/>
        <v>-20359519</v>
      </c>
      <c r="J34" s="73">
        <f t="shared" si="2"/>
        <v>-35671557</v>
      </c>
      <c r="K34" s="73">
        <f t="shared" si="2"/>
        <v>0</v>
      </c>
      <c r="L34" s="73">
        <f t="shared" si="2"/>
        <v>-5164699</v>
      </c>
      <c r="M34" s="73">
        <f t="shared" si="2"/>
        <v>-15000000</v>
      </c>
      <c r="N34" s="73">
        <f t="shared" si="2"/>
        <v>-20164699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-55836256</v>
      </c>
      <c r="X34" s="73">
        <f t="shared" si="2"/>
        <v>-55836257</v>
      </c>
      <c r="Y34" s="73">
        <f t="shared" si="2"/>
        <v>1</v>
      </c>
      <c r="Z34" s="170">
        <f>+IF(X34&lt;&gt;0,+(Y34/X34)*100,0)</f>
        <v>-1.790950994440763E-06</v>
      </c>
      <c r="AA34" s="74">
        <f>SUM(AA29:AA33)</f>
        <v>-112968099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27215549</v>
      </c>
      <c r="D36" s="153">
        <f>+D15+D25+D34</f>
        <v>0</v>
      </c>
      <c r="E36" s="99">
        <f t="shared" si="3"/>
        <v>53912492</v>
      </c>
      <c r="F36" s="100">
        <f t="shared" si="3"/>
        <v>53912492</v>
      </c>
      <c r="G36" s="100">
        <f t="shared" si="3"/>
        <v>-223920732</v>
      </c>
      <c r="H36" s="100">
        <f t="shared" si="3"/>
        <v>-83867809</v>
      </c>
      <c r="I36" s="100">
        <f t="shared" si="3"/>
        <v>-194952740</v>
      </c>
      <c r="J36" s="100">
        <f t="shared" si="3"/>
        <v>-502741281</v>
      </c>
      <c r="K36" s="100">
        <f t="shared" si="3"/>
        <v>85663713</v>
      </c>
      <c r="L36" s="100">
        <f t="shared" si="3"/>
        <v>66162821</v>
      </c>
      <c r="M36" s="100">
        <f t="shared" si="3"/>
        <v>125634347</v>
      </c>
      <c r="N36" s="100">
        <f t="shared" si="3"/>
        <v>277460881</v>
      </c>
      <c r="O36" s="100">
        <f t="shared" si="3"/>
        <v>0</v>
      </c>
      <c r="P36" s="100">
        <f t="shared" si="3"/>
        <v>0</v>
      </c>
      <c r="Q36" s="100">
        <f t="shared" si="3"/>
        <v>0</v>
      </c>
      <c r="R36" s="100">
        <f t="shared" si="3"/>
        <v>0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-225280400</v>
      </c>
      <c r="X36" s="100">
        <f t="shared" si="3"/>
        <v>524603395</v>
      </c>
      <c r="Y36" s="100">
        <f t="shared" si="3"/>
        <v>-749883795</v>
      </c>
      <c r="Z36" s="137">
        <f>+IF(X36&lt;&gt;0,+(Y36/X36)*100,0)</f>
        <v>-142.9429931539044</v>
      </c>
      <c r="AA36" s="102">
        <f>+AA15+AA25+AA34</f>
        <v>53912492</v>
      </c>
    </row>
    <row r="37" spans="1:27" ht="13.5">
      <c r="A37" s="249" t="s">
        <v>199</v>
      </c>
      <c r="B37" s="182"/>
      <c r="C37" s="153">
        <v>1580881587</v>
      </c>
      <c r="D37" s="153"/>
      <c r="E37" s="99">
        <v>1162923725</v>
      </c>
      <c r="F37" s="100">
        <v>1162923725</v>
      </c>
      <c r="G37" s="100">
        <v>1608097136</v>
      </c>
      <c r="H37" s="100">
        <v>1384176404</v>
      </c>
      <c r="I37" s="100">
        <v>1300308595</v>
      </c>
      <c r="J37" s="100">
        <v>1608097136</v>
      </c>
      <c r="K37" s="100">
        <v>1105355855</v>
      </c>
      <c r="L37" s="100">
        <v>1191019568</v>
      </c>
      <c r="M37" s="100">
        <v>1257182389</v>
      </c>
      <c r="N37" s="100">
        <v>1105355855</v>
      </c>
      <c r="O37" s="100"/>
      <c r="P37" s="100"/>
      <c r="Q37" s="100"/>
      <c r="R37" s="100"/>
      <c r="S37" s="100"/>
      <c r="T37" s="100"/>
      <c r="U37" s="100"/>
      <c r="V37" s="100"/>
      <c r="W37" s="100">
        <v>1608097136</v>
      </c>
      <c r="X37" s="100">
        <v>1162923725</v>
      </c>
      <c r="Y37" s="100">
        <v>445173411</v>
      </c>
      <c r="Z37" s="137">
        <v>38.28</v>
      </c>
      <c r="AA37" s="102">
        <v>1162923725</v>
      </c>
    </row>
    <row r="38" spans="1:27" ht="13.5">
      <c r="A38" s="269" t="s">
        <v>200</v>
      </c>
      <c r="B38" s="256"/>
      <c r="C38" s="257">
        <v>1608097135</v>
      </c>
      <c r="D38" s="257"/>
      <c r="E38" s="258">
        <v>1216836217</v>
      </c>
      <c r="F38" s="259">
        <v>1216836217</v>
      </c>
      <c r="G38" s="259">
        <v>1384176404</v>
      </c>
      <c r="H38" s="259">
        <v>1300308595</v>
      </c>
      <c r="I38" s="259">
        <v>1105355855</v>
      </c>
      <c r="J38" s="259">
        <v>1105355855</v>
      </c>
      <c r="K38" s="259">
        <v>1191019568</v>
      </c>
      <c r="L38" s="259">
        <v>1257182389</v>
      </c>
      <c r="M38" s="259">
        <v>1382816736</v>
      </c>
      <c r="N38" s="259">
        <v>1382816736</v>
      </c>
      <c r="O38" s="259"/>
      <c r="P38" s="259"/>
      <c r="Q38" s="259"/>
      <c r="R38" s="259"/>
      <c r="S38" s="259"/>
      <c r="T38" s="259"/>
      <c r="U38" s="259"/>
      <c r="V38" s="259"/>
      <c r="W38" s="259">
        <v>1382816736</v>
      </c>
      <c r="X38" s="259">
        <v>1687527120</v>
      </c>
      <c r="Y38" s="259">
        <v>-304710384</v>
      </c>
      <c r="Z38" s="260">
        <v>-18.06</v>
      </c>
      <c r="AA38" s="261">
        <v>1216836217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3" t="s">
        <v>201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926528925</v>
      </c>
      <c r="D5" s="200">
        <f t="shared" si="0"/>
        <v>0</v>
      </c>
      <c r="E5" s="106">
        <f t="shared" si="0"/>
        <v>608139057</v>
      </c>
      <c r="F5" s="106">
        <f t="shared" si="0"/>
        <v>608139057</v>
      </c>
      <c r="G5" s="106">
        <f t="shared" si="0"/>
        <v>30479814</v>
      </c>
      <c r="H5" s="106">
        <f t="shared" si="0"/>
        <v>23904270</v>
      </c>
      <c r="I5" s="106">
        <f t="shared" si="0"/>
        <v>32888971</v>
      </c>
      <c r="J5" s="106">
        <f t="shared" si="0"/>
        <v>87273055</v>
      </c>
      <c r="K5" s="106">
        <f t="shared" si="0"/>
        <v>65896553</v>
      </c>
      <c r="L5" s="106">
        <f t="shared" si="0"/>
        <v>42281742</v>
      </c>
      <c r="M5" s="106">
        <f t="shared" si="0"/>
        <v>51654317</v>
      </c>
      <c r="N5" s="106">
        <f t="shared" si="0"/>
        <v>159832612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247105667</v>
      </c>
      <c r="X5" s="106">
        <f t="shared" si="0"/>
        <v>304069530</v>
      </c>
      <c r="Y5" s="106">
        <f t="shared" si="0"/>
        <v>-56963863</v>
      </c>
      <c r="Z5" s="201">
        <f>+IF(X5&lt;&gt;0,+(Y5/X5)*100,0)</f>
        <v>-18.73382808201795</v>
      </c>
      <c r="AA5" s="199">
        <f>SUM(AA11:AA18)</f>
        <v>608139057</v>
      </c>
    </row>
    <row r="6" spans="1:27" ht="13.5">
      <c r="A6" s="291" t="s">
        <v>204</v>
      </c>
      <c r="B6" s="142"/>
      <c r="C6" s="62">
        <v>555926868</v>
      </c>
      <c r="D6" s="156"/>
      <c r="E6" s="60">
        <v>176174097</v>
      </c>
      <c r="F6" s="60">
        <v>176174097</v>
      </c>
      <c r="G6" s="60">
        <v>25456749</v>
      </c>
      <c r="H6" s="60">
        <v>4487728</v>
      </c>
      <c r="I6" s="60">
        <v>11248552</v>
      </c>
      <c r="J6" s="60">
        <v>41193029</v>
      </c>
      <c r="K6" s="60">
        <v>18463309</v>
      </c>
      <c r="L6" s="60">
        <v>21865194</v>
      </c>
      <c r="M6" s="60">
        <v>9843806</v>
      </c>
      <c r="N6" s="60">
        <v>50172309</v>
      </c>
      <c r="O6" s="60"/>
      <c r="P6" s="60"/>
      <c r="Q6" s="60"/>
      <c r="R6" s="60"/>
      <c r="S6" s="60"/>
      <c r="T6" s="60"/>
      <c r="U6" s="60"/>
      <c r="V6" s="60"/>
      <c r="W6" s="60">
        <v>91365338</v>
      </c>
      <c r="X6" s="60">
        <v>88087049</v>
      </c>
      <c r="Y6" s="60">
        <v>3278289</v>
      </c>
      <c r="Z6" s="140">
        <v>3.72</v>
      </c>
      <c r="AA6" s="155">
        <v>176174097</v>
      </c>
    </row>
    <row r="7" spans="1:27" ht="13.5">
      <c r="A7" s="291" t="s">
        <v>205</v>
      </c>
      <c r="B7" s="142"/>
      <c r="C7" s="62">
        <v>38215461</v>
      </c>
      <c r="D7" s="156"/>
      <c r="E7" s="60">
        <v>31009506</v>
      </c>
      <c r="F7" s="60">
        <v>31009506</v>
      </c>
      <c r="G7" s="60">
        <v>1349604</v>
      </c>
      <c r="H7" s="60">
        <v>5115881</v>
      </c>
      <c r="I7" s="60">
        <v>3553591</v>
      </c>
      <c r="J7" s="60">
        <v>10019076</v>
      </c>
      <c r="K7" s="60">
        <v>9357059</v>
      </c>
      <c r="L7" s="60">
        <v>2686291</v>
      </c>
      <c r="M7" s="60">
        <v>2472100</v>
      </c>
      <c r="N7" s="60">
        <v>14515450</v>
      </c>
      <c r="O7" s="60"/>
      <c r="P7" s="60"/>
      <c r="Q7" s="60"/>
      <c r="R7" s="60"/>
      <c r="S7" s="60"/>
      <c r="T7" s="60"/>
      <c r="U7" s="60"/>
      <c r="V7" s="60"/>
      <c r="W7" s="60">
        <v>24534526</v>
      </c>
      <c r="X7" s="60">
        <v>15504753</v>
      </c>
      <c r="Y7" s="60">
        <v>9029773</v>
      </c>
      <c r="Z7" s="140">
        <v>58.24</v>
      </c>
      <c r="AA7" s="155">
        <v>31009506</v>
      </c>
    </row>
    <row r="8" spans="1:27" ht="13.5">
      <c r="A8" s="291" t="s">
        <v>206</v>
      </c>
      <c r="B8" s="142"/>
      <c r="C8" s="62">
        <v>63339088</v>
      </c>
      <c r="D8" s="156"/>
      <c r="E8" s="60">
        <v>77000000</v>
      </c>
      <c r="F8" s="60">
        <v>77000000</v>
      </c>
      <c r="G8" s="60">
        <v>2097807</v>
      </c>
      <c r="H8" s="60">
        <v>901148</v>
      </c>
      <c r="I8" s="60">
        <v>2069512</v>
      </c>
      <c r="J8" s="60">
        <v>5068467</v>
      </c>
      <c r="K8" s="60">
        <v>4775085</v>
      </c>
      <c r="L8" s="60">
        <v>2266110</v>
      </c>
      <c r="M8" s="60">
        <v>4533420</v>
      </c>
      <c r="N8" s="60">
        <v>11574615</v>
      </c>
      <c r="O8" s="60"/>
      <c r="P8" s="60"/>
      <c r="Q8" s="60"/>
      <c r="R8" s="60"/>
      <c r="S8" s="60"/>
      <c r="T8" s="60"/>
      <c r="U8" s="60"/>
      <c r="V8" s="60"/>
      <c r="W8" s="60">
        <v>16643082</v>
      </c>
      <c r="X8" s="60">
        <v>38500000</v>
      </c>
      <c r="Y8" s="60">
        <v>-21856918</v>
      </c>
      <c r="Z8" s="140">
        <v>-56.77</v>
      </c>
      <c r="AA8" s="155">
        <v>77000000</v>
      </c>
    </row>
    <row r="9" spans="1:27" ht="13.5">
      <c r="A9" s="291" t="s">
        <v>207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3.5">
      <c r="A10" s="291" t="s">
        <v>208</v>
      </c>
      <c r="B10" s="142"/>
      <c r="C10" s="62">
        <v>179555648</v>
      </c>
      <c r="D10" s="156"/>
      <c r="E10" s="60">
        <v>189972807</v>
      </c>
      <c r="F10" s="60">
        <v>189972807</v>
      </c>
      <c r="G10" s="60">
        <v>218265</v>
      </c>
      <c r="H10" s="60">
        <v>9197093</v>
      </c>
      <c r="I10" s="60">
        <v>13540988</v>
      </c>
      <c r="J10" s="60">
        <v>22956346</v>
      </c>
      <c r="K10" s="60">
        <v>23296003</v>
      </c>
      <c r="L10" s="60">
        <v>12597104</v>
      </c>
      <c r="M10" s="60">
        <v>25382970</v>
      </c>
      <c r="N10" s="60">
        <v>61276077</v>
      </c>
      <c r="O10" s="60"/>
      <c r="P10" s="60"/>
      <c r="Q10" s="60"/>
      <c r="R10" s="60"/>
      <c r="S10" s="60"/>
      <c r="T10" s="60"/>
      <c r="U10" s="60"/>
      <c r="V10" s="60"/>
      <c r="W10" s="60">
        <v>84232423</v>
      </c>
      <c r="X10" s="60">
        <v>94986404</v>
      </c>
      <c r="Y10" s="60">
        <v>-10753981</v>
      </c>
      <c r="Z10" s="140">
        <v>-11.32</v>
      </c>
      <c r="AA10" s="155">
        <v>189972807</v>
      </c>
    </row>
    <row r="11" spans="1:27" ht="13.5">
      <c r="A11" s="292" t="s">
        <v>209</v>
      </c>
      <c r="B11" s="142"/>
      <c r="C11" s="293">
        <f aca="true" t="shared" si="1" ref="C11:Y11">SUM(C6:C10)</f>
        <v>837037065</v>
      </c>
      <c r="D11" s="294">
        <f t="shared" si="1"/>
        <v>0</v>
      </c>
      <c r="E11" s="295">
        <f t="shared" si="1"/>
        <v>474156410</v>
      </c>
      <c r="F11" s="295">
        <f t="shared" si="1"/>
        <v>474156410</v>
      </c>
      <c r="G11" s="295">
        <f t="shared" si="1"/>
        <v>29122425</v>
      </c>
      <c r="H11" s="295">
        <f t="shared" si="1"/>
        <v>19701850</v>
      </c>
      <c r="I11" s="295">
        <f t="shared" si="1"/>
        <v>30412643</v>
      </c>
      <c r="J11" s="295">
        <f t="shared" si="1"/>
        <v>79236918</v>
      </c>
      <c r="K11" s="295">
        <f t="shared" si="1"/>
        <v>55891456</v>
      </c>
      <c r="L11" s="295">
        <f t="shared" si="1"/>
        <v>39414699</v>
      </c>
      <c r="M11" s="295">
        <f t="shared" si="1"/>
        <v>42232296</v>
      </c>
      <c r="N11" s="295">
        <f t="shared" si="1"/>
        <v>137538451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216775369</v>
      </c>
      <c r="X11" s="295">
        <f t="shared" si="1"/>
        <v>237078206</v>
      </c>
      <c r="Y11" s="295">
        <f t="shared" si="1"/>
        <v>-20302837</v>
      </c>
      <c r="Z11" s="296">
        <f>+IF(X11&lt;&gt;0,+(Y11/X11)*100,0)</f>
        <v>-8.56377199007487</v>
      </c>
      <c r="AA11" s="297">
        <f>SUM(AA6:AA10)</f>
        <v>474156410</v>
      </c>
    </row>
    <row r="12" spans="1:27" ht="13.5">
      <c r="A12" s="298" t="s">
        <v>210</v>
      </c>
      <c r="B12" s="136"/>
      <c r="C12" s="62">
        <v>19932084</v>
      </c>
      <c r="D12" s="156"/>
      <c r="E12" s="60">
        <v>35509647</v>
      </c>
      <c r="F12" s="60">
        <v>35509647</v>
      </c>
      <c r="G12" s="60">
        <v>1357389</v>
      </c>
      <c r="H12" s="60">
        <v>2320057</v>
      </c>
      <c r="I12" s="60">
        <v>1667653</v>
      </c>
      <c r="J12" s="60">
        <v>5345099</v>
      </c>
      <c r="K12" s="60">
        <v>3128818</v>
      </c>
      <c r="L12" s="60">
        <v>1754742</v>
      </c>
      <c r="M12" s="60">
        <v>1525845</v>
      </c>
      <c r="N12" s="60">
        <v>6409405</v>
      </c>
      <c r="O12" s="60"/>
      <c r="P12" s="60"/>
      <c r="Q12" s="60"/>
      <c r="R12" s="60"/>
      <c r="S12" s="60"/>
      <c r="T12" s="60"/>
      <c r="U12" s="60"/>
      <c r="V12" s="60"/>
      <c r="W12" s="60">
        <v>11754504</v>
      </c>
      <c r="X12" s="60">
        <v>17754824</v>
      </c>
      <c r="Y12" s="60">
        <v>-6000320</v>
      </c>
      <c r="Z12" s="140">
        <v>-33.8</v>
      </c>
      <c r="AA12" s="155">
        <v>35509647</v>
      </c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>
        <v>47336555</v>
      </c>
      <c r="D15" s="156"/>
      <c r="E15" s="60">
        <v>71823000</v>
      </c>
      <c r="F15" s="60">
        <v>71823000</v>
      </c>
      <c r="G15" s="60"/>
      <c r="H15" s="60">
        <v>1542947</v>
      </c>
      <c r="I15" s="60">
        <v>469259</v>
      </c>
      <c r="J15" s="60">
        <v>2012206</v>
      </c>
      <c r="K15" s="60">
        <v>1437855</v>
      </c>
      <c r="L15" s="60">
        <v>1112301</v>
      </c>
      <c r="M15" s="60">
        <v>7217344</v>
      </c>
      <c r="N15" s="60">
        <v>9767500</v>
      </c>
      <c r="O15" s="60"/>
      <c r="P15" s="60"/>
      <c r="Q15" s="60"/>
      <c r="R15" s="60"/>
      <c r="S15" s="60"/>
      <c r="T15" s="60"/>
      <c r="U15" s="60"/>
      <c r="V15" s="60"/>
      <c r="W15" s="60">
        <v>11779706</v>
      </c>
      <c r="X15" s="60">
        <v>35911500</v>
      </c>
      <c r="Y15" s="60">
        <v>-24131794</v>
      </c>
      <c r="Z15" s="140">
        <v>-67.2</v>
      </c>
      <c r="AA15" s="155">
        <v>71823000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>
        <v>22223221</v>
      </c>
      <c r="D18" s="276"/>
      <c r="E18" s="82">
        <v>26650000</v>
      </c>
      <c r="F18" s="82">
        <v>26650000</v>
      </c>
      <c r="G18" s="82"/>
      <c r="H18" s="82">
        <v>339416</v>
      </c>
      <c r="I18" s="82">
        <v>339416</v>
      </c>
      <c r="J18" s="82">
        <v>678832</v>
      </c>
      <c r="K18" s="82">
        <v>5438424</v>
      </c>
      <c r="L18" s="82"/>
      <c r="M18" s="82">
        <v>678832</v>
      </c>
      <c r="N18" s="82">
        <v>6117256</v>
      </c>
      <c r="O18" s="82"/>
      <c r="P18" s="82"/>
      <c r="Q18" s="82"/>
      <c r="R18" s="82"/>
      <c r="S18" s="82"/>
      <c r="T18" s="82"/>
      <c r="U18" s="82"/>
      <c r="V18" s="82"/>
      <c r="W18" s="82">
        <v>6796088</v>
      </c>
      <c r="X18" s="82">
        <v>13325000</v>
      </c>
      <c r="Y18" s="82">
        <v>-6528912</v>
      </c>
      <c r="Z18" s="270">
        <v>-49</v>
      </c>
      <c r="AA18" s="278">
        <v>26650000</v>
      </c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649050445</v>
      </c>
      <c r="D20" s="154">
        <f t="shared" si="2"/>
        <v>0</v>
      </c>
      <c r="E20" s="100">
        <f t="shared" si="2"/>
        <v>784091382</v>
      </c>
      <c r="F20" s="100">
        <f t="shared" si="2"/>
        <v>784091382</v>
      </c>
      <c r="G20" s="100">
        <f t="shared" si="2"/>
        <v>3444962</v>
      </c>
      <c r="H20" s="100">
        <f t="shared" si="2"/>
        <v>30619756</v>
      </c>
      <c r="I20" s="100">
        <f t="shared" si="2"/>
        <v>42927962</v>
      </c>
      <c r="J20" s="100">
        <f t="shared" si="2"/>
        <v>76992680</v>
      </c>
      <c r="K20" s="100">
        <f t="shared" si="2"/>
        <v>46729507</v>
      </c>
      <c r="L20" s="100">
        <f t="shared" si="2"/>
        <v>52455068</v>
      </c>
      <c r="M20" s="100">
        <f t="shared" si="2"/>
        <v>76164533</v>
      </c>
      <c r="N20" s="100">
        <f t="shared" si="2"/>
        <v>175349108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252341788</v>
      </c>
      <c r="X20" s="100">
        <f t="shared" si="2"/>
        <v>392045691</v>
      </c>
      <c r="Y20" s="100">
        <f t="shared" si="2"/>
        <v>-139703903</v>
      </c>
      <c r="Z20" s="137">
        <f>+IF(X20&lt;&gt;0,+(Y20/X20)*100,0)</f>
        <v>-35.63459724392175</v>
      </c>
      <c r="AA20" s="153">
        <f>SUM(AA26:AA33)</f>
        <v>784091382</v>
      </c>
    </row>
    <row r="21" spans="1:27" ht="13.5">
      <c r="A21" s="291" t="s">
        <v>204</v>
      </c>
      <c r="B21" s="142"/>
      <c r="C21" s="62">
        <v>44148072</v>
      </c>
      <c r="D21" s="156"/>
      <c r="E21" s="60">
        <v>81350000</v>
      </c>
      <c r="F21" s="60">
        <v>81350000</v>
      </c>
      <c r="G21" s="60">
        <v>428925</v>
      </c>
      <c r="H21" s="60">
        <v>1459948</v>
      </c>
      <c r="I21" s="60">
        <v>825815</v>
      </c>
      <c r="J21" s="60">
        <v>2714688</v>
      </c>
      <c r="K21" s="60">
        <v>5413945</v>
      </c>
      <c r="L21" s="60">
        <v>6339735</v>
      </c>
      <c r="M21" s="60">
        <v>11101953</v>
      </c>
      <c r="N21" s="60">
        <v>22855633</v>
      </c>
      <c r="O21" s="60"/>
      <c r="P21" s="60"/>
      <c r="Q21" s="60"/>
      <c r="R21" s="60"/>
      <c r="S21" s="60"/>
      <c r="T21" s="60"/>
      <c r="U21" s="60"/>
      <c r="V21" s="60"/>
      <c r="W21" s="60">
        <v>25570321</v>
      </c>
      <c r="X21" s="60">
        <v>40675000</v>
      </c>
      <c r="Y21" s="60">
        <v>-15104679</v>
      </c>
      <c r="Z21" s="140">
        <v>-37.14</v>
      </c>
      <c r="AA21" s="155">
        <v>81350000</v>
      </c>
    </row>
    <row r="22" spans="1:27" ht="13.5">
      <c r="A22" s="291" t="s">
        <v>205</v>
      </c>
      <c r="B22" s="142"/>
      <c r="C22" s="62">
        <v>132928053</v>
      </c>
      <c r="D22" s="156"/>
      <c r="E22" s="60">
        <v>155007718</v>
      </c>
      <c r="F22" s="60">
        <v>155007718</v>
      </c>
      <c r="G22" s="60">
        <v>3003039</v>
      </c>
      <c r="H22" s="60">
        <v>8556501</v>
      </c>
      <c r="I22" s="60">
        <v>9897649</v>
      </c>
      <c r="J22" s="60">
        <v>21457189</v>
      </c>
      <c r="K22" s="60">
        <v>9706817</v>
      </c>
      <c r="L22" s="60">
        <v>10411123</v>
      </c>
      <c r="M22" s="60">
        <v>9765931</v>
      </c>
      <c r="N22" s="60">
        <v>29883871</v>
      </c>
      <c r="O22" s="60"/>
      <c r="P22" s="60"/>
      <c r="Q22" s="60"/>
      <c r="R22" s="60"/>
      <c r="S22" s="60"/>
      <c r="T22" s="60"/>
      <c r="U22" s="60"/>
      <c r="V22" s="60"/>
      <c r="W22" s="60">
        <v>51341060</v>
      </c>
      <c r="X22" s="60">
        <v>77503859</v>
      </c>
      <c r="Y22" s="60">
        <v>-26162799</v>
      </c>
      <c r="Z22" s="140">
        <v>-33.76</v>
      </c>
      <c r="AA22" s="155">
        <v>155007718</v>
      </c>
    </row>
    <row r="23" spans="1:27" ht="13.5">
      <c r="A23" s="291" t="s">
        <v>206</v>
      </c>
      <c r="B23" s="142"/>
      <c r="C23" s="62">
        <v>117255239</v>
      </c>
      <c r="D23" s="156"/>
      <c r="E23" s="60">
        <v>116900000</v>
      </c>
      <c r="F23" s="60">
        <v>116900000</v>
      </c>
      <c r="G23" s="60"/>
      <c r="H23" s="60">
        <v>2406151</v>
      </c>
      <c r="I23" s="60">
        <v>3744671</v>
      </c>
      <c r="J23" s="60">
        <v>6150822</v>
      </c>
      <c r="K23" s="60">
        <v>11677620</v>
      </c>
      <c r="L23" s="60">
        <v>7904046</v>
      </c>
      <c r="M23" s="60">
        <v>7414167</v>
      </c>
      <c r="N23" s="60">
        <v>26995833</v>
      </c>
      <c r="O23" s="60"/>
      <c r="P23" s="60"/>
      <c r="Q23" s="60"/>
      <c r="R23" s="60"/>
      <c r="S23" s="60"/>
      <c r="T23" s="60"/>
      <c r="U23" s="60"/>
      <c r="V23" s="60"/>
      <c r="W23" s="60">
        <v>33146655</v>
      </c>
      <c r="X23" s="60">
        <v>58450000</v>
      </c>
      <c r="Y23" s="60">
        <v>-25303345</v>
      </c>
      <c r="Z23" s="140">
        <v>-43.29</v>
      </c>
      <c r="AA23" s="155">
        <v>116900000</v>
      </c>
    </row>
    <row r="24" spans="1:27" ht="13.5">
      <c r="A24" s="291" t="s">
        <v>207</v>
      </c>
      <c r="B24" s="142"/>
      <c r="C24" s="62">
        <v>218543157</v>
      </c>
      <c r="D24" s="156"/>
      <c r="E24" s="60">
        <v>304750000</v>
      </c>
      <c r="F24" s="60">
        <v>304750000</v>
      </c>
      <c r="G24" s="60"/>
      <c r="H24" s="60">
        <v>14996897</v>
      </c>
      <c r="I24" s="60">
        <v>21516900</v>
      </c>
      <c r="J24" s="60">
        <v>36513797</v>
      </c>
      <c r="K24" s="60">
        <v>11748619</v>
      </c>
      <c r="L24" s="60">
        <v>23207060</v>
      </c>
      <c r="M24" s="60">
        <v>28830727</v>
      </c>
      <c r="N24" s="60">
        <v>63786406</v>
      </c>
      <c r="O24" s="60"/>
      <c r="P24" s="60"/>
      <c r="Q24" s="60"/>
      <c r="R24" s="60"/>
      <c r="S24" s="60"/>
      <c r="T24" s="60"/>
      <c r="U24" s="60"/>
      <c r="V24" s="60"/>
      <c r="W24" s="60">
        <v>100300203</v>
      </c>
      <c r="X24" s="60">
        <v>152375000</v>
      </c>
      <c r="Y24" s="60">
        <v>-52074797</v>
      </c>
      <c r="Z24" s="140">
        <v>-34.18</v>
      </c>
      <c r="AA24" s="155">
        <v>304750000</v>
      </c>
    </row>
    <row r="25" spans="1:27" ht="13.5">
      <c r="A25" s="291" t="s">
        <v>208</v>
      </c>
      <c r="B25" s="142"/>
      <c r="C25" s="62">
        <v>18147724</v>
      </c>
      <c r="D25" s="156"/>
      <c r="E25" s="60">
        <v>16079414</v>
      </c>
      <c r="F25" s="60">
        <v>16079414</v>
      </c>
      <c r="G25" s="60"/>
      <c r="H25" s="60"/>
      <c r="I25" s="60">
        <v>2018068</v>
      </c>
      <c r="J25" s="60">
        <v>2018068</v>
      </c>
      <c r="K25" s="60"/>
      <c r="L25" s="60">
        <v>269309</v>
      </c>
      <c r="M25" s="60">
        <v>859232</v>
      </c>
      <c r="N25" s="60">
        <v>1128541</v>
      </c>
      <c r="O25" s="60"/>
      <c r="P25" s="60"/>
      <c r="Q25" s="60"/>
      <c r="R25" s="60"/>
      <c r="S25" s="60"/>
      <c r="T25" s="60"/>
      <c r="U25" s="60"/>
      <c r="V25" s="60"/>
      <c r="W25" s="60">
        <v>3146609</v>
      </c>
      <c r="X25" s="60">
        <v>8039707</v>
      </c>
      <c r="Y25" s="60">
        <v>-4893098</v>
      </c>
      <c r="Z25" s="140">
        <v>-60.86</v>
      </c>
      <c r="AA25" s="155">
        <v>16079414</v>
      </c>
    </row>
    <row r="26" spans="1:27" ht="13.5">
      <c r="A26" s="292" t="s">
        <v>209</v>
      </c>
      <c r="B26" s="302"/>
      <c r="C26" s="293">
        <f aca="true" t="shared" si="3" ref="C26:Y26">SUM(C21:C25)</f>
        <v>531022245</v>
      </c>
      <c r="D26" s="294">
        <f t="shared" si="3"/>
        <v>0</v>
      </c>
      <c r="E26" s="295">
        <f t="shared" si="3"/>
        <v>674087132</v>
      </c>
      <c r="F26" s="295">
        <f t="shared" si="3"/>
        <v>674087132</v>
      </c>
      <c r="G26" s="295">
        <f t="shared" si="3"/>
        <v>3431964</v>
      </c>
      <c r="H26" s="295">
        <f t="shared" si="3"/>
        <v>27419497</v>
      </c>
      <c r="I26" s="295">
        <f t="shared" si="3"/>
        <v>38003103</v>
      </c>
      <c r="J26" s="295">
        <f t="shared" si="3"/>
        <v>68854564</v>
      </c>
      <c r="K26" s="295">
        <f t="shared" si="3"/>
        <v>38547001</v>
      </c>
      <c r="L26" s="295">
        <f t="shared" si="3"/>
        <v>48131273</v>
      </c>
      <c r="M26" s="295">
        <f t="shared" si="3"/>
        <v>57972010</v>
      </c>
      <c r="N26" s="295">
        <f t="shared" si="3"/>
        <v>144650284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213504848</v>
      </c>
      <c r="X26" s="295">
        <f t="shared" si="3"/>
        <v>337043566</v>
      </c>
      <c r="Y26" s="295">
        <f t="shared" si="3"/>
        <v>-123538718</v>
      </c>
      <c r="Z26" s="296">
        <f>+IF(X26&lt;&gt;0,+(Y26/X26)*100,0)</f>
        <v>-36.65363485977359</v>
      </c>
      <c r="AA26" s="297">
        <f>SUM(AA21:AA25)</f>
        <v>674087132</v>
      </c>
    </row>
    <row r="27" spans="1:27" ht="13.5">
      <c r="A27" s="298" t="s">
        <v>210</v>
      </c>
      <c r="B27" s="147"/>
      <c r="C27" s="62">
        <v>49523798</v>
      </c>
      <c r="D27" s="156"/>
      <c r="E27" s="60">
        <v>27500000</v>
      </c>
      <c r="F27" s="60">
        <v>27500000</v>
      </c>
      <c r="G27" s="60"/>
      <c r="H27" s="60"/>
      <c r="I27" s="60">
        <v>1850470</v>
      </c>
      <c r="J27" s="60">
        <v>1850470</v>
      </c>
      <c r="K27" s="60">
        <v>4258675</v>
      </c>
      <c r="L27" s="60">
        <v>1840234</v>
      </c>
      <c r="M27" s="60">
        <v>6647485</v>
      </c>
      <c r="N27" s="60">
        <v>12746394</v>
      </c>
      <c r="O27" s="60"/>
      <c r="P27" s="60"/>
      <c r="Q27" s="60"/>
      <c r="R27" s="60"/>
      <c r="S27" s="60"/>
      <c r="T27" s="60"/>
      <c r="U27" s="60"/>
      <c r="V27" s="60"/>
      <c r="W27" s="60">
        <v>14596864</v>
      </c>
      <c r="X27" s="60">
        <v>13750000</v>
      </c>
      <c r="Y27" s="60">
        <v>846864</v>
      </c>
      <c r="Z27" s="140">
        <v>6.16</v>
      </c>
      <c r="AA27" s="155">
        <v>27500000</v>
      </c>
    </row>
    <row r="28" spans="1:27" ht="13.5">
      <c r="A28" s="298" t="s">
        <v>211</v>
      </c>
      <c r="B28" s="147"/>
      <c r="C28" s="273"/>
      <c r="D28" s="274"/>
      <c r="E28" s="275">
        <v>7500000</v>
      </c>
      <c r="F28" s="275">
        <v>7500000</v>
      </c>
      <c r="G28" s="275"/>
      <c r="H28" s="275"/>
      <c r="I28" s="275"/>
      <c r="J28" s="275"/>
      <c r="K28" s="275"/>
      <c r="L28" s="275">
        <v>1367790</v>
      </c>
      <c r="M28" s="275">
        <v>1557762</v>
      </c>
      <c r="N28" s="275">
        <v>2925552</v>
      </c>
      <c r="O28" s="275"/>
      <c r="P28" s="275"/>
      <c r="Q28" s="275"/>
      <c r="R28" s="275"/>
      <c r="S28" s="275"/>
      <c r="T28" s="275"/>
      <c r="U28" s="275"/>
      <c r="V28" s="275"/>
      <c r="W28" s="275">
        <v>2925552</v>
      </c>
      <c r="X28" s="275">
        <v>3750000</v>
      </c>
      <c r="Y28" s="275">
        <v>-824448</v>
      </c>
      <c r="Z28" s="140">
        <v>-21.99</v>
      </c>
      <c r="AA28" s="277">
        <v>7500000</v>
      </c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>
        <v>58147943</v>
      </c>
      <c r="D30" s="156"/>
      <c r="E30" s="60">
        <v>63231950</v>
      </c>
      <c r="F30" s="60">
        <v>63231950</v>
      </c>
      <c r="G30" s="60">
        <v>12998</v>
      </c>
      <c r="H30" s="60">
        <v>3200259</v>
      </c>
      <c r="I30" s="60">
        <v>3177120</v>
      </c>
      <c r="J30" s="60">
        <v>6390377</v>
      </c>
      <c r="K30" s="60">
        <v>3923831</v>
      </c>
      <c r="L30" s="60">
        <v>1115771</v>
      </c>
      <c r="M30" s="60">
        <v>9937393</v>
      </c>
      <c r="N30" s="60">
        <v>14976995</v>
      </c>
      <c r="O30" s="60"/>
      <c r="P30" s="60"/>
      <c r="Q30" s="60"/>
      <c r="R30" s="60"/>
      <c r="S30" s="60"/>
      <c r="T30" s="60"/>
      <c r="U30" s="60"/>
      <c r="V30" s="60"/>
      <c r="W30" s="60">
        <v>21367372</v>
      </c>
      <c r="X30" s="60">
        <v>31615975</v>
      </c>
      <c r="Y30" s="60">
        <v>-10248603</v>
      </c>
      <c r="Z30" s="140">
        <v>-32.42</v>
      </c>
      <c r="AA30" s="155">
        <v>63231950</v>
      </c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>
        <v>10356459</v>
      </c>
      <c r="D33" s="276"/>
      <c r="E33" s="82">
        <v>11772300</v>
      </c>
      <c r="F33" s="82">
        <v>11772300</v>
      </c>
      <c r="G33" s="82"/>
      <c r="H33" s="82"/>
      <c r="I33" s="82">
        <v>-102731</v>
      </c>
      <c r="J33" s="82">
        <v>-102731</v>
      </c>
      <c r="K33" s="82"/>
      <c r="L33" s="82"/>
      <c r="M33" s="82">
        <v>49883</v>
      </c>
      <c r="N33" s="82">
        <v>49883</v>
      </c>
      <c r="O33" s="82"/>
      <c r="P33" s="82"/>
      <c r="Q33" s="82"/>
      <c r="R33" s="82"/>
      <c r="S33" s="82"/>
      <c r="T33" s="82"/>
      <c r="U33" s="82"/>
      <c r="V33" s="82"/>
      <c r="W33" s="82">
        <v>-52848</v>
      </c>
      <c r="X33" s="82">
        <v>5886150</v>
      </c>
      <c r="Y33" s="82">
        <v>-5938998</v>
      </c>
      <c r="Z33" s="270">
        <v>-100.9</v>
      </c>
      <c r="AA33" s="278">
        <v>11772300</v>
      </c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600074940</v>
      </c>
      <c r="D36" s="156">
        <f t="shared" si="4"/>
        <v>0</v>
      </c>
      <c r="E36" s="60">
        <f t="shared" si="4"/>
        <v>257524097</v>
      </c>
      <c r="F36" s="60">
        <f t="shared" si="4"/>
        <v>257524097</v>
      </c>
      <c r="G36" s="60">
        <f t="shared" si="4"/>
        <v>25885674</v>
      </c>
      <c r="H36" s="60">
        <f t="shared" si="4"/>
        <v>5947676</v>
      </c>
      <c r="I36" s="60">
        <f t="shared" si="4"/>
        <v>12074367</v>
      </c>
      <c r="J36" s="60">
        <f t="shared" si="4"/>
        <v>43907717</v>
      </c>
      <c r="K36" s="60">
        <f t="shared" si="4"/>
        <v>23877254</v>
      </c>
      <c r="L36" s="60">
        <f t="shared" si="4"/>
        <v>28204929</v>
      </c>
      <c r="M36" s="60">
        <f t="shared" si="4"/>
        <v>20945759</v>
      </c>
      <c r="N36" s="60">
        <f t="shared" si="4"/>
        <v>73027942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116935659</v>
      </c>
      <c r="X36" s="60">
        <f t="shared" si="4"/>
        <v>128762049</v>
      </c>
      <c r="Y36" s="60">
        <f t="shared" si="4"/>
        <v>-11826390</v>
      </c>
      <c r="Z36" s="140">
        <f aca="true" t="shared" si="5" ref="Z36:Z49">+IF(X36&lt;&gt;0,+(Y36/X36)*100,0)</f>
        <v>-9.184686087124943</v>
      </c>
      <c r="AA36" s="155">
        <f>AA6+AA21</f>
        <v>257524097</v>
      </c>
    </row>
    <row r="37" spans="1:27" ht="13.5">
      <c r="A37" s="291" t="s">
        <v>205</v>
      </c>
      <c r="B37" s="142"/>
      <c r="C37" s="62">
        <f t="shared" si="4"/>
        <v>171143514</v>
      </c>
      <c r="D37" s="156">
        <f t="shared" si="4"/>
        <v>0</v>
      </c>
      <c r="E37" s="60">
        <f t="shared" si="4"/>
        <v>186017224</v>
      </c>
      <c r="F37" s="60">
        <f t="shared" si="4"/>
        <v>186017224</v>
      </c>
      <c r="G37" s="60">
        <f t="shared" si="4"/>
        <v>4352643</v>
      </c>
      <c r="H37" s="60">
        <f t="shared" si="4"/>
        <v>13672382</v>
      </c>
      <c r="I37" s="60">
        <f t="shared" si="4"/>
        <v>13451240</v>
      </c>
      <c r="J37" s="60">
        <f t="shared" si="4"/>
        <v>31476265</v>
      </c>
      <c r="K37" s="60">
        <f t="shared" si="4"/>
        <v>19063876</v>
      </c>
      <c r="L37" s="60">
        <f t="shared" si="4"/>
        <v>13097414</v>
      </c>
      <c r="M37" s="60">
        <f t="shared" si="4"/>
        <v>12238031</v>
      </c>
      <c r="N37" s="60">
        <f t="shared" si="4"/>
        <v>44399321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75875586</v>
      </c>
      <c r="X37" s="60">
        <f t="shared" si="4"/>
        <v>93008612</v>
      </c>
      <c r="Y37" s="60">
        <f t="shared" si="4"/>
        <v>-17133026</v>
      </c>
      <c r="Z37" s="140">
        <f t="shared" si="5"/>
        <v>-18.420902786937624</v>
      </c>
      <c r="AA37" s="155">
        <f>AA7+AA22</f>
        <v>186017224</v>
      </c>
    </row>
    <row r="38" spans="1:27" ht="13.5">
      <c r="A38" s="291" t="s">
        <v>206</v>
      </c>
      <c r="B38" s="142"/>
      <c r="C38" s="62">
        <f t="shared" si="4"/>
        <v>180594327</v>
      </c>
      <c r="D38" s="156">
        <f t="shared" si="4"/>
        <v>0</v>
      </c>
      <c r="E38" s="60">
        <f t="shared" si="4"/>
        <v>193900000</v>
      </c>
      <c r="F38" s="60">
        <f t="shared" si="4"/>
        <v>193900000</v>
      </c>
      <c r="G38" s="60">
        <f t="shared" si="4"/>
        <v>2097807</v>
      </c>
      <c r="H38" s="60">
        <f t="shared" si="4"/>
        <v>3307299</v>
      </c>
      <c r="I38" s="60">
        <f t="shared" si="4"/>
        <v>5814183</v>
      </c>
      <c r="J38" s="60">
        <f t="shared" si="4"/>
        <v>11219289</v>
      </c>
      <c r="K38" s="60">
        <f t="shared" si="4"/>
        <v>16452705</v>
      </c>
      <c r="L38" s="60">
        <f t="shared" si="4"/>
        <v>10170156</v>
      </c>
      <c r="M38" s="60">
        <f t="shared" si="4"/>
        <v>11947587</v>
      </c>
      <c r="N38" s="60">
        <f t="shared" si="4"/>
        <v>38570448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49789737</v>
      </c>
      <c r="X38" s="60">
        <f t="shared" si="4"/>
        <v>96950000</v>
      </c>
      <c r="Y38" s="60">
        <f t="shared" si="4"/>
        <v>-47160263</v>
      </c>
      <c r="Z38" s="140">
        <f t="shared" si="5"/>
        <v>-48.64390201134606</v>
      </c>
      <c r="AA38" s="155">
        <f>AA8+AA23</f>
        <v>193900000</v>
      </c>
    </row>
    <row r="39" spans="1:27" ht="13.5">
      <c r="A39" s="291" t="s">
        <v>207</v>
      </c>
      <c r="B39" s="142"/>
      <c r="C39" s="62">
        <f t="shared" si="4"/>
        <v>218543157</v>
      </c>
      <c r="D39" s="156">
        <f t="shared" si="4"/>
        <v>0</v>
      </c>
      <c r="E39" s="60">
        <f t="shared" si="4"/>
        <v>304750000</v>
      </c>
      <c r="F39" s="60">
        <f t="shared" si="4"/>
        <v>304750000</v>
      </c>
      <c r="G39" s="60">
        <f t="shared" si="4"/>
        <v>0</v>
      </c>
      <c r="H39" s="60">
        <f t="shared" si="4"/>
        <v>14996897</v>
      </c>
      <c r="I39" s="60">
        <f t="shared" si="4"/>
        <v>21516900</v>
      </c>
      <c r="J39" s="60">
        <f t="shared" si="4"/>
        <v>36513797</v>
      </c>
      <c r="K39" s="60">
        <f t="shared" si="4"/>
        <v>11748619</v>
      </c>
      <c r="L39" s="60">
        <f t="shared" si="4"/>
        <v>23207060</v>
      </c>
      <c r="M39" s="60">
        <f t="shared" si="4"/>
        <v>28830727</v>
      </c>
      <c r="N39" s="60">
        <f t="shared" si="4"/>
        <v>63786406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100300203</v>
      </c>
      <c r="X39" s="60">
        <f t="shared" si="4"/>
        <v>152375000</v>
      </c>
      <c r="Y39" s="60">
        <f t="shared" si="4"/>
        <v>-52074797</v>
      </c>
      <c r="Z39" s="140">
        <f t="shared" si="5"/>
        <v>-34.17542050861362</v>
      </c>
      <c r="AA39" s="155">
        <f>AA9+AA24</f>
        <v>304750000</v>
      </c>
    </row>
    <row r="40" spans="1:27" ht="13.5">
      <c r="A40" s="291" t="s">
        <v>208</v>
      </c>
      <c r="B40" s="142"/>
      <c r="C40" s="62">
        <f t="shared" si="4"/>
        <v>197703372</v>
      </c>
      <c r="D40" s="156">
        <f t="shared" si="4"/>
        <v>0</v>
      </c>
      <c r="E40" s="60">
        <f t="shared" si="4"/>
        <v>206052221</v>
      </c>
      <c r="F40" s="60">
        <f t="shared" si="4"/>
        <v>206052221</v>
      </c>
      <c r="G40" s="60">
        <f t="shared" si="4"/>
        <v>218265</v>
      </c>
      <c r="H40" s="60">
        <f t="shared" si="4"/>
        <v>9197093</v>
      </c>
      <c r="I40" s="60">
        <f t="shared" si="4"/>
        <v>15559056</v>
      </c>
      <c r="J40" s="60">
        <f t="shared" si="4"/>
        <v>24974414</v>
      </c>
      <c r="K40" s="60">
        <f t="shared" si="4"/>
        <v>23296003</v>
      </c>
      <c r="L40" s="60">
        <f t="shared" si="4"/>
        <v>12866413</v>
      </c>
      <c r="M40" s="60">
        <f t="shared" si="4"/>
        <v>26242202</v>
      </c>
      <c r="N40" s="60">
        <f t="shared" si="4"/>
        <v>62404618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87379032</v>
      </c>
      <c r="X40" s="60">
        <f t="shared" si="4"/>
        <v>103026111</v>
      </c>
      <c r="Y40" s="60">
        <f t="shared" si="4"/>
        <v>-15647079</v>
      </c>
      <c r="Z40" s="140">
        <f t="shared" si="5"/>
        <v>-15.18748873283201</v>
      </c>
      <c r="AA40" s="155">
        <f>AA10+AA25</f>
        <v>206052221</v>
      </c>
    </row>
    <row r="41" spans="1:27" ht="13.5">
      <c r="A41" s="292" t="s">
        <v>209</v>
      </c>
      <c r="B41" s="142"/>
      <c r="C41" s="293">
        <f aca="true" t="shared" si="6" ref="C41:Y41">SUM(C36:C40)</f>
        <v>1368059310</v>
      </c>
      <c r="D41" s="294">
        <f t="shared" si="6"/>
        <v>0</v>
      </c>
      <c r="E41" s="295">
        <f t="shared" si="6"/>
        <v>1148243542</v>
      </c>
      <c r="F41" s="295">
        <f t="shared" si="6"/>
        <v>1148243542</v>
      </c>
      <c r="G41" s="295">
        <f t="shared" si="6"/>
        <v>32554389</v>
      </c>
      <c r="H41" s="295">
        <f t="shared" si="6"/>
        <v>47121347</v>
      </c>
      <c r="I41" s="295">
        <f t="shared" si="6"/>
        <v>68415746</v>
      </c>
      <c r="J41" s="295">
        <f t="shared" si="6"/>
        <v>148091482</v>
      </c>
      <c r="K41" s="295">
        <f t="shared" si="6"/>
        <v>94438457</v>
      </c>
      <c r="L41" s="295">
        <f t="shared" si="6"/>
        <v>87545972</v>
      </c>
      <c r="M41" s="295">
        <f t="shared" si="6"/>
        <v>100204306</v>
      </c>
      <c r="N41" s="295">
        <f t="shared" si="6"/>
        <v>282188735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430280217</v>
      </c>
      <c r="X41" s="295">
        <f t="shared" si="6"/>
        <v>574121772</v>
      </c>
      <c r="Y41" s="295">
        <f t="shared" si="6"/>
        <v>-143841555</v>
      </c>
      <c r="Z41" s="296">
        <f t="shared" si="5"/>
        <v>-25.054189200823412</v>
      </c>
      <c r="AA41" s="297">
        <f>SUM(AA36:AA40)</f>
        <v>1148243542</v>
      </c>
    </row>
    <row r="42" spans="1:27" ht="13.5">
      <c r="A42" s="298" t="s">
        <v>210</v>
      </c>
      <c r="B42" s="136"/>
      <c r="C42" s="95">
        <f aca="true" t="shared" si="7" ref="C42:Y48">C12+C27</f>
        <v>69455882</v>
      </c>
      <c r="D42" s="129">
        <f t="shared" si="7"/>
        <v>0</v>
      </c>
      <c r="E42" s="54">
        <f t="shared" si="7"/>
        <v>63009647</v>
      </c>
      <c r="F42" s="54">
        <f t="shared" si="7"/>
        <v>63009647</v>
      </c>
      <c r="G42" s="54">
        <f t="shared" si="7"/>
        <v>1357389</v>
      </c>
      <c r="H42" s="54">
        <f t="shared" si="7"/>
        <v>2320057</v>
      </c>
      <c r="I42" s="54">
        <f t="shared" si="7"/>
        <v>3518123</v>
      </c>
      <c r="J42" s="54">
        <f t="shared" si="7"/>
        <v>7195569</v>
      </c>
      <c r="K42" s="54">
        <f t="shared" si="7"/>
        <v>7387493</v>
      </c>
      <c r="L42" s="54">
        <f t="shared" si="7"/>
        <v>3594976</v>
      </c>
      <c r="M42" s="54">
        <f t="shared" si="7"/>
        <v>8173330</v>
      </c>
      <c r="N42" s="54">
        <f t="shared" si="7"/>
        <v>19155799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26351368</v>
      </c>
      <c r="X42" s="54">
        <f t="shared" si="7"/>
        <v>31504824</v>
      </c>
      <c r="Y42" s="54">
        <f t="shared" si="7"/>
        <v>-5153456</v>
      </c>
      <c r="Z42" s="184">
        <f t="shared" si="5"/>
        <v>-16.357672717041684</v>
      </c>
      <c r="AA42" s="130">
        <f aca="true" t="shared" si="8" ref="AA42:AA48">AA12+AA27</f>
        <v>63009647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7500000</v>
      </c>
      <c r="F43" s="305">
        <f t="shared" si="7"/>
        <v>7500000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1367790</v>
      </c>
      <c r="M43" s="305">
        <f t="shared" si="7"/>
        <v>1557762</v>
      </c>
      <c r="N43" s="305">
        <f t="shared" si="7"/>
        <v>2925552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2925552</v>
      </c>
      <c r="X43" s="305">
        <f t="shared" si="7"/>
        <v>3750000</v>
      </c>
      <c r="Y43" s="305">
        <f t="shared" si="7"/>
        <v>-824448</v>
      </c>
      <c r="Z43" s="306">
        <f t="shared" si="5"/>
        <v>-21.98528</v>
      </c>
      <c r="AA43" s="307">
        <f t="shared" si="8"/>
        <v>7500000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105484498</v>
      </c>
      <c r="D45" s="129">
        <f t="shared" si="7"/>
        <v>0</v>
      </c>
      <c r="E45" s="54">
        <f t="shared" si="7"/>
        <v>135054950</v>
      </c>
      <c r="F45" s="54">
        <f t="shared" si="7"/>
        <v>135054950</v>
      </c>
      <c r="G45" s="54">
        <f t="shared" si="7"/>
        <v>12998</v>
      </c>
      <c r="H45" s="54">
        <f t="shared" si="7"/>
        <v>4743206</v>
      </c>
      <c r="I45" s="54">
        <f t="shared" si="7"/>
        <v>3646379</v>
      </c>
      <c r="J45" s="54">
        <f t="shared" si="7"/>
        <v>8402583</v>
      </c>
      <c r="K45" s="54">
        <f t="shared" si="7"/>
        <v>5361686</v>
      </c>
      <c r="L45" s="54">
        <f t="shared" si="7"/>
        <v>2228072</v>
      </c>
      <c r="M45" s="54">
        <f t="shared" si="7"/>
        <v>17154737</v>
      </c>
      <c r="N45" s="54">
        <f t="shared" si="7"/>
        <v>24744495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33147078</v>
      </c>
      <c r="X45" s="54">
        <f t="shared" si="7"/>
        <v>67527475</v>
      </c>
      <c r="Y45" s="54">
        <f t="shared" si="7"/>
        <v>-34380397</v>
      </c>
      <c r="Z45" s="184">
        <f t="shared" si="5"/>
        <v>-50.913197924252316</v>
      </c>
      <c r="AA45" s="130">
        <f t="shared" si="8"/>
        <v>135054950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32579680</v>
      </c>
      <c r="D48" s="129">
        <f t="shared" si="7"/>
        <v>0</v>
      </c>
      <c r="E48" s="54">
        <f t="shared" si="7"/>
        <v>38422300</v>
      </c>
      <c r="F48" s="54">
        <f t="shared" si="7"/>
        <v>38422300</v>
      </c>
      <c r="G48" s="54">
        <f t="shared" si="7"/>
        <v>0</v>
      </c>
      <c r="H48" s="54">
        <f t="shared" si="7"/>
        <v>339416</v>
      </c>
      <c r="I48" s="54">
        <f t="shared" si="7"/>
        <v>236685</v>
      </c>
      <c r="J48" s="54">
        <f t="shared" si="7"/>
        <v>576101</v>
      </c>
      <c r="K48" s="54">
        <f t="shared" si="7"/>
        <v>5438424</v>
      </c>
      <c r="L48" s="54">
        <f t="shared" si="7"/>
        <v>0</v>
      </c>
      <c r="M48" s="54">
        <f t="shared" si="7"/>
        <v>728715</v>
      </c>
      <c r="N48" s="54">
        <f t="shared" si="7"/>
        <v>6167139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6743240</v>
      </c>
      <c r="X48" s="54">
        <f t="shared" si="7"/>
        <v>19211150</v>
      </c>
      <c r="Y48" s="54">
        <f t="shared" si="7"/>
        <v>-12467910</v>
      </c>
      <c r="Z48" s="184">
        <f t="shared" si="5"/>
        <v>-64.89934230902367</v>
      </c>
      <c r="AA48" s="130">
        <f t="shared" si="8"/>
        <v>38422300</v>
      </c>
    </row>
    <row r="49" spans="1:27" ht="13.5">
      <c r="A49" s="308" t="s">
        <v>219</v>
      </c>
      <c r="B49" s="149"/>
      <c r="C49" s="239">
        <f aca="true" t="shared" si="9" ref="C49:Y49">SUM(C41:C48)</f>
        <v>1575579370</v>
      </c>
      <c r="D49" s="218">
        <f t="shared" si="9"/>
        <v>0</v>
      </c>
      <c r="E49" s="220">
        <f t="shared" si="9"/>
        <v>1392230439</v>
      </c>
      <c r="F49" s="220">
        <f t="shared" si="9"/>
        <v>1392230439</v>
      </c>
      <c r="G49" s="220">
        <f t="shared" si="9"/>
        <v>33924776</v>
      </c>
      <c r="H49" s="220">
        <f t="shared" si="9"/>
        <v>54524026</v>
      </c>
      <c r="I49" s="220">
        <f t="shared" si="9"/>
        <v>75816933</v>
      </c>
      <c r="J49" s="220">
        <f t="shared" si="9"/>
        <v>164265735</v>
      </c>
      <c r="K49" s="220">
        <f t="shared" si="9"/>
        <v>112626060</v>
      </c>
      <c r="L49" s="220">
        <f t="shared" si="9"/>
        <v>94736810</v>
      </c>
      <c r="M49" s="220">
        <f t="shared" si="9"/>
        <v>127818850</v>
      </c>
      <c r="N49" s="220">
        <f t="shared" si="9"/>
        <v>335181720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499447455</v>
      </c>
      <c r="X49" s="220">
        <f t="shared" si="9"/>
        <v>696115221</v>
      </c>
      <c r="Y49" s="220">
        <f t="shared" si="9"/>
        <v>-196667766</v>
      </c>
      <c r="Z49" s="221">
        <f t="shared" si="5"/>
        <v>-28.252185854732232</v>
      </c>
      <c r="AA49" s="222">
        <f>SUM(AA41:AA48)</f>
        <v>1392230439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607473610</v>
      </c>
      <c r="F51" s="54">
        <f t="shared" si="10"/>
        <v>607473610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303736805</v>
      </c>
      <c r="Y51" s="54">
        <f t="shared" si="10"/>
        <v>-303736805</v>
      </c>
      <c r="Z51" s="184">
        <f>+IF(X51&lt;&gt;0,+(Y51/X51)*100,0)</f>
        <v>-100</v>
      </c>
      <c r="AA51" s="130">
        <f>SUM(AA57:AA61)</f>
        <v>607473610</v>
      </c>
    </row>
    <row r="52" spans="1:27" ht="13.5">
      <c r="A52" s="310" t="s">
        <v>204</v>
      </c>
      <c r="B52" s="142"/>
      <c r="C52" s="62"/>
      <c r="D52" s="156"/>
      <c r="E52" s="60">
        <v>108124760</v>
      </c>
      <c r="F52" s="60">
        <v>108124760</v>
      </c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>
        <v>54062380</v>
      </c>
      <c r="Y52" s="60">
        <v>-54062380</v>
      </c>
      <c r="Z52" s="140">
        <v>-100</v>
      </c>
      <c r="AA52" s="155">
        <v>108124760</v>
      </c>
    </row>
    <row r="53" spans="1:27" ht="13.5">
      <c r="A53" s="310" t="s">
        <v>205</v>
      </c>
      <c r="B53" s="142"/>
      <c r="C53" s="62"/>
      <c r="D53" s="156"/>
      <c r="E53" s="60">
        <v>53544030</v>
      </c>
      <c r="F53" s="60">
        <v>53544030</v>
      </c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>
        <v>26772015</v>
      </c>
      <c r="Y53" s="60">
        <v>-26772015</v>
      </c>
      <c r="Z53" s="140">
        <v>-100</v>
      </c>
      <c r="AA53" s="155">
        <v>53544030</v>
      </c>
    </row>
    <row r="54" spans="1:27" ht="13.5">
      <c r="A54" s="310" t="s">
        <v>206</v>
      </c>
      <c r="B54" s="142"/>
      <c r="C54" s="62"/>
      <c r="D54" s="156"/>
      <c r="E54" s="60">
        <v>155285970</v>
      </c>
      <c r="F54" s="60">
        <v>155285970</v>
      </c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>
        <v>77642985</v>
      </c>
      <c r="Y54" s="60">
        <v>-77642985</v>
      </c>
      <c r="Z54" s="140">
        <v>-100</v>
      </c>
      <c r="AA54" s="155">
        <v>155285970</v>
      </c>
    </row>
    <row r="55" spans="1:27" ht="13.5">
      <c r="A55" s="310" t="s">
        <v>207</v>
      </c>
      <c r="B55" s="142"/>
      <c r="C55" s="62"/>
      <c r="D55" s="156"/>
      <c r="E55" s="60">
        <v>156283180</v>
      </c>
      <c r="F55" s="60">
        <v>156283180</v>
      </c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>
        <v>78141590</v>
      </c>
      <c r="Y55" s="60">
        <v>-78141590</v>
      </c>
      <c r="Z55" s="140">
        <v>-100</v>
      </c>
      <c r="AA55" s="155">
        <v>156283180</v>
      </c>
    </row>
    <row r="56" spans="1:27" ht="13.5">
      <c r="A56" s="310" t="s">
        <v>208</v>
      </c>
      <c r="B56" s="142"/>
      <c r="C56" s="62"/>
      <c r="D56" s="156"/>
      <c r="E56" s="60">
        <v>9418550</v>
      </c>
      <c r="F56" s="60">
        <v>9418550</v>
      </c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>
        <v>4709275</v>
      </c>
      <c r="Y56" s="60">
        <v>-4709275</v>
      </c>
      <c r="Z56" s="140">
        <v>-100</v>
      </c>
      <c r="AA56" s="155">
        <v>9418550</v>
      </c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482656490</v>
      </c>
      <c r="F57" s="295">
        <f t="shared" si="11"/>
        <v>482656490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241328245</v>
      </c>
      <c r="Y57" s="295">
        <f t="shared" si="11"/>
        <v>-241328245</v>
      </c>
      <c r="Z57" s="296">
        <f>+IF(X57&lt;&gt;0,+(Y57/X57)*100,0)</f>
        <v>-100</v>
      </c>
      <c r="AA57" s="297">
        <f>SUM(AA52:AA56)</f>
        <v>482656490</v>
      </c>
    </row>
    <row r="58" spans="1:27" ht="13.5">
      <c r="A58" s="311" t="s">
        <v>210</v>
      </c>
      <c r="B58" s="136"/>
      <c r="C58" s="62"/>
      <c r="D58" s="156"/>
      <c r="E58" s="60">
        <v>54263200</v>
      </c>
      <c r="F58" s="60">
        <v>54263200</v>
      </c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>
        <v>27131600</v>
      </c>
      <c r="Y58" s="60">
        <v>-27131600</v>
      </c>
      <c r="Z58" s="140">
        <v>-100</v>
      </c>
      <c r="AA58" s="155">
        <v>54263200</v>
      </c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>
        <v>70553920</v>
      </c>
      <c r="F61" s="60">
        <v>70553920</v>
      </c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>
        <v>35276960</v>
      </c>
      <c r="Y61" s="60">
        <v>-35276960</v>
      </c>
      <c r="Z61" s="140">
        <v>-100</v>
      </c>
      <c r="AA61" s="155">
        <v>70553920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223</v>
      </c>
      <c r="B66" s="316"/>
      <c r="C66" s="273"/>
      <c r="D66" s="274"/>
      <c r="E66" s="275">
        <v>607473610</v>
      </c>
      <c r="F66" s="275"/>
      <c r="G66" s="275">
        <v>8980058</v>
      </c>
      <c r="H66" s="275">
        <v>24369580</v>
      </c>
      <c r="I66" s="275">
        <v>46868564</v>
      </c>
      <c r="J66" s="275">
        <v>80218202</v>
      </c>
      <c r="K66" s="275">
        <v>44216463</v>
      </c>
      <c r="L66" s="275">
        <v>33167059</v>
      </c>
      <c r="M66" s="275">
        <v>43735443</v>
      </c>
      <c r="N66" s="275">
        <v>121118965</v>
      </c>
      <c r="O66" s="275"/>
      <c r="P66" s="275"/>
      <c r="Q66" s="275"/>
      <c r="R66" s="275"/>
      <c r="S66" s="275"/>
      <c r="T66" s="275"/>
      <c r="U66" s="275"/>
      <c r="V66" s="275"/>
      <c r="W66" s="275">
        <v>201337167</v>
      </c>
      <c r="X66" s="275"/>
      <c r="Y66" s="275">
        <v>201337167</v>
      </c>
      <c r="Z66" s="140"/>
      <c r="AA66" s="277"/>
    </row>
    <row r="67" spans="1:27" ht="13.5">
      <c r="A67" s="311" t="s">
        <v>224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/>
      <c r="D68" s="156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607473610</v>
      </c>
      <c r="F69" s="220">
        <f t="shared" si="12"/>
        <v>0</v>
      </c>
      <c r="G69" s="220">
        <f t="shared" si="12"/>
        <v>8980058</v>
      </c>
      <c r="H69" s="220">
        <f t="shared" si="12"/>
        <v>24369580</v>
      </c>
      <c r="I69" s="220">
        <f t="shared" si="12"/>
        <v>46868564</v>
      </c>
      <c r="J69" s="220">
        <f t="shared" si="12"/>
        <v>80218202</v>
      </c>
      <c r="K69" s="220">
        <f t="shared" si="12"/>
        <v>44216463</v>
      </c>
      <c r="L69" s="220">
        <f t="shared" si="12"/>
        <v>33167059</v>
      </c>
      <c r="M69" s="220">
        <f t="shared" si="12"/>
        <v>43735443</v>
      </c>
      <c r="N69" s="220">
        <f t="shared" si="12"/>
        <v>121118965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201337167</v>
      </c>
      <c r="X69" s="220">
        <f t="shared" si="12"/>
        <v>0</v>
      </c>
      <c r="Y69" s="220">
        <f t="shared" si="12"/>
        <v>201337167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73" t="s">
        <v>226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209</v>
      </c>
      <c r="B5" s="136"/>
      <c r="C5" s="343">
        <f aca="true" t="shared" si="0" ref="C5:Y5">+C6+C8+C11+C13+C15</f>
        <v>837037065</v>
      </c>
      <c r="D5" s="344">
        <f t="shared" si="0"/>
        <v>0</v>
      </c>
      <c r="E5" s="343">
        <f t="shared" si="0"/>
        <v>474156410</v>
      </c>
      <c r="F5" s="345">
        <f t="shared" si="0"/>
        <v>474156410</v>
      </c>
      <c r="G5" s="345">
        <f t="shared" si="0"/>
        <v>29122425</v>
      </c>
      <c r="H5" s="343">
        <f t="shared" si="0"/>
        <v>19701850</v>
      </c>
      <c r="I5" s="343">
        <f t="shared" si="0"/>
        <v>30412643</v>
      </c>
      <c r="J5" s="345">
        <f t="shared" si="0"/>
        <v>79236918</v>
      </c>
      <c r="K5" s="345">
        <f t="shared" si="0"/>
        <v>55891456</v>
      </c>
      <c r="L5" s="343">
        <f t="shared" si="0"/>
        <v>39414699</v>
      </c>
      <c r="M5" s="343">
        <f t="shared" si="0"/>
        <v>42232296</v>
      </c>
      <c r="N5" s="345">
        <f t="shared" si="0"/>
        <v>137538451</v>
      </c>
      <c r="O5" s="345">
        <f t="shared" si="0"/>
        <v>0</v>
      </c>
      <c r="P5" s="343">
        <f t="shared" si="0"/>
        <v>0</v>
      </c>
      <c r="Q5" s="343">
        <f t="shared" si="0"/>
        <v>0</v>
      </c>
      <c r="R5" s="345">
        <f t="shared" si="0"/>
        <v>0</v>
      </c>
      <c r="S5" s="345">
        <f t="shared" si="0"/>
        <v>0</v>
      </c>
      <c r="T5" s="343">
        <f t="shared" si="0"/>
        <v>0</v>
      </c>
      <c r="U5" s="343">
        <f t="shared" si="0"/>
        <v>0</v>
      </c>
      <c r="V5" s="345">
        <f t="shared" si="0"/>
        <v>0</v>
      </c>
      <c r="W5" s="345">
        <f t="shared" si="0"/>
        <v>216775369</v>
      </c>
      <c r="X5" s="343">
        <f t="shared" si="0"/>
        <v>237078206</v>
      </c>
      <c r="Y5" s="345">
        <f t="shared" si="0"/>
        <v>-20302837</v>
      </c>
      <c r="Z5" s="346">
        <f>+IF(X5&lt;&gt;0,+(Y5/X5)*100,0)</f>
        <v>-8.56377199007487</v>
      </c>
      <c r="AA5" s="347">
        <f>+AA6+AA8+AA11+AA13+AA15</f>
        <v>474156410</v>
      </c>
    </row>
    <row r="6" spans="1:27" ht="13.5">
      <c r="A6" s="348" t="s">
        <v>204</v>
      </c>
      <c r="B6" s="142"/>
      <c r="C6" s="60">
        <f>+C7</f>
        <v>555926868</v>
      </c>
      <c r="D6" s="327">
        <f aca="true" t="shared" si="1" ref="D6:AA6">+D7</f>
        <v>0</v>
      </c>
      <c r="E6" s="60">
        <f t="shared" si="1"/>
        <v>176174097</v>
      </c>
      <c r="F6" s="59">
        <f t="shared" si="1"/>
        <v>176174097</v>
      </c>
      <c r="G6" s="59">
        <f t="shared" si="1"/>
        <v>25456749</v>
      </c>
      <c r="H6" s="60">
        <f t="shared" si="1"/>
        <v>4487728</v>
      </c>
      <c r="I6" s="60">
        <f t="shared" si="1"/>
        <v>11248552</v>
      </c>
      <c r="J6" s="59">
        <f t="shared" si="1"/>
        <v>41193029</v>
      </c>
      <c r="K6" s="59">
        <f t="shared" si="1"/>
        <v>18463309</v>
      </c>
      <c r="L6" s="60">
        <f t="shared" si="1"/>
        <v>21865194</v>
      </c>
      <c r="M6" s="60">
        <f t="shared" si="1"/>
        <v>9843806</v>
      </c>
      <c r="N6" s="59">
        <f t="shared" si="1"/>
        <v>50172309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91365338</v>
      </c>
      <c r="X6" s="60">
        <f t="shared" si="1"/>
        <v>88087049</v>
      </c>
      <c r="Y6" s="59">
        <f t="shared" si="1"/>
        <v>3278289</v>
      </c>
      <c r="Z6" s="61">
        <f>+IF(X6&lt;&gt;0,+(Y6/X6)*100,0)</f>
        <v>3.7216469812719004</v>
      </c>
      <c r="AA6" s="62">
        <f t="shared" si="1"/>
        <v>176174097</v>
      </c>
    </row>
    <row r="7" spans="1:27" ht="13.5">
      <c r="A7" s="291" t="s">
        <v>228</v>
      </c>
      <c r="B7" s="142"/>
      <c r="C7" s="60">
        <v>555926868</v>
      </c>
      <c r="D7" s="327"/>
      <c r="E7" s="60">
        <v>176174097</v>
      </c>
      <c r="F7" s="59">
        <v>176174097</v>
      </c>
      <c r="G7" s="59">
        <v>25456749</v>
      </c>
      <c r="H7" s="60">
        <v>4487728</v>
      </c>
      <c r="I7" s="60">
        <v>11248552</v>
      </c>
      <c r="J7" s="59">
        <v>41193029</v>
      </c>
      <c r="K7" s="59">
        <v>18463309</v>
      </c>
      <c r="L7" s="60">
        <v>21865194</v>
      </c>
      <c r="M7" s="60">
        <v>9843806</v>
      </c>
      <c r="N7" s="59">
        <v>50172309</v>
      </c>
      <c r="O7" s="59"/>
      <c r="P7" s="60"/>
      <c r="Q7" s="60"/>
      <c r="R7" s="59"/>
      <c r="S7" s="59"/>
      <c r="T7" s="60"/>
      <c r="U7" s="60"/>
      <c r="V7" s="59"/>
      <c r="W7" s="59">
        <v>91365338</v>
      </c>
      <c r="X7" s="60">
        <v>88087049</v>
      </c>
      <c r="Y7" s="59">
        <v>3278289</v>
      </c>
      <c r="Z7" s="61">
        <v>3.72</v>
      </c>
      <c r="AA7" s="62">
        <v>176174097</v>
      </c>
    </row>
    <row r="8" spans="1:27" ht="13.5">
      <c r="A8" s="348" t="s">
        <v>205</v>
      </c>
      <c r="B8" s="142"/>
      <c r="C8" s="60">
        <f aca="true" t="shared" si="2" ref="C8:Y8">SUM(C9:C10)</f>
        <v>38215461</v>
      </c>
      <c r="D8" s="327">
        <f t="shared" si="2"/>
        <v>0</v>
      </c>
      <c r="E8" s="60">
        <f t="shared" si="2"/>
        <v>31009506</v>
      </c>
      <c r="F8" s="59">
        <f t="shared" si="2"/>
        <v>31009506</v>
      </c>
      <c r="G8" s="59">
        <f t="shared" si="2"/>
        <v>1349604</v>
      </c>
      <c r="H8" s="60">
        <f t="shared" si="2"/>
        <v>5115881</v>
      </c>
      <c r="I8" s="60">
        <f t="shared" si="2"/>
        <v>3553591</v>
      </c>
      <c r="J8" s="59">
        <f t="shared" si="2"/>
        <v>10019076</v>
      </c>
      <c r="K8" s="59">
        <f t="shared" si="2"/>
        <v>9357059</v>
      </c>
      <c r="L8" s="60">
        <f t="shared" si="2"/>
        <v>2686291</v>
      </c>
      <c r="M8" s="60">
        <f t="shared" si="2"/>
        <v>2472100</v>
      </c>
      <c r="N8" s="59">
        <f t="shared" si="2"/>
        <v>14515450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24534526</v>
      </c>
      <c r="X8" s="60">
        <f t="shared" si="2"/>
        <v>15504753</v>
      </c>
      <c r="Y8" s="59">
        <f t="shared" si="2"/>
        <v>9029773</v>
      </c>
      <c r="Z8" s="61">
        <f>+IF(X8&lt;&gt;0,+(Y8/X8)*100,0)</f>
        <v>58.23874137175871</v>
      </c>
      <c r="AA8" s="62">
        <f>SUM(AA9:AA10)</f>
        <v>31009506</v>
      </c>
    </row>
    <row r="9" spans="1:27" ht="13.5">
      <c r="A9" s="291" t="s">
        <v>229</v>
      </c>
      <c r="B9" s="142"/>
      <c r="C9" s="60">
        <v>27314208</v>
      </c>
      <c r="D9" s="327"/>
      <c r="E9" s="60">
        <v>21009506</v>
      </c>
      <c r="F9" s="59">
        <v>21009506</v>
      </c>
      <c r="G9" s="59">
        <v>1349604</v>
      </c>
      <c r="H9" s="60">
        <v>3304851</v>
      </c>
      <c r="I9" s="60">
        <v>3442295</v>
      </c>
      <c r="J9" s="59">
        <v>8096750</v>
      </c>
      <c r="K9" s="59">
        <v>4097482</v>
      </c>
      <c r="L9" s="60">
        <v>2636742</v>
      </c>
      <c r="M9" s="60">
        <v>2377974</v>
      </c>
      <c r="N9" s="59">
        <v>9112198</v>
      </c>
      <c r="O9" s="59"/>
      <c r="P9" s="60"/>
      <c r="Q9" s="60"/>
      <c r="R9" s="59"/>
      <c r="S9" s="59"/>
      <c r="T9" s="60"/>
      <c r="U9" s="60"/>
      <c r="V9" s="59"/>
      <c r="W9" s="59">
        <v>17208948</v>
      </c>
      <c r="X9" s="60">
        <v>10504753</v>
      </c>
      <c r="Y9" s="59">
        <v>6704195</v>
      </c>
      <c r="Z9" s="61">
        <v>63.82</v>
      </c>
      <c r="AA9" s="62">
        <v>21009506</v>
      </c>
    </row>
    <row r="10" spans="1:27" ht="13.5">
      <c r="A10" s="291" t="s">
        <v>230</v>
      </c>
      <c r="B10" s="142"/>
      <c r="C10" s="60">
        <v>10901253</v>
      </c>
      <c r="D10" s="327"/>
      <c r="E10" s="60">
        <v>10000000</v>
      </c>
      <c r="F10" s="59">
        <v>10000000</v>
      </c>
      <c r="G10" s="59"/>
      <c r="H10" s="60">
        <v>1811030</v>
      </c>
      <c r="I10" s="60">
        <v>111296</v>
      </c>
      <c r="J10" s="59">
        <v>1922326</v>
      </c>
      <c r="K10" s="59">
        <v>5259577</v>
      </c>
      <c r="L10" s="60">
        <v>49549</v>
      </c>
      <c r="M10" s="60">
        <v>94126</v>
      </c>
      <c r="N10" s="59">
        <v>5403252</v>
      </c>
      <c r="O10" s="59"/>
      <c r="P10" s="60"/>
      <c r="Q10" s="60"/>
      <c r="R10" s="59"/>
      <c r="S10" s="59"/>
      <c r="T10" s="60"/>
      <c r="U10" s="60"/>
      <c r="V10" s="59"/>
      <c r="W10" s="59">
        <v>7325578</v>
      </c>
      <c r="X10" s="60">
        <v>5000000</v>
      </c>
      <c r="Y10" s="59">
        <v>2325578</v>
      </c>
      <c r="Z10" s="61">
        <v>46.51</v>
      </c>
      <c r="AA10" s="62">
        <v>10000000</v>
      </c>
    </row>
    <row r="11" spans="1:27" ht="13.5">
      <c r="A11" s="348" t="s">
        <v>206</v>
      </c>
      <c r="B11" s="142"/>
      <c r="C11" s="349">
        <f>+C12</f>
        <v>63339088</v>
      </c>
      <c r="D11" s="350">
        <f aca="true" t="shared" si="3" ref="D11:AA11">+D12</f>
        <v>0</v>
      </c>
      <c r="E11" s="349">
        <f t="shared" si="3"/>
        <v>77000000</v>
      </c>
      <c r="F11" s="351">
        <f t="shared" si="3"/>
        <v>77000000</v>
      </c>
      <c r="G11" s="351">
        <f t="shared" si="3"/>
        <v>2097807</v>
      </c>
      <c r="H11" s="349">
        <f t="shared" si="3"/>
        <v>901148</v>
      </c>
      <c r="I11" s="349">
        <f t="shared" si="3"/>
        <v>2069512</v>
      </c>
      <c r="J11" s="351">
        <f t="shared" si="3"/>
        <v>5068467</v>
      </c>
      <c r="K11" s="351">
        <f t="shared" si="3"/>
        <v>4775085</v>
      </c>
      <c r="L11" s="349">
        <f t="shared" si="3"/>
        <v>2266110</v>
      </c>
      <c r="M11" s="349">
        <f t="shared" si="3"/>
        <v>4533420</v>
      </c>
      <c r="N11" s="351">
        <f t="shared" si="3"/>
        <v>11574615</v>
      </c>
      <c r="O11" s="351">
        <f t="shared" si="3"/>
        <v>0</v>
      </c>
      <c r="P11" s="349">
        <f t="shared" si="3"/>
        <v>0</v>
      </c>
      <c r="Q11" s="349">
        <f t="shared" si="3"/>
        <v>0</v>
      </c>
      <c r="R11" s="351">
        <f t="shared" si="3"/>
        <v>0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16643082</v>
      </c>
      <c r="X11" s="349">
        <f t="shared" si="3"/>
        <v>38500000</v>
      </c>
      <c r="Y11" s="351">
        <f t="shared" si="3"/>
        <v>-21856918</v>
      </c>
      <c r="Z11" s="352">
        <f>+IF(X11&lt;&gt;0,+(Y11/X11)*100,0)</f>
        <v>-56.77121558441558</v>
      </c>
      <c r="AA11" s="353">
        <f t="shared" si="3"/>
        <v>77000000</v>
      </c>
    </row>
    <row r="12" spans="1:27" ht="13.5">
      <c r="A12" s="291" t="s">
        <v>231</v>
      </c>
      <c r="B12" s="136"/>
      <c r="C12" s="60">
        <v>63339088</v>
      </c>
      <c r="D12" s="327"/>
      <c r="E12" s="60">
        <v>77000000</v>
      </c>
      <c r="F12" s="59">
        <v>77000000</v>
      </c>
      <c r="G12" s="59">
        <v>2097807</v>
      </c>
      <c r="H12" s="60">
        <v>901148</v>
      </c>
      <c r="I12" s="60">
        <v>2069512</v>
      </c>
      <c r="J12" s="59">
        <v>5068467</v>
      </c>
      <c r="K12" s="59">
        <v>4775085</v>
      </c>
      <c r="L12" s="60">
        <v>2266110</v>
      </c>
      <c r="M12" s="60">
        <v>4533420</v>
      </c>
      <c r="N12" s="59">
        <v>11574615</v>
      </c>
      <c r="O12" s="59"/>
      <c r="P12" s="60"/>
      <c r="Q12" s="60"/>
      <c r="R12" s="59"/>
      <c r="S12" s="59"/>
      <c r="T12" s="60"/>
      <c r="U12" s="60"/>
      <c r="V12" s="59"/>
      <c r="W12" s="59">
        <v>16643082</v>
      </c>
      <c r="X12" s="60">
        <v>38500000</v>
      </c>
      <c r="Y12" s="59">
        <v>-21856918</v>
      </c>
      <c r="Z12" s="61">
        <v>-56.77</v>
      </c>
      <c r="AA12" s="62">
        <v>77000000</v>
      </c>
    </row>
    <row r="13" spans="1:27" ht="13.5">
      <c r="A13" s="348" t="s">
        <v>207</v>
      </c>
      <c r="B13" s="136"/>
      <c r="C13" s="275">
        <f>+C14</f>
        <v>0</v>
      </c>
      <c r="D13" s="328">
        <f aca="true" t="shared" si="4" ref="D13:AA13">+D14</f>
        <v>0</v>
      </c>
      <c r="E13" s="275">
        <f t="shared" si="4"/>
        <v>0</v>
      </c>
      <c r="F13" s="329">
        <f t="shared" si="4"/>
        <v>0</v>
      </c>
      <c r="G13" s="329">
        <f t="shared" si="4"/>
        <v>0</v>
      </c>
      <c r="H13" s="275">
        <f t="shared" si="4"/>
        <v>0</v>
      </c>
      <c r="I13" s="275">
        <f t="shared" si="4"/>
        <v>0</v>
      </c>
      <c r="J13" s="329">
        <f t="shared" si="4"/>
        <v>0</v>
      </c>
      <c r="K13" s="329">
        <f t="shared" si="4"/>
        <v>0</v>
      </c>
      <c r="L13" s="275">
        <f t="shared" si="4"/>
        <v>0</v>
      </c>
      <c r="M13" s="275">
        <f t="shared" si="4"/>
        <v>0</v>
      </c>
      <c r="N13" s="329">
        <f t="shared" si="4"/>
        <v>0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0</v>
      </c>
      <c r="X13" s="275">
        <f t="shared" si="4"/>
        <v>0</v>
      </c>
      <c r="Y13" s="329">
        <f t="shared" si="4"/>
        <v>0</v>
      </c>
      <c r="Z13" s="322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27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48" t="s">
        <v>208</v>
      </c>
      <c r="B15" s="136"/>
      <c r="C15" s="60">
        <f aca="true" t="shared" si="5" ref="C15:Y15">SUM(C16:C20)</f>
        <v>179555648</v>
      </c>
      <c r="D15" s="327">
        <f t="shared" si="5"/>
        <v>0</v>
      </c>
      <c r="E15" s="60">
        <f t="shared" si="5"/>
        <v>189972807</v>
      </c>
      <c r="F15" s="59">
        <f t="shared" si="5"/>
        <v>189972807</v>
      </c>
      <c r="G15" s="59">
        <f t="shared" si="5"/>
        <v>218265</v>
      </c>
      <c r="H15" s="60">
        <f t="shared" si="5"/>
        <v>9197093</v>
      </c>
      <c r="I15" s="60">
        <f t="shared" si="5"/>
        <v>13540988</v>
      </c>
      <c r="J15" s="59">
        <f t="shared" si="5"/>
        <v>22956346</v>
      </c>
      <c r="K15" s="59">
        <f t="shared" si="5"/>
        <v>23296003</v>
      </c>
      <c r="L15" s="60">
        <f t="shared" si="5"/>
        <v>12597104</v>
      </c>
      <c r="M15" s="60">
        <f t="shared" si="5"/>
        <v>25382970</v>
      </c>
      <c r="N15" s="59">
        <f t="shared" si="5"/>
        <v>61276077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84232423</v>
      </c>
      <c r="X15" s="60">
        <f t="shared" si="5"/>
        <v>94986404</v>
      </c>
      <c r="Y15" s="59">
        <f t="shared" si="5"/>
        <v>-10753981</v>
      </c>
      <c r="Z15" s="61">
        <f>+IF(X15&lt;&gt;0,+(Y15/X15)*100,0)</f>
        <v>-11.321600299765008</v>
      </c>
      <c r="AA15" s="62">
        <f>SUM(AA16:AA20)</f>
        <v>189972807</v>
      </c>
    </row>
    <row r="16" spans="1:27" ht="13.5">
      <c r="A16" s="291" t="s">
        <v>233</v>
      </c>
      <c r="B16" s="300"/>
      <c r="C16" s="60">
        <v>955524</v>
      </c>
      <c r="D16" s="327"/>
      <c r="E16" s="60">
        <v>3200000</v>
      </c>
      <c r="F16" s="59">
        <v>3200000</v>
      </c>
      <c r="G16" s="59"/>
      <c r="H16" s="60"/>
      <c r="I16" s="60">
        <v>40962</v>
      </c>
      <c r="J16" s="59">
        <v>40962</v>
      </c>
      <c r="K16" s="59">
        <v>76599</v>
      </c>
      <c r="L16" s="60">
        <v>-76599</v>
      </c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>
        <v>40962</v>
      </c>
      <c r="X16" s="60">
        <v>1600000</v>
      </c>
      <c r="Y16" s="59">
        <v>-1559038</v>
      </c>
      <c r="Z16" s="61">
        <v>-97.44</v>
      </c>
      <c r="AA16" s="62">
        <v>3200000</v>
      </c>
    </row>
    <row r="17" spans="1:27" ht="13.5">
      <c r="A17" s="291" t="s">
        <v>234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>
        <v>174802030</v>
      </c>
      <c r="D18" s="327"/>
      <c r="E18" s="60">
        <v>182272807</v>
      </c>
      <c r="F18" s="59">
        <v>182272807</v>
      </c>
      <c r="G18" s="59">
        <v>218265</v>
      </c>
      <c r="H18" s="60">
        <v>8314027</v>
      </c>
      <c r="I18" s="60">
        <v>13103555</v>
      </c>
      <c r="J18" s="59">
        <v>21635847</v>
      </c>
      <c r="K18" s="59">
        <v>23219404</v>
      </c>
      <c r="L18" s="60">
        <v>12673703</v>
      </c>
      <c r="M18" s="60">
        <v>24729893</v>
      </c>
      <c r="N18" s="59">
        <v>60623000</v>
      </c>
      <c r="O18" s="59"/>
      <c r="P18" s="60"/>
      <c r="Q18" s="60"/>
      <c r="R18" s="59"/>
      <c r="S18" s="59"/>
      <c r="T18" s="60"/>
      <c r="U18" s="60"/>
      <c r="V18" s="59"/>
      <c r="W18" s="59">
        <v>82258847</v>
      </c>
      <c r="X18" s="60">
        <v>91136404</v>
      </c>
      <c r="Y18" s="59">
        <v>-8877557</v>
      </c>
      <c r="Z18" s="61">
        <v>-9.74</v>
      </c>
      <c r="AA18" s="62">
        <v>182272807</v>
      </c>
    </row>
    <row r="19" spans="1:27" ht="13.5">
      <c r="A19" s="291" t="s">
        <v>235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>
        <v>3798094</v>
      </c>
      <c r="D20" s="327"/>
      <c r="E20" s="60">
        <v>4500000</v>
      </c>
      <c r="F20" s="59">
        <v>4500000</v>
      </c>
      <c r="G20" s="59"/>
      <c r="H20" s="60">
        <v>883066</v>
      </c>
      <c r="I20" s="60">
        <v>396471</v>
      </c>
      <c r="J20" s="59">
        <v>1279537</v>
      </c>
      <c r="K20" s="59"/>
      <c r="L20" s="60"/>
      <c r="M20" s="60">
        <v>653077</v>
      </c>
      <c r="N20" s="59">
        <v>653077</v>
      </c>
      <c r="O20" s="59"/>
      <c r="P20" s="60"/>
      <c r="Q20" s="60"/>
      <c r="R20" s="59"/>
      <c r="S20" s="59"/>
      <c r="T20" s="60"/>
      <c r="U20" s="60"/>
      <c r="V20" s="59"/>
      <c r="W20" s="59">
        <v>1932614</v>
      </c>
      <c r="X20" s="60">
        <v>2250000</v>
      </c>
      <c r="Y20" s="59">
        <v>-317386</v>
      </c>
      <c r="Z20" s="61">
        <v>-14.11</v>
      </c>
      <c r="AA20" s="62">
        <v>4500000</v>
      </c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210</v>
      </c>
      <c r="B22" s="142"/>
      <c r="C22" s="330">
        <f aca="true" t="shared" si="6" ref="C22:Y22">SUM(C23:C32)</f>
        <v>19932084</v>
      </c>
      <c r="D22" s="331">
        <f t="shared" si="6"/>
        <v>0</v>
      </c>
      <c r="E22" s="330">
        <f t="shared" si="6"/>
        <v>35509647</v>
      </c>
      <c r="F22" s="332">
        <f t="shared" si="6"/>
        <v>35509647</v>
      </c>
      <c r="G22" s="332">
        <f t="shared" si="6"/>
        <v>1357389</v>
      </c>
      <c r="H22" s="330">
        <f t="shared" si="6"/>
        <v>2320057</v>
      </c>
      <c r="I22" s="330">
        <f t="shared" si="6"/>
        <v>1667653</v>
      </c>
      <c r="J22" s="332">
        <f t="shared" si="6"/>
        <v>5345099</v>
      </c>
      <c r="K22" s="332">
        <f t="shared" si="6"/>
        <v>3128818</v>
      </c>
      <c r="L22" s="330">
        <f t="shared" si="6"/>
        <v>1754742</v>
      </c>
      <c r="M22" s="330">
        <f t="shared" si="6"/>
        <v>1525845</v>
      </c>
      <c r="N22" s="332">
        <f t="shared" si="6"/>
        <v>6409405</v>
      </c>
      <c r="O22" s="332">
        <f t="shared" si="6"/>
        <v>0</v>
      </c>
      <c r="P22" s="330">
        <f t="shared" si="6"/>
        <v>0</v>
      </c>
      <c r="Q22" s="330">
        <f t="shared" si="6"/>
        <v>0</v>
      </c>
      <c r="R22" s="332">
        <f t="shared" si="6"/>
        <v>0</v>
      </c>
      <c r="S22" s="332">
        <f t="shared" si="6"/>
        <v>0</v>
      </c>
      <c r="T22" s="330">
        <f t="shared" si="6"/>
        <v>0</v>
      </c>
      <c r="U22" s="330">
        <f t="shared" si="6"/>
        <v>0</v>
      </c>
      <c r="V22" s="332">
        <f t="shared" si="6"/>
        <v>0</v>
      </c>
      <c r="W22" s="332">
        <f t="shared" si="6"/>
        <v>11754504</v>
      </c>
      <c r="X22" s="330">
        <f t="shared" si="6"/>
        <v>17754824</v>
      </c>
      <c r="Y22" s="332">
        <f t="shared" si="6"/>
        <v>-6000320</v>
      </c>
      <c r="Z22" s="323">
        <f>+IF(X22&lt;&gt;0,+(Y22/X22)*100,0)</f>
        <v>-33.79543497586909</v>
      </c>
      <c r="AA22" s="337">
        <f>SUM(AA23:AA32)</f>
        <v>35509647</v>
      </c>
    </row>
    <row r="23" spans="1:27" ht="13.5">
      <c r="A23" s="348" t="s">
        <v>236</v>
      </c>
      <c r="B23" s="142"/>
      <c r="C23" s="60"/>
      <c r="D23" s="327"/>
      <c r="E23" s="60"/>
      <c r="F23" s="59"/>
      <c r="G23" s="59"/>
      <c r="H23" s="60"/>
      <c r="I23" s="60"/>
      <c r="J23" s="59"/>
      <c r="K23" s="59"/>
      <c r="L23" s="60">
        <v>636363</v>
      </c>
      <c r="M23" s="60">
        <v>429307</v>
      </c>
      <c r="N23" s="59">
        <v>1065670</v>
      </c>
      <c r="O23" s="59"/>
      <c r="P23" s="60"/>
      <c r="Q23" s="60"/>
      <c r="R23" s="59"/>
      <c r="S23" s="59"/>
      <c r="T23" s="60"/>
      <c r="U23" s="60"/>
      <c r="V23" s="59"/>
      <c r="W23" s="59">
        <v>1065670</v>
      </c>
      <c r="X23" s="60"/>
      <c r="Y23" s="59">
        <v>1065670</v>
      </c>
      <c r="Z23" s="61"/>
      <c r="AA23" s="62"/>
    </row>
    <row r="24" spans="1:27" ht="13.5">
      <c r="A24" s="348" t="s">
        <v>237</v>
      </c>
      <c r="B24" s="142"/>
      <c r="C24" s="60"/>
      <c r="D24" s="327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48" t="s">
        <v>238</v>
      </c>
      <c r="B25" s="142"/>
      <c r="C25" s="60"/>
      <c r="D25" s="327"/>
      <c r="E25" s="60"/>
      <c r="F25" s="59"/>
      <c r="G25" s="59"/>
      <c r="H25" s="60"/>
      <c r="I25" s="60"/>
      <c r="J25" s="59"/>
      <c r="K25" s="59"/>
      <c r="L25" s="60"/>
      <c r="M25" s="60">
        <v>176905</v>
      </c>
      <c r="N25" s="59">
        <v>176905</v>
      </c>
      <c r="O25" s="59"/>
      <c r="P25" s="60"/>
      <c r="Q25" s="60"/>
      <c r="R25" s="59"/>
      <c r="S25" s="59"/>
      <c r="T25" s="60"/>
      <c r="U25" s="60"/>
      <c r="V25" s="59"/>
      <c r="W25" s="59">
        <v>176905</v>
      </c>
      <c r="X25" s="60"/>
      <c r="Y25" s="59">
        <v>176905</v>
      </c>
      <c r="Z25" s="61"/>
      <c r="AA25" s="62"/>
    </row>
    <row r="26" spans="1:27" ht="13.5">
      <c r="A26" s="348" t="s">
        <v>239</v>
      </c>
      <c r="B26" s="302"/>
      <c r="C26" s="349"/>
      <c r="D26" s="350"/>
      <c r="E26" s="349"/>
      <c r="F26" s="351"/>
      <c r="G26" s="351"/>
      <c r="H26" s="349"/>
      <c r="I26" s="349"/>
      <c r="J26" s="351"/>
      <c r="K26" s="351"/>
      <c r="L26" s="349">
        <v>680994</v>
      </c>
      <c r="M26" s="349"/>
      <c r="N26" s="351">
        <v>680994</v>
      </c>
      <c r="O26" s="351"/>
      <c r="P26" s="349"/>
      <c r="Q26" s="349"/>
      <c r="R26" s="351"/>
      <c r="S26" s="351"/>
      <c r="T26" s="349"/>
      <c r="U26" s="349"/>
      <c r="V26" s="351"/>
      <c r="W26" s="351">
        <v>680994</v>
      </c>
      <c r="X26" s="349"/>
      <c r="Y26" s="351">
        <v>680994</v>
      </c>
      <c r="Z26" s="352"/>
      <c r="AA26" s="353"/>
    </row>
    <row r="27" spans="1:27" ht="13.5">
      <c r="A27" s="348" t="s">
        <v>240</v>
      </c>
      <c r="B27" s="147"/>
      <c r="C27" s="60">
        <v>8898526</v>
      </c>
      <c r="D27" s="327"/>
      <c r="E27" s="60">
        <v>1750000</v>
      </c>
      <c r="F27" s="59">
        <v>1750000</v>
      </c>
      <c r="G27" s="59">
        <v>176019</v>
      </c>
      <c r="H27" s="60">
        <v>-174713</v>
      </c>
      <c r="I27" s="60">
        <v>29752</v>
      </c>
      <c r="J27" s="59">
        <v>31058</v>
      </c>
      <c r="K27" s="59">
        <v>261247</v>
      </c>
      <c r="L27" s="60">
        <v>11098</v>
      </c>
      <c r="M27" s="60">
        <v>785607</v>
      </c>
      <c r="N27" s="59">
        <v>1057952</v>
      </c>
      <c r="O27" s="59"/>
      <c r="P27" s="60"/>
      <c r="Q27" s="60"/>
      <c r="R27" s="59"/>
      <c r="S27" s="59"/>
      <c r="T27" s="60"/>
      <c r="U27" s="60"/>
      <c r="V27" s="59"/>
      <c r="W27" s="59">
        <v>1089010</v>
      </c>
      <c r="X27" s="60">
        <v>875000</v>
      </c>
      <c r="Y27" s="59">
        <v>214010</v>
      </c>
      <c r="Z27" s="61">
        <v>24.46</v>
      </c>
      <c r="AA27" s="62">
        <v>1750000</v>
      </c>
    </row>
    <row r="28" spans="1:27" ht="13.5">
      <c r="A28" s="348" t="s">
        <v>241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242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243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244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>
        <v>11033558</v>
      </c>
      <c r="D32" s="327"/>
      <c r="E32" s="60">
        <v>33759647</v>
      </c>
      <c r="F32" s="59">
        <v>33759647</v>
      </c>
      <c r="G32" s="59">
        <v>1181370</v>
      </c>
      <c r="H32" s="60">
        <v>2494770</v>
      </c>
      <c r="I32" s="60">
        <v>1637901</v>
      </c>
      <c r="J32" s="59">
        <v>5314041</v>
      </c>
      <c r="K32" s="59">
        <v>2867571</v>
      </c>
      <c r="L32" s="60">
        <v>426287</v>
      </c>
      <c r="M32" s="60">
        <v>134026</v>
      </c>
      <c r="N32" s="59">
        <v>3427884</v>
      </c>
      <c r="O32" s="59"/>
      <c r="P32" s="60"/>
      <c r="Q32" s="60"/>
      <c r="R32" s="59"/>
      <c r="S32" s="59"/>
      <c r="T32" s="60"/>
      <c r="U32" s="60"/>
      <c r="V32" s="59"/>
      <c r="W32" s="59">
        <v>8741925</v>
      </c>
      <c r="X32" s="60">
        <v>16879824</v>
      </c>
      <c r="Y32" s="59">
        <v>-8137899</v>
      </c>
      <c r="Z32" s="61">
        <v>-48.21</v>
      </c>
      <c r="AA32" s="62">
        <v>33759647</v>
      </c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245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245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212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212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246</v>
      </c>
      <c r="B40" s="142"/>
      <c r="C40" s="330">
        <f aca="true" t="shared" si="9" ref="C40:Y40">SUM(C41:C49)</f>
        <v>47336555</v>
      </c>
      <c r="D40" s="331">
        <f t="shared" si="9"/>
        <v>0</v>
      </c>
      <c r="E40" s="330">
        <f t="shared" si="9"/>
        <v>71823000</v>
      </c>
      <c r="F40" s="332">
        <f t="shared" si="9"/>
        <v>71823000</v>
      </c>
      <c r="G40" s="332">
        <f t="shared" si="9"/>
        <v>0</v>
      </c>
      <c r="H40" s="330">
        <f t="shared" si="9"/>
        <v>1542947</v>
      </c>
      <c r="I40" s="330">
        <f t="shared" si="9"/>
        <v>469259</v>
      </c>
      <c r="J40" s="332">
        <f t="shared" si="9"/>
        <v>2012206</v>
      </c>
      <c r="K40" s="332">
        <f t="shared" si="9"/>
        <v>1437855</v>
      </c>
      <c r="L40" s="330">
        <f t="shared" si="9"/>
        <v>1112301</v>
      </c>
      <c r="M40" s="330">
        <f t="shared" si="9"/>
        <v>7217344</v>
      </c>
      <c r="N40" s="332">
        <f t="shared" si="9"/>
        <v>9767500</v>
      </c>
      <c r="O40" s="332">
        <f t="shared" si="9"/>
        <v>0</v>
      </c>
      <c r="P40" s="330">
        <f t="shared" si="9"/>
        <v>0</v>
      </c>
      <c r="Q40" s="330">
        <f t="shared" si="9"/>
        <v>0</v>
      </c>
      <c r="R40" s="332">
        <f t="shared" si="9"/>
        <v>0</v>
      </c>
      <c r="S40" s="332">
        <f t="shared" si="9"/>
        <v>0</v>
      </c>
      <c r="T40" s="330">
        <f t="shared" si="9"/>
        <v>0</v>
      </c>
      <c r="U40" s="330">
        <f t="shared" si="9"/>
        <v>0</v>
      </c>
      <c r="V40" s="332">
        <f t="shared" si="9"/>
        <v>0</v>
      </c>
      <c r="W40" s="332">
        <f t="shared" si="9"/>
        <v>11779706</v>
      </c>
      <c r="X40" s="330">
        <f t="shared" si="9"/>
        <v>35911500</v>
      </c>
      <c r="Y40" s="332">
        <f t="shared" si="9"/>
        <v>-24131794</v>
      </c>
      <c r="Z40" s="323">
        <f>+IF(X40&lt;&gt;0,+(Y40/X40)*100,0)</f>
        <v>-67.1979560864904</v>
      </c>
      <c r="AA40" s="337">
        <f>SUM(AA41:AA49)</f>
        <v>71823000</v>
      </c>
    </row>
    <row r="41" spans="1:27" ht="13.5">
      <c r="A41" s="348" t="s">
        <v>247</v>
      </c>
      <c r="B41" s="142"/>
      <c r="C41" s="349">
        <v>11840991</v>
      </c>
      <c r="D41" s="350"/>
      <c r="E41" s="349">
        <v>15300000</v>
      </c>
      <c r="F41" s="351">
        <v>15300000</v>
      </c>
      <c r="G41" s="351"/>
      <c r="H41" s="349">
        <v>151000</v>
      </c>
      <c r="I41" s="349"/>
      <c r="J41" s="351">
        <v>151000</v>
      </c>
      <c r="K41" s="351"/>
      <c r="L41" s="349">
        <v>34247</v>
      </c>
      <c r="M41" s="349">
        <v>2009516</v>
      </c>
      <c r="N41" s="351">
        <v>2043763</v>
      </c>
      <c r="O41" s="351"/>
      <c r="P41" s="349"/>
      <c r="Q41" s="349"/>
      <c r="R41" s="351"/>
      <c r="S41" s="351"/>
      <c r="T41" s="349"/>
      <c r="U41" s="349"/>
      <c r="V41" s="351"/>
      <c r="W41" s="351">
        <v>2194763</v>
      </c>
      <c r="X41" s="349">
        <v>7650000</v>
      </c>
      <c r="Y41" s="351">
        <v>-5455237</v>
      </c>
      <c r="Z41" s="352">
        <v>-71.31</v>
      </c>
      <c r="AA41" s="353">
        <v>15300000</v>
      </c>
    </row>
    <row r="42" spans="1:27" ht="13.5">
      <c r="A42" s="348" t="s">
        <v>248</v>
      </c>
      <c r="B42" s="136"/>
      <c r="C42" s="60">
        <f aca="true" t="shared" si="10" ref="C42:Y42">+C62</f>
        <v>13542186</v>
      </c>
      <c r="D42" s="355">
        <f t="shared" si="10"/>
        <v>0</v>
      </c>
      <c r="E42" s="54">
        <f t="shared" si="10"/>
        <v>13960000</v>
      </c>
      <c r="F42" s="53">
        <f t="shared" si="10"/>
        <v>13960000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6980000</v>
      </c>
      <c r="Y42" s="53">
        <f t="shared" si="10"/>
        <v>-6980000</v>
      </c>
      <c r="Z42" s="94">
        <f>+IF(X42&lt;&gt;0,+(Y42/X42)*100,0)</f>
        <v>-100</v>
      </c>
      <c r="AA42" s="95">
        <f>+AA62</f>
        <v>13960000</v>
      </c>
    </row>
    <row r="43" spans="1:27" ht="13.5">
      <c r="A43" s="348" t="s">
        <v>249</v>
      </c>
      <c r="B43" s="136"/>
      <c r="C43" s="275">
        <v>7543343</v>
      </c>
      <c r="D43" s="356"/>
      <c r="E43" s="305">
        <v>18943000</v>
      </c>
      <c r="F43" s="357">
        <v>18943000</v>
      </c>
      <c r="G43" s="357"/>
      <c r="H43" s="305"/>
      <c r="I43" s="305"/>
      <c r="J43" s="357"/>
      <c r="K43" s="357">
        <v>253700</v>
      </c>
      <c r="L43" s="305">
        <v>674350</v>
      </c>
      <c r="M43" s="305">
        <v>2540423</v>
      </c>
      <c r="N43" s="357">
        <v>3468473</v>
      </c>
      <c r="O43" s="357"/>
      <c r="P43" s="305"/>
      <c r="Q43" s="305"/>
      <c r="R43" s="357"/>
      <c r="S43" s="357"/>
      <c r="T43" s="305"/>
      <c r="U43" s="305"/>
      <c r="V43" s="357"/>
      <c r="W43" s="357">
        <v>3468473</v>
      </c>
      <c r="X43" s="305">
        <v>9471500</v>
      </c>
      <c r="Y43" s="357">
        <v>-6003027</v>
      </c>
      <c r="Z43" s="358">
        <v>-63.38</v>
      </c>
      <c r="AA43" s="303">
        <v>18943000</v>
      </c>
    </row>
    <row r="44" spans="1:27" ht="13.5">
      <c r="A44" s="348" t="s">
        <v>250</v>
      </c>
      <c r="B44" s="136"/>
      <c r="C44" s="60">
        <v>9344942</v>
      </c>
      <c r="D44" s="355"/>
      <c r="E44" s="54">
        <v>2000000</v>
      </c>
      <c r="F44" s="53">
        <v>2000000</v>
      </c>
      <c r="G44" s="53"/>
      <c r="H44" s="54">
        <v>1204041</v>
      </c>
      <c r="I44" s="54">
        <v>206649</v>
      </c>
      <c r="J44" s="53">
        <v>1410690</v>
      </c>
      <c r="K44" s="53"/>
      <c r="L44" s="54"/>
      <c r="M44" s="54">
        <v>352286</v>
      </c>
      <c r="N44" s="53">
        <v>352286</v>
      </c>
      <c r="O44" s="53"/>
      <c r="P44" s="54"/>
      <c r="Q44" s="54"/>
      <c r="R44" s="53"/>
      <c r="S44" s="53"/>
      <c r="T44" s="54"/>
      <c r="U44" s="54"/>
      <c r="V44" s="53"/>
      <c r="W44" s="53">
        <v>1762976</v>
      </c>
      <c r="X44" s="54">
        <v>1000000</v>
      </c>
      <c r="Y44" s="53">
        <v>762976</v>
      </c>
      <c r="Z44" s="94">
        <v>76.3</v>
      </c>
      <c r="AA44" s="95">
        <v>2000000</v>
      </c>
    </row>
    <row r="45" spans="1:27" ht="13.5">
      <c r="A45" s="348" t="s">
        <v>251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252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253</v>
      </c>
      <c r="B47" s="136"/>
      <c r="C47" s="60"/>
      <c r="D47" s="355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48" t="s">
        <v>254</v>
      </c>
      <c r="B48" s="136"/>
      <c r="C48" s="60">
        <v>3203070</v>
      </c>
      <c r="D48" s="355"/>
      <c r="E48" s="54">
        <v>18300000</v>
      </c>
      <c r="F48" s="53">
        <v>18300000</v>
      </c>
      <c r="G48" s="53"/>
      <c r="H48" s="54">
        <v>187906</v>
      </c>
      <c r="I48" s="54">
        <v>262610</v>
      </c>
      <c r="J48" s="53">
        <v>450516</v>
      </c>
      <c r="K48" s="53">
        <v>1184155</v>
      </c>
      <c r="L48" s="54">
        <v>37752</v>
      </c>
      <c r="M48" s="54">
        <v>2116721</v>
      </c>
      <c r="N48" s="53">
        <v>3338628</v>
      </c>
      <c r="O48" s="53"/>
      <c r="P48" s="54"/>
      <c r="Q48" s="54"/>
      <c r="R48" s="53"/>
      <c r="S48" s="53"/>
      <c r="T48" s="54"/>
      <c r="U48" s="54"/>
      <c r="V48" s="53"/>
      <c r="W48" s="53">
        <v>3789144</v>
      </c>
      <c r="X48" s="54">
        <v>9150000</v>
      </c>
      <c r="Y48" s="53">
        <v>-5360856</v>
      </c>
      <c r="Z48" s="94">
        <v>-58.59</v>
      </c>
      <c r="AA48" s="95">
        <v>18300000</v>
      </c>
    </row>
    <row r="49" spans="1:27" ht="13.5">
      <c r="A49" s="348" t="s">
        <v>93</v>
      </c>
      <c r="B49" s="136"/>
      <c r="C49" s="54">
        <v>1862023</v>
      </c>
      <c r="D49" s="355"/>
      <c r="E49" s="54">
        <v>3320000</v>
      </c>
      <c r="F49" s="53">
        <v>3320000</v>
      </c>
      <c r="G49" s="53"/>
      <c r="H49" s="54"/>
      <c r="I49" s="54"/>
      <c r="J49" s="53"/>
      <c r="K49" s="53"/>
      <c r="L49" s="54">
        <v>365952</v>
      </c>
      <c r="M49" s="54">
        <v>198398</v>
      </c>
      <c r="N49" s="53">
        <v>564350</v>
      </c>
      <c r="O49" s="53"/>
      <c r="P49" s="54"/>
      <c r="Q49" s="54"/>
      <c r="R49" s="53"/>
      <c r="S49" s="53"/>
      <c r="T49" s="54"/>
      <c r="U49" s="54"/>
      <c r="V49" s="53"/>
      <c r="W49" s="53">
        <v>564350</v>
      </c>
      <c r="X49" s="54">
        <v>1660000</v>
      </c>
      <c r="Y49" s="53">
        <v>-1095650</v>
      </c>
      <c r="Z49" s="94">
        <v>-66</v>
      </c>
      <c r="AA49" s="95">
        <v>3320000</v>
      </c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255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255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256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256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216</v>
      </c>
      <c r="B57" s="142"/>
      <c r="C57" s="330">
        <f>+C58</f>
        <v>22223221</v>
      </c>
      <c r="D57" s="331">
        <f aca="true" t="shared" si="13" ref="D57:AA57">+D58</f>
        <v>0</v>
      </c>
      <c r="E57" s="330">
        <f t="shared" si="13"/>
        <v>26650000</v>
      </c>
      <c r="F57" s="332">
        <f t="shared" si="13"/>
        <v>26650000</v>
      </c>
      <c r="G57" s="332">
        <f t="shared" si="13"/>
        <v>0</v>
      </c>
      <c r="H57" s="330">
        <f t="shared" si="13"/>
        <v>339416</v>
      </c>
      <c r="I57" s="330">
        <f t="shared" si="13"/>
        <v>339416</v>
      </c>
      <c r="J57" s="332">
        <f t="shared" si="13"/>
        <v>678832</v>
      </c>
      <c r="K57" s="332">
        <f t="shared" si="13"/>
        <v>5438424</v>
      </c>
      <c r="L57" s="330">
        <f t="shared" si="13"/>
        <v>0</v>
      </c>
      <c r="M57" s="330">
        <f t="shared" si="13"/>
        <v>678832</v>
      </c>
      <c r="N57" s="332">
        <f t="shared" si="13"/>
        <v>6117256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6796088</v>
      </c>
      <c r="X57" s="330">
        <f t="shared" si="13"/>
        <v>13325000</v>
      </c>
      <c r="Y57" s="332">
        <f t="shared" si="13"/>
        <v>-6528912</v>
      </c>
      <c r="Z57" s="323">
        <f>+IF(X57&lt;&gt;0,+(Y57/X57)*100,0)</f>
        <v>-48.99746341463415</v>
      </c>
      <c r="AA57" s="337">
        <f t="shared" si="13"/>
        <v>26650000</v>
      </c>
    </row>
    <row r="58" spans="1:27" ht="13.5">
      <c r="A58" s="348" t="s">
        <v>216</v>
      </c>
      <c r="B58" s="136"/>
      <c r="C58" s="60">
        <v>22223221</v>
      </c>
      <c r="D58" s="327"/>
      <c r="E58" s="60">
        <v>26650000</v>
      </c>
      <c r="F58" s="59">
        <v>26650000</v>
      </c>
      <c r="G58" s="59"/>
      <c r="H58" s="60">
        <v>339416</v>
      </c>
      <c r="I58" s="60">
        <v>339416</v>
      </c>
      <c r="J58" s="59">
        <v>678832</v>
      </c>
      <c r="K58" s="59">
        <v>5438424</v>
      </c>
      <c r="L58" s="60"/>
      <c r="M58" s="60">
        <v>678832</v>
      </c>
      <c r="N58" s="59">
        <v>6117256</v>
      </c>
      <c r="O58" s="59"/>
      <c r="P58" s="60"/>
      <c r="Q58" s="60"/>
      <c r="R58" s="59"/>
      <c r="S58" s="59"/>
      <c r="T58" s="60"/>
      <c r="U58" s="60"/>
      <c r="V58" s="59"/>
      <c r="W58" s="59">
        <v>6796088</v>
      </c>
      <c r="X58" s="60">
        <v>13325000</v>
      </c>
      <c r="Y58" s="59">
        <v>-6528912</v>
      </c>
      <c r="Z58" s="61">
        <v>-49</v>
      </c>
      <c r="AA58" s="62">
        <v>26650000</v>
      </c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926528925</v>
      </c>
      <c r="D60" s="333">
        <f t="shared" si="14"/>
        <v>0</v>
      </c>
      <c r="E60" s="219">
        <f t="shared" si="14"/>
        <v>608139057</v>
      </c>
      <c r="F60" s="264">
        <f t="shared" si="14"/>
        <v>608139057</v>
      </c>
      <c r="G60" s="264">
        <f t="shared" si="14"/>
        <v>30479814</v>
      </c>
      <c r="H60" s="219">
        <f t="shared" si="14"/>
        <v>23904270</v>
      </c>
      <c r="I60" s="219">
        <f t="shared" si="14"/>
        <v>32888971</v>
      </c>
      <c r="J60" s="264">
        <f t="shared" si="14"/>
        <v>87273055</v>
      </c>
      <c r="K60" s="264">
        <f t="shared" si="14"/>
        <v>65896553</v>
      </c>
      <c r="L60" s="219">
        <f t="shared" si="14"/>
        <v>42281742</v>
      </c>
      <c r="M60" s="219">
        <f t="shared" si="14"/>
        <v>51654317</v>
      </c>
      <c r="N60" s="264">
        <f t="shared" si="14"/>
        <v>159832612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247105667</v>
      </c>
      <c r="X60" s="219">
        <f t="shared" si="14"/>
        <v>304069530</v>
      </c>
      <c r="Y60" s="264">
        <f t="shared" si="14"/>
        <v>-56963863</v>
      </c>
      <c r="Z60" s="324">
        <f>+IF(X60&lt;&gt;0,+(Y60/X60)*100,0)</f>
        <v>-18.73382808201795</v>
      </c>
      <c r="AA60" s="232">
        <f>+AA57+AA54+AA51+AA40+AA37+AA34+AA22+AA5</f>
        <v>608139057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248</v>
      </c>
      <c r="B62" s="313"/>
      <c r="C62" s="334">
        <f aca="true" t="shared" si="15" ref="C62:Y62">SUM(C63:C66)</f>
        <v>13542186</v>
      </c>
      <c r="D62" s="335">
        <f t="shared" si="15"/>
        <v>0</v>
      </c>
      <c r="E62" s="334">
        <f t="shared" si="15"/>
        <v>13960000</v>
      </c>
      <c r="F62" s="336">
        <f t="shared" si="15"/>
        <v>13960000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6980000</v>
      </c>
      <c r="Y62" s="336">
        <f t="shared" si="15"/>
        <v>-6980000</v>
      </c>
      <c r="Z62" s="325">
        <f>+IF(X62&lt;&gt;0,+(Y62/X62)*100,0)</f>
        <v>-100</v>
      </c>
      <c r="AA62" s="338">
        <f>SUM(AA63:AA66)</f>
        <v>13960000</v>
      </c>
    </row>
    <row r="63" spans="1:27" ht="13.5">
      <c r="A63" s="348" t="s">
        <v>258</v>
      </c>
      <c r="B63" s="136"/>
      <c r="C63" s="60">
        <v>13542186</v>
      </c>
      <c r="D63" s="327"/>
      <c r="E63" s="60">
        <v>10000000</v>
      </c>
      <c r="F63" s="59">
        <v>10000000</v>
      </c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>
        <v>5000000</v>
      </c>
      <c r="Y63" s="59">
        <v>-5000000</v>
      </c>
      <c r="Z63" s="61">
        <v>-100</v>
      </c>
      <c r="AA63" s="62">
        <v>10000000</v>
      </c>
    </row>
    <row r="64" spans="1:27" ht="13.5">
      <c r="A64" s="348" t="s">
        <v>259</v>
      </c>
      <c r="B64" s="136"/>
      <c r="C64" s="60"/>
      <c r="D64" s="327"/>
      <c r="E64" s="60">
        <v>3960000</v>
      </c>
      <c r="F64" s="59">
        <v>3960000</v>
      </c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>
        <v>1980000</v>
      </c>
      <c r="Y64" s="59">
        <v>-1980000</v>
      </c>
      <c r="Z64" s="61">
        <v>-100</v>
      </c>
      <c r="AA64" s="62">
        <v>3960000</v>
      </c>
    </row>
    <row r="65" spans="1:27" ht="13.5">
      <c r="A65" s="348" t="s">
        <v>260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261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26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26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73" t="s">
        <v>262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209</v>
      </c>
      <c r="B5" s="136"/>
      <c r="C5" s="343">
        <f aca="true" t="shared" si="0" ref="C5:Y5">+C6+C8+C11+C13+C15</f>
        <v>531022245</v>
      </c>
      <c r="D5" s="344">
        <f t="shared" si="0"/>
        <v>0</v>
      </c>
      <c r="E5" s="343">
        <f t="shared" si="0"/>
        <v>674087132</v>
      </c>
      <c r="F5" s="345">
        <f t="shared" si="0"/>
        <v>674087132</v>
      </c>
      <c r="G5" s="345">
        <f t="shared" si="0"/>
        <v>3431964</v>
      </c>
      <c r="H5" s="343">
        <f t="shared" si="0"/>
        <v>27419497</v>
      </c>
      <c r="I5" s="343">
        <f t="shared" si="0"/>
        <v>38003103</v>
      </c>
      <c r="J5" s="345">
        <f t="shared" si="0"/>
        <v>68854564</v>
      </c>
      <c r="K5" s="345">
        <f t="shared" si="0"/>
        <v>38547001</v>
      </c>
      <c r="L5" s="343">
        <f t="shared" si="0"/>
        <v>48131273</v>
      </c>
      <c r="M5" s="343">
        <f t="shared" si="0"/>
        <v>57972010</v>
      </c>
      <c r="N5" s="345">
        <f t="shared" si="0"/>
        <v>144650284</v>
      </c>
      <c r="O5" s="345">
        <f t="shared" si="0"/>
        <v>0</v>
      </c>
      <c r="P5" s="343">
        <f t="shared" si="0"/>
        <v>0</v>
      </c>
      <c r="Q5" s="343">
        <f t="shared" si="0"/>
        <v>0</v>
      </c>
      <c r="R5" s="345">
        <f t="shared" si="0"/>
        <v>0</v>
      </c>
      <c r="S5" s="345">
        <f t="shared" si="0"/>
        <v>0</v>
      </c>
      <c r="T5" s="343">
        <f t="shared" si="0"/>
        <v>0</v>
      </c>
      <c r="U5" s="343">
        <f t="shared" si="0"/>
        <v>0</v>
      </c>
      <c r="V5" s="345">
        <f t="shared" si="0"/>
        <v>0</v>
      </c>
      <c r="W5" s="345">
        <f t="shared" si="0"/>
        <v>213504848</v>
      </c>
      <c r="X5" s="343">
        <f t="shared" si="0"/>
        <v>337043566</v>
      </c>
      <c r="Y5" s="345">
        <f t="shared" si="0"/>
        <v>-123538718</v>
      </c>
      <c r="Z5" s="346">
        <f>+IF(X5&lt;&gt;0,+(Y5/X5)*100,0)</f>
        <v>-36.65363485977359</v>
      </c>
      <c r="AA5" s="347">
        <f>+AA6+AA8+AA11+AA13+AA15</f>
        <v>674087132</v>
      </c>
    </row>
    <row r="6" spans="1:27" ht="13.5">
      <c r="A6" s="348" t="s">
        <v>204</v>
      </c>
      <c r="B6" s="142"/>
      <c r="C6" s="60">
        <f>+C7</f>
        <v>44148072</v>
      </c>
      <c r="D6" s="327">
        <f aca="true" t="shared" si="1" ref="D6:AA6">+D7</f>
        <v>0</v>
      </c>
      <c r="E6" s="60">
        <f t="shared" si="1"/>
        <v>81350000</v>
      </c>
      <c r="F6" s="59">
        <f t="shared" si="1"/>
        <v>81350000</v>
      </c>
      <c r="G6" s="59">
        <f t="shared" si="1"/>
        <v>428925</v>
      </c>
      <c r="H6" s="60">
        <f t="shared" si="1"/>
        <v>1459948</v>
      </c>
      <c r="I6" s="60">
        <f t="shared" si="1"/>
        <v>825815</v>
      </c>
      <c r="J6" s="59">
        <f t="shared" si="1"/>
        <v>2714688</v>
      </c>
      <c r="K6" s="59">
        <f t="shared" si="1"/>
        <v>5413945</v>
      </c>
      <c r="L6" s="60">
        <f t="shared" si="1"/>
        <v>6339735</v>
      </c>
      <c r="M6" s="60">
        <f t="shared" si="1"/>
        <v>11101953</v>
      </c>
      <c r="N6" s="59">
        <f t="shared" si="1"/>
        <v>22855633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25570321</v>
      </c>
      <c r="X6" s="60">
        <f t="shared" si="1"/>
        <v>40675000</v>
      </c>
      <c r="Y6" s="59">
        <f t="shared" si="1"/>
        <v>-15104679</v>
      </c>
      <c r="Z6" s="61">
        <f>+IF(X6&lt;&gt;0,+(Y6/X6)*100,0)</f>
        <v>-37.135043638598646</v>
      </c>
      <c r="AA6" s="62">
        <f t="shared" si="1"/>
        <v>81350000</v>
      </c>
    </row>
    <row r="7" spans="1:27" ht="13.5">
      <c r="A7" s="291" t="s">
        <v>228</v>
      </c>
      <c r="B7" s="142"/>
      <c r="C7" s="60">
        <v>44148072</v>
      </c>
      <c r="D7" s="327"/>
      <c r="E7" s="60">
        <v>81350000</v>
      </c>
      <c r="F7" s="59">
        <v>81350000</v>
      </c>
      <c r="G7" s="59">
        <v>428925</v>
      </c>
      <c r="H7" s="60">
        <v>1459948</v>
      </c>
      <c r="I7" s="60">
        <v>825815</v>
      </c>
      <c r="J7" s="59">
        <v>2714688</v>
      </c>
      <c r="K7" s="59">
        <v>5413945</v>
      </c>
      <c r="L7" s="60">
        <v>6339735</v>
      </c>
      <c r="M7" s="60">
        <v>11101953</v>
      </c>
      <c r="N7" s="59">
        <v>22855633</v>
      </c>
      <c r="O7" s="59"/>
      <c r="P7" s="60"/>
      <c r="Q7" s="60"/>
      <c r="R7" s="59"/>
      <c r="S7" s="59"/>
      <c r="T7" s="60"/>
      <c r="U7" s="60"/>
      <c r="V7" s="59"/>
      <c r="W7" s="59">
        <v>25570321</v>
      </c>
      <c r="X7" s="60">
        <v>40675000</v>
      </c>
      <c r="Y7" s="59">
        <v>-15104679</v>
      </c>
      <c r="Z7" s="61">
        <v>-37.14</v>
      </c>
      <c r="AA7" s="62">
        <v>81350000</v>
      </c>
    </row>
    <row r="8" spans="1:27" ht="13.5">
      <c r="A8" s="348" t="s">
        <v>205</v>
      </c>
      <c r="B8" s="142"/>
      <c r="C8" s="60">
        <f aca="true" t="shared" si="2" ref="C8:Y8">SUM(C9:C10)</f>
        <v>132928053</v>
      </c>
      <c r="D8" s="327">
        <f t="shared" si="2"/>
        <v>0</v>
      </c>
      <c r="E8" s="60">
        <f t="shared" si="2"/>
        <v>155007718</v>
      </c>
      <c r="F8" s="59">
        <f t="shared" si="2"/>
        <v>155007718</v>
      </c>
      <c r="G8" s="59">
        <f t="shared" si="2"/>
        <v>3003039</v>
      </c>
      <c r="H8" s="60">
        <f t="shared" si="2"/>
        <v>8556501</v>
      </c>
      <c r="I8" s="60">
        <f t="shared" si="2"/>
        <v>9897649</v>
      </c>
      <c r="J8" s="59">
        <f t="shared" si="2"/>
        <v>21457189</v>
      </c>
      <c r="K8" s="59">
        <f t="shared" si="2"/>
        <v>9706817</v>
      </c>
      <c r="L8" s="60">
        <f t="shared" si="2"/>
        <v>10411123</v>
      </c>
      <c r="M8" s="60">
        <f t="shared" si="2"/>
        <v>9765931</v>
      </c>
      <c r="N8" s="59">
        <f t="shared" si="2"/>
        <v>29883871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51341060</v>
      </c>
      <c r="X8" s="60">
        <f t="shared" si="2"/>
        <v>77503859</v>
      </c>
      <c r="Y8" s="59">
        <f t="shared" si="2"/>
        <v>-26162799</v>
      </c>
      <c r="Z8" s="61">
        <f>+IF(X8&lt;&gt;0,+(Y8/X8)*100,0)</f>
        <v>-33.75676945324748</v>
      </c>
      <c r="AA8" s="62">
        <f>SUM(AA9:AA10)</f>
        <v>155007718</v>
      </c>
    </row>
    <row r="9" spans="1:27" ht="13.5">
      <c r="A9" s="291" t="s">
        <v>229</v>
      </c>
      <c r="B9" s="142"/>
      <c r="C9" s="60"/>
      <c r="D9" s="327"/>
      <c r="E9" s="60">
        <v>155007718</v>
      </c>
      <c r="F9" s="59">
        <v>155007718</v>
      </c>
      <c r="G9" s="59">
        <v>3003039</v>
      </c>
      <c r="H9" s="60">
        <v>8556501</v>
      </c>
      <c r="I9" s="60">
        <v>9897649</v>
      </c>
      <c r="J9" s="59">
        <v>21457189</v>
      </c>
      <c r="K9" s="59">
        <v>9706817</v>
      </c>
      <c r="L9" s="60">
        <v>10411123</v>
      </c>
      <c r="M9" s="60">
        <v>9765931</v>
      </c>
      <c r="N9" s="59">
        <v>29883871</v>
      </c>
      <c r="O9" s="59"/>
      <c r="P9" s="60"/>
      <c r="Q9" s="60"/>
      <c r="R9" s="59"/>
      <c r="S9" s="59"/>
      <c r="T9" s="60"/>
      <c r="U9" s="60"/>
      <c r="V9" s="59"/>
      <c r="W9" s="59">
        <v>51341060</v>
      </c>
      <c r="X9" s="60">
        <v>77503859</v>
      </c>
      <c r="Y9" s="59">
        <v>-26162799</v>
      </c>
      <c r="Z9" s="61">
        <v>-33.76</v>
      </c>
      <c r="AA9" s="62">
        <v>155007718</v>
      </c>
    </row>
    <row r="10" spans="1:27" ht="13.5">
      <c r="A10" s="291" t="s">
        <v>230</v>
      </c>
      <c r="B10" s="142"/>
      <c r="C10" s="60">
        <v>132928053</v>
      </c>
      <c r="D10" s="327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48" t="s">
        <v>206</v>
      </c>
      <c r="B11" s="142"/>
      <c r="C11" s="349">
        <f>+C12</f>
        <v>117255239</v>
      </c>
      <c r="D11" s="350">
        <f aca="true" t="shared" si="3" ref="D11:AA11">+D12</f>
        <v>0</v>
      </c>
      <c r="E11" s="349">
        <f t="shared" si="3"/>
        <v>116900000</v>
      </c>
      <c r="F11" s="351">
        <f t="shared" si="3"/>
        <v>116900000</v>
      </c>
      <c r="G11" s="351">
        <f t="shared" si="3"/>
        <v>0</v>
      </c>
      <c r="H11" s="349">
        <f t="shared" si="3"/>
        <v>2406151</v>
      </c>
      <c r="I11" s="349">
        <f t="shared" si="3"/>
        <v>3744671</v>
      </c>
      <c r="J11" s="351">
        <f t="shared" si="3"/>
        <v>6150822</v>
      </c>
      <c r="K11" s="351">
        <f t="shared" si="3"/>
        <v>11677620</v>
      </c>
      <c r="L11" s="349">
        <f t="shared" si="3"/>
        <v>7904046</v>
      </c>
      <c r="M11" s="349">
        <f t="shared" si="3"/>
        <v>7414167</v>
      </c>
      <c r="N11" s="351">
        <f t="shared" si="3"/>
        <v>26995833</v>
      </c>
      <c r="O11" s="351">
        <f t="shared" si="3"/>
        <v>0</v>
      </c>
      <c r="P11" s="349">
        <f t="shared" si="3"/>
        <v>0</v>
      </c>
      <c r="Q11" s="349">
        <f t="shared" si="3"/>
        <v>0</v>
      </c>
      <c r="R11" s="351">
        <f t="shared" si="3"/>
        <v>0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33146655</v>
      </c>
      <c r="X11" s="349">
        <f t="shared" si="3"/>
        <v>58450000</v>
      </c>
      <c r="Y11" s="351">
        <f t="shared" si="3"/>
        <v>-25303345</v>
      </c>
      <c r="Z11" s="352">
        <f>+IF(X11&lt;&gt;0,+(Y11/X11)*100,0)</f>
        <v>-43.29058169375535</v>
      </c>
      <c r="AA11" s="353">
        <f t="shared" si="3"/>
        <v>116900000</v>
      </c>
    </row>
    <row r="12" spans="1:27" ht="13.5">
      <c r="A12" s="291" t="s">
        <v>231</v>
      </c>
      <c r="B12" s="136"/>
      <c r="C12" s="60">
        <v>117255239</v>
      </c>
      <c r="D12" s="327"/>
      <c r="E12" s="60">
        <v>116900000</v>
      </c>
      <c r="F12" s="59">
        <v>116900000</v>
      </c>
      <c r="G12" s="59"/>
      <c r="H12" s="60">
        <v>2406151</v>
      </c>
      <c r="I12" s="60">
        <v>3744671</v>
      </c>
      <c r="J12" s="59">
        <v>6150822</v>
      </c>
      <c r="K12" s="59">
        <v>11677620</v>
      </c>
      <c r="L12" s="60">
        <v>7904046</v>
      </c>
      <c r="M12" s="60">
        <v>7414167</v>
      </c>
      <c r="N12" s="59">
        <v>26995833</v>
      </c>
      <c r="O12" s="59"/>
      <c r="P12" s="60"/>
      <c r="Q12" s="60"/>
      <c r="R12" s="59"/>
      <c r="S12" s="59"/>
      <c r="T12" s="60"/>
      <c r="U12" s="60"/>
      <c r="V12" s="59"/>
      <c r="W12" s="59">
        <v>33146655</v>
      </c>
      <c r="X12" s="60">
        <v>58450000</v>
      </c>
      <c r="Y12" s="59">
        <v>-25303345</v>
      </c>
      <c r="Z12" s="61">
        <v>-43.29</v>
      </c>
      <c r="AA12" s="62">
        <v>116900000</v>
      </c>
    </row>
    <row r="13" spans="1:27" ht="13.5">
      <c r="A13" s="348" t="s">
        <v>207</v>
      </c>
      <c r="B13" s="136"/>
      <c r="C13" s="275">
        <f>+C14</f>
        <v>218543157</v>
      </c>
      <c r="D13" s="328">
        <f aca="true" t="shared" si="4" ref="D13:AA13">+D14</f>
        <v>0</v>
      </c>
      <c r="E13" s="275">
        <f t="shared" si="4"/>
        <v>304750000</v>
      </c>
      <c r="F13" s="329">
        <f t="shared" si="4"/>
        <v>304750000</v>
      </c>
      <c r="G13" s="329">
        <f t="shared" si="4"/>
        <v>0</v>
      </c>
      <c r="H13" s="275">
        <f t="shared" si="4"/>
        <v>14996897</v>
      </c>
      <c r="I13" s="275">
        <f t="shared" si="4"/>
        <v>21516900</v>
      </c>
      <c r="J13" s="329">
        <f t="shared" si="4"/>
        <v>36513797</v>
      </c>
      <c r="K13" s="329">
        <f t="shared" si="4"/>
        <v>11748619</v>
      </c>
      <c r="L13" s="275">
        <f t="shared" si="4"/>
        <v>23207060</v>
      </c>
      <c r="M13" s="275">
        <f t="shared" si="4"/>
        <v>28830727</v>
      </c>
      <c r="N13" s="329">
        <f t="shared" si="4"/>
        <v>63786406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100300203</v>
      </c>
      <c r="X13" s="275">
        <f t="shared" si="4"/>
        <v>152375000</v>
      </c>
      <c r="Y13" s="329">
        <f t="shared" si="4"/>
        <v>-52074797</v>
      </c>
      <c r="Z13" s="322">
        <f>+IF(X13&lt;&gt;0,+(Y13/X13)*100,0)</f>
        <v>-34.17542050861362</v>
      </c>
      <c r="AA13" s="273">
        <f t="shared" si="4"/>
        <v>304750000</v>
      </c>
    </row>
    <row r="14" spans="1:27" ht="13.5">
      <c r="A14" s="291" t="s">
        <v>232</v>
      </c>
      <c r="B14" s="136"/>
      <c r="C14" s="60">
        <v>218543157</v>
      </c>
      <c r="D14" s="327"/>
      <c r="E14" s="60">
        <v>304750000</v>
      </c>
      <c r="F14" s="59">
        <v>304750000</v>
      </c>
      <c r="G14" s="59"/>
      <c r="H14" s="60">
        <v>14996897</v>
      </c>
      <c r="I14" s="60">
        <v>21516900</v>
      </c>
      <c r="J14" s="59">
        <v>36513797</v>
      </c>
      <c r="K14" s="59">
        <v>11748619</v>
      </c>
      <c r="L14" s="60">
        <v>23207060</v>
      </c>
      <c r="M14" s="60">
        <v>28830727</v>
      </c>
      <c r="N14" s="59">
        <v>63786406</v>
      </c>
      <c r="O14" s="59"/>
      <c r="P14" s="60"/>
      <c r="Q14" s="60"/>
      <c r="R14" s="59"/>
      <c r="S14" s="59"/>
      <c r="T14" s="60"/>
      <c r="U14" s="60"/>
      <c r="V14" s="59"/>
      <c r="W14" s="59">
        <v>100300203</v>
      </c>
      <c r="X14" s="60">
        <v>152375000</v>
      </c>
      <c r="Y14" s="59">
        <v>-52074797</v>
      </c>
      <c r="Z14" s="61">
        <v>-34.18</v>
      </c>
      <c r="AA14" s="62">
        <v>304750000</v>
      </c>
    </row>
    <row r="15" spans="1:27" ht="13.5">
      <c r="A15" s="348" t="s">
        <v>208</v>
      </c>
      <c r="B15" s="136"/>
      <c r="C15" s="60">
        <f aca="true" t="shared" si="5" ref="C15:Y15">SUM(C16:C20)</f>
        <v>18147724</v>
      </c>
      <c r="D15" s="327">
        <f t="shared" si="5"/>
        <v>0</v>
      </c>
      <c r="E15" s="60">
        <f t="shared" si="5"/>
        <v>16079414</v>
      </c>
      <c r="F15" s="59">
        <f t="shared" si="5"/>
        <v>16079414</v>
      </c>
      <c r="G15" s="59">
        <f t="shared" si="5"/>
        <v>0</v>
      </c>
      <c r="H15" s="60">
        <f t="shared" si="5"/>
        <v>0</v>
      </c>
      <c r="I15" s="60">
        <f t="shared" si="5"/>
        <v>2018068</v>
      </c>
      <c r="J15" s="59">
        <f t="shared" si="5"/>
        <v>2018068</v>
      </c>
      <c r="K15" s="59">
        <f t="shared" si="5"/>
        <v>0</v>
      </c>
      <c r="L15" s="60">
        <f t="shared" si="5"/>
        <v>269309</v>
      </c>
      <c r="M15" s="60">
        <f t="shared" si="5"/>
        <v>859232</v>
      </c>
      <c r="N15" s="59">
        <f t="shared" si="5"/>
        <v>1128541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3146609</v>
      </c>
      <c r="X15" s="60">
        <f t="shared" si="5"/>
        <v>8039707</v>
      </c>
      <c r="Y15" s="59">
        <f t="shared" si="5"/>
        <v>-4893098</v>
      </c>
      <c r="Z15" s="61">
        <f>+IF(X15&lt;&gt;0,+(Y15/X15)*100,0)</f>
        <v>-60.861645828635304</v>
      </c>
      <c r="AA15" s="62">
        <f>SUM(AA16:AA20)</f>
        <v>16079414</v>
      </c>
    </row>
    <row r="16" spans="1:27" ht="13.5">
      <c r="A16" s="291" t="s">
        <v>233</v>
      </c>
      <c r="B16" s="300"/>
      <c r="C16" s="60">
        <v>387423</v>
      </c>
      <c r="D16" s="327"/>
      <c r="E16" s="60">
        <v>3500000</v>
      </c>
      <c r="F16" s="59">
        <v>3500000</v>
      </c>
      <c r="G16" s="59"/>
      <c r="H16" s="60"/>
      <c r="I16" s="60">
        <v>519232</v>
      </c>
      <c r="J16" s="59">
        <v>519232</v>
      </c>
      <c r="K16" s="59"/>
      <c r="L16" s="60">
        <v>269309</v>
      </c>
      <c r="M16" s="60">
        <v>45172</v>
      </c>
      <c r="N16" s="59">
        <v>314481</v>
      </c>
      <c r="O16" s="59"/>
      <c r="P16" s="60"/>
      <c r="Q16" s="60"/>
      <c r="R16" s="59"/>
      <c r="S16" s="59"/>
      <c r="T16" s="60"/>
      <c r="U16" s="60"/>
      <c r="V16" s="59"/>
      <c r="W16" s="59">
        <v>833713</v>
      </c>
      <c r="X16" s="60">
        <v>1750000</v>
      </c>
      <c r="Y16" s="59">
        <v>-916287</v>
      </c>
      <c r="Z16" s="61">
        <v>-52.36</v>
      </c>
      <c r="AA16" s="62">
        <v>3500000</v>
      </c>
    </row>
    <row r="17" spans="1:27" ht="13.5">
      <c r="A17" s="291" t="s">
        <v>234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>
        <v>17760301</v>
      </c>
      <c r="D20" s="327"/>
      <c r="E20" s="60">
        <v>12579414</v>
      </c>
      <c r="F20" s="59">
        <v>12579414</v>
      </c>
      <c r="G20" s="59"/>
      <c r="H20" s="60"/>
      <c r="I20" s="60">
        <v>1498836</v>
      </c>
      <c r="J20" s="59">
        <v>1498836</v>
      </c>
      <c r="K20" s="59"/>
      <c r="L20" s="60"/>
      <c r="M20" s="60">
        <v>814060</v>
      </c>
      <c r="N20" s="59">
        <v>814060</v>
      </c>
      <c r="O20" s="59"/>
      <c r="P20" s="60"/>
      <c r="Q20" s="60"/>
      <c r="R20" s="59"/>
      <c r="S20" s="59"/>
      <c r="T20" s="60"/>
      <c r="U20" s="60"/>
      <c r="V20" s="59"/>
      <c r="W20" s="59">
        <v>2312896</v>
      </c>
      <c r="X20" s="60">
        <v>6289707</v>
      </c>
      <c r="Y20" s="59">
        <v>-3976811</v>
      </c>
      <c r="Z20" s="61">
        <v>-63.23</v>
      </c>
      <c r="AA20" s="62">
        <v>12579414</v>
      </c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210</v>
      </c>
      <c r="B22" s="142"/>
      <c r="C22" s="330">
        <f aca="true" t="shared" si="6" ref="C22:Y22">SUM(C23:C32)</f>
        <v>49523798</v>
      </c>
      <c r="D22" s="331">
        <f t="shared" si="6"/>
        <v>0</v>
      </c>
      <c r="E22" s="330">
        <f t="shared" si="6"/>
        <v>27500000</v>
      </c>
      <c r="F22" s="332">
        <f t="shared" si="6"/>
        <v>27500000</v>
      </c>
      <c r="G22" s="332">
        <f t="shared" si="6"/>
        <v>0</v>
      </c>
      <c r="H22" s="330">
        <f t="shared" si="6"/>
        <v>0</v>
      </c>
      <c r="I22" s="330">
        <f t="shared" si="6"/>
        <v>1850470</v>
      </c>
      <c r="J22" s="332">
        <f t="shared" si="6"/>
        <v>1850470</v>
      </c>
      <c r="K22" s="332">
        <f t="shared" si="6"/>
        <v>4258675</v>
      </c>
      <c r="L22" s="330">
        <f t="shared" si="6"/>
        <v>1840234</v>
      </c>
      <c r="M22" s="330">
        <f t="shared" si="6"/>
        <v>6647485</v>
      </c>
      <c r="N22" s="332">
        <f t="shared" si="6"/>
        <v>12746394</v>
      </c>
      <c r="O22" s="332">
        <f t="shared" si="6"/>
        <v>0</v>
      </c>
      <c r="P22" s="330">
        <f t="shared" si="6"/>
        <v>0</v>
      </c>
      <c r="Q22" s="330">
        <f t="shared" si="6"/>
        <v>0</v>
      </c>
      <c r="R22" s="332">
        <f t="shared" si="6"/>
        <v>0</v>
      </c>
      <c r="S22" s="332">
        <f t="shared" si="6"/>
        <v>0</v>
      </c>
      <c r="T22" s="330">
        <f t="shared" si="6"/>
        <v>0</v>
      </c>
      <c r="U22" s="330">
        <f t="shared" si="6"/>
        <v>0</v>
      </c>
      <c r="V22" s="332">
        <f t="shared" si="6"/>
        <v>0</v>
      </c>
      <c r="W22" s="332">
        <f t="shared" si="6"/>
        <v>14596864</v>
      </c>
      <c r="X22" s="330">
        <f t="shared" si="6"/>
        <v>13750000</v>
      </c>
      <c r="Y22" s="332">
        <f t="shared" si="6"/>
        <v>846864</v>
      </c>
      <c r="Z22" s="323">
        <f>+IF(X22&lt;&gt;0,+(Y22/X22)*100,0)</f>
        <v>6.159010909090909</v>
      </c>
      <c r="AA22" s="337">
        <f>SUM(AA23:AA32)</f>
        <v>27500000</v>
      </c>
    </row>
    <row r="23" spans="1:27" ht="13.5">
      <c r="A23" s="348" t="s">
        <v>236</v>
      </c>
      <c r="B23" s="142"/>
      <c r="C23" s="60">
        <v>358873</v>
      </c>
      <c r="D23" s="327"/>
      <c r="E23" s="60">
        <v>2000000</v>
      </c>
      <c r="F23" s="59">
        <v>2000000</v>
      </c>
      <c r="G23" s="59"/>
      <c r="H23" s="60"/>
      <c r="I23" s="60">
        <v>30450</v>
      </c>
      <c r="J23" s="59">
        <v>30450</v>
      </c>
      <c r="K23" s="59"/>
      <c r="L23" s="60">
        <v>90505</v>
      </c>
      <c r="M23" s="60">
        <v>903919</v>
      </c>
      <c r="N23" s="59">
        <v>994424</v>
      </c>
      <c r="O23" s="59"/>
      <c r="P23" s="60"/>
      <c r="Q23" s="60"/>
      <c r="R23" s="59"/>
      <c r="S23" s="59"/>
      <c r="T23" s="60"/>
      <c r="U23" s="60"/>
      <c r="V23" s="59"/>
      <c r="W23" s="59">
        <v>1024874</v>
      </c>
      <c r="X23" s="60">
        <v>1000000</v>
      </c>
      <c r="Y23" s="59">
        <v>24874</v>
      </c>
      <c r="Z23" s="61">
        <v>2.49</v>
      </c>
      <c r="AA23" s="62">
        <v>2000000</v>
      </c>
    </row>
    <row r="24" spans="1:27" ht="13.5">
      <c r="A24" s="348" t="s">
        <v>237</v>
      </c>
      <c r="B24" s="142"/>
      <c r="C24" s="60">
        <v>38489959</v>
      </c>
      <c r="D24" s="327"/>
      <c r="E24" s="60">
        <v>6000000</v>
      </c>
      <c r="F24" s="59">
        <v>6000000</v>
      </c>
      <c r="G24" s="59"/>
      <c r="H24" s="60"/>
      <c r="I24" s="60"/>
      <c r="J24" s="59"/>
      <c r="K24" s="59"/>
      <c r="L24" s="60"/>
      <c r="M24" s="60">
        <v>122408</v>
      </c>
      <c r="N24" s="59">
        <v>122408</v>
      </c>
      <c r="O24" s="59"/>
      <c r="P24" s="60"/>
      <c r="Q24" s="60"/>
      <c r="R24" s="59"/>
      <c r="S24" s="59"/>
      <c r="T24" s="60"/>
      <c r="U24" s="60"/>
      <c r="V24" s="59"/>
      <c r="W24" s="59">
        <v>122408</v>
      </c>
      <c r="X24" s="60">
        <v>3000000</v>
      </c>
      <c r="Y24" s="59">
        <v>-2877592</v>
      </c>
      <c r="Z24" s="61">
        <v>-95.92</v>
      </c>
      <c r="AA24" s="62">
        <v>6000000</v>
      </c>
    </row>
    <row r="25" spans="1:27" ht="13.5">
      <c r="A25" s="348" t="s">
        <v>238</v>
      </c>
      <c r="B25" s="142"/>
      <c r="C25" s="60">
        <v>2175722</v>
      </c>
      <c r="D25" s="327"/>
      <c r="E25" s="60">
        <v>2000000</v>
      </c>
      <c r="F25" s="59">
        <v>2000000</v>
      </c>
      <c r="G25" s="59"/>
      <c r="H25" s="60"/>
      <c r="I25" s="60">
        <v>571947</v>
      </c>
      <c r="J25" s="59">
        <v>571947</v>
      </c>
      <c r="K25" s="59">
        <v>252980</v>
      </c>
      <c r="L25" s="60">
        <v>335657</v>
      </c>
      <c r="M25" s="60">
        <v>459338</v>
      </c>
      <c r="N25" s="59">
        <v>1047975</v>
      </c>
      <c r="O25" s="59"/>
      <c r="P25" s="60"/>
      <c r="Q25" s="60"/>
      <c r="R25" s="59"/>
      <c r="S25" s="59"/>
      <c r="T25" s="60"/>
      <c r="U25" s="60"/>
      <c r="V25" s="59"/>
      <c r="W25" s="59">
        <v>1619922</v>
      </c>
      <c r="X25" s="60">
        <v>1000000</v>
      </c>
      <c r="Y25" s="59">
        <v>619922</v>
      </c>
      <c r="Z25" s="61">
        <v>61.99</v>
      </c>
      <c r="AA25" s="62">
        <v>2000000</v>
      </c>
    </row>
    <row r="26" spans="1:27" ht="13.5">
      <c r="A26" s="348" t="s">
        <v>239</v>
      </c>
      <c r="B26" s="302"/>
      <c r="C26" s="349"/>
      <c r="D26" s="350"/>
      <c r="E26" s="349"/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240</v>
      </c>
      <c r="B27" s="147"/>
      <c r="C27" s="60">
        <v>2519247</v>
      </c>
      <c r="D27" s="327"/>
      <c r="E27" s="60">
        <v>11500000</v>
      </c>
      <c r="F27" s="59">
        <v>11500000</v>
      </c>
      <c r="G27" s="59"/>
      <c r="H27" s="60"/>
      <c r="I27" s="60"/>
      <c r="J27" s="59"/>
      <c r="K27" s="59">
        <v>646136</v>
      </c>
      <c r="L27" s="60">
        <v>1157689</v>
      </c>
      <c r="M27" s="60">
        <v>4046078</v>
      </c>
      <c r="N27" s="59">
        <v>5849903</v>
      </c>
      <c r="O27" s="59"/>
      <c r="P27" s="60"/>
      <c r="Q27" s="60"/>
      <c r="R27" s="59"/>
      <c r="S27" s="59"/>
      <c r="T27" s="60"/>
      <c r="U27" s="60"/>
      <c r="V27" s="59"/>
      <c r="W27" s="59">
        <v>5849903</v>
      </c>
      <c r="X27" s="60">
        <v>5750000</v>
      </c>
      <c r="Y27" s="59">
        <v>99903</v>
      </c>
      <c r="Z27" s="61">
        <v>1.74</v>
      </c>
      <c r="AA27" s="62">
        <v>11500000</v>
      </c>
    </row>
    <row r="28" spans="1:27" ht="13.5">
      <c r="A28" s="348" t="s">
        <v>241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242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243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244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>
        <v>5979997</v>
      </c>
      <c r="D32" s="327"/>
      <c r="E32" s="60">
        <v>6000000</v>
      </c>
      <c r="F32" s="59">
        <v>6000000</v>
      </c>
      <c r="G32" s="59"/>
      <c r="H32" s="60"/>
      <c r="I32" s="60">
        <v>1248073</v>
      </c>
      <c r="J32" s="59">
        <v>1248073</v>
      </c>
      <c r="K32" s="59">
        <v>3359559</v>
      </c>
      <c r="L32" s="60">
        <v>256383</v>
      </c>
      <c r="M32" s="60">
        <v>1115742</v>
      </c>
      <c r="N32" s="59">
        <v>4731684</v>
      </c>
      <c r="O32" s="59"/>
      <c r="P32" s="60"/>
      <c r="Q32" s="60"/>
      <c r="R32" s="59"/>
      <c r="S32" s="59"/>
      <c r="T32" s="60"/>
      <c r="U32" s="60"/>
      <c r="V32" s="59"/>
      <c r="W32" s="59">
        <v>5979757</v>
      </c>
      <c r="X32" s="60">
        <v>3000000</v>
      </c>
      <c r="Y32" s="59">
        <v>2979757</v>
      </c>
      <c r="Z32" s="61">
        <v>99.33</v>
      </c>
      <c r="AA32" s="62">
        <v>6000000</v>
      </c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245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7500000</v>
      </c>
      <c r="F34" s="332">
        <f t="shared" si="7"/>
        <v>7500000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1367790</v>
      </c>
      <c r="M34" s="330">
        <f t="shared" si="7"/>
        <v>1557762</v>
      </c>
      <c r="N34" s="332">
        <f t="shared" si="7"/>
        <v>2925552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2925552</v>
      </c>
      <c r="X34" s="330">
        <f t="shared" si="7"/>
        <v>3750000</v>
      </c>
      <c r="Y34" s="332">
        <f t="shared" si="7"/>
        <v>-824448</v>
      </c>
      <c r="Z34" s="323">
        <f>+IF(X34&lt;&gt;0,+(Y34/X34)*100,0)</f>
        <v>-21.98528</v>
      </c>
      <c r="AA34" s="337">
        <f t="shared" si="7"/>
        <v>7500000</v>
      </c>
    </row>
    <row r="35" spans="1:27" ht="13.5">
      <c r="A35" s="348" t="s">
        <v>245</v>
      </c>
      <c r="B35" s="136"/>
      <c r="C35" s="54"/>
      <c r="D35" s="355"/>
      <c r="E35" s="54">
        <v>7500000</v>
      </c>
      <c r="F35" s="53">
        <v>7500000</v>
      </c>
      <c r="G35" s="53"/>
      <c r="H35" s="54"/>
      <c r="I35" s="54"/>
      <c r="J35" s="53"/>
      <c r="K35" s="53"/>
      <c r="L35" s="54">
        <v>1367790</v>
      </c>
      <c r="M35" s="54">
        <v>1557762</v>
      </c>
      <c r="N35" s="53">
        <v>2925552</v>
      </c>
      <c r="O35" s="53"/>
      <c r="P35" s="54"/>
      <c r="Q35" s="54"/>
      <c r="R35" s="53"/>
      <c r="S35" s="53"/>
      <c r="T35" s="54"/>
      <c r="U35" s="54"/>
      <c r="V35" s="53"/>
      <c r="W35" s="53">
        <v>2925552</v>
      </c>
      <c r="X35" s="54">
        <v>3750000</v>
      </c>
      <c r="Y35" s="53">
        <v>-824448</v>
      </c>
      <c r="Z35" s="94">
        <v>-21.99</v>
      </c>
      <c r="AA35" s="95">
        <v>7500000</v>
      </c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212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212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246</v>
      </c>
      <c r="B40" s="142"/>
      <c r="C40" s="330">
        <f aca="true" t="shared" si="9" ref="C40:Y40">SUM(C41:C49)</f>
        <v>58147943</v>
      </c>
      <c r="D40" s="331">
        <f t="shared" si="9"/>
        <v>0</v>
      </c>
      <c r="E40" s="330">
        <f t="shared" si="9"/>
        <v>63231950</v>
      </c>
      <c r="F40" s="332">
        <f t="shared" si="9"/>
        <v>63231950</v>
      </c>
      <c r="G40" s="332">
        <f t="shared" si="9"/>
        <v>12998</v>
      </c>
      <c r="H40" s="330">
        <f t="shared" si="9"/>
        <v>3200259</v>
      </c>
      <c r="I40" s="330">
        <f t="shared" si="9"/>
        <v>3177120</v>
      </c>
      <c r="J40" s="332">
        <f t="shared" si="9"/>
        <v>6390377</v>
      </c>
      <c r="K40" s="332">
        <f t="shared" si="9"/>
        <v>3923831</v>
      </c>
      <c r="L40" s="330">
        <f t="shared" si="9"/>
        <v>1115771</v>
      </c>
      <c r="M40" s="330">
        <f t="shared" si="9"/>
        <v>9937393</v>
      </c>
      <c r="N40" s="332">
        <f t="shared" si="9"/>
        <v>14976995</v>
      </c>
      <c r="O40" s="332">
        <f t="shared" si="9"/>
        <v>0</v>
      </c>
      <c r="P40" s="330">
        <f t="shared" si="9"/>
        <v>0</v>
      </c>
      <c r="Q40" s="330">
        <f t="shared" si="9"/>
        <v>0</v>
      </c>
      <c r="R40" s="332">
        <f t="shared" si="9"/>
        <v>0</v>
      </c>
      <c r="S40" s="332">
        <f t="shared" si="9"/>
        <v>0</v>
      </c>
      <c r="T40" s="330">
        <f t="shared" si="9"/>
        <v>0</v>
      </c>
      <c r="U40" s="330">
        <f t="shared" si="9"/>
        <v>0</v>
      </c>
      <c r="V40" s="332">
        <f t="shared" si="9"/>
        <v>0</v>
      </c>
      <c r="W40" s="332">
        <f t="shared" si="9"/>
        <v>21367372</v>
      </c>
      <c r="X40" s="330">
        <f t="shared" si="9"/>
        <v>31615975</v>
      </c>
      <c r="Y40" s="332">
        <f t="shared" si="9"/>
        <v>-10248603</v>
      </c>
      <c r="Z40" s="323">
        <f>+IF(X40&lt;&gt;0,+(Y40/X40)*100,0)</f>
        <v>-32.4159005059942</v>
      </c>
      <c r="AA40" s="337">
        <f>SUM(AA41:AA49)</f>
        <v>63231950</v>
      </c>
    </row>
    <row r="41" spans="1:27" ht="13.5">
      <c r="A41" s="348" t="s">
        <v>247</v>
      </c>
      <c r="B41" s="142"/>
      <c r="C41" s="349"/>
      <c r="D41" s="350"/>
      <c r="E41" s="349"/>
      <c r="F41" s="351"/>
      <c r="G41" s="351"/>
      <c r="H41" s="349"/>
      <c r="I41" s="349"/>
      <c r="J41" s="351"/>
      <c r="K41" s="351"/>
      <c r="L41" s="349"/>
      <c r="M41" s="349"/>
      <c r="N41" s="351"/>
      <c r="O41" s="351"/>
      <c r="P41" s="349"/>
      <c r="Q41" s="349"/>
      <c r="R41" s="351"/>
      <c r="S41" s="351"/>
      <c r="T41" s="349"/>
      <c r="U41" s="349"/>
      <c r="V41" s="351"/>
      <c r="W41" s="351"/>
      <c r="X41" s="349"/>
      <c r="Y41" s="351"/>
      <c r="Z41" s="352"/>
      <c r="AA41" s="353"/>
    </row>
    <row r="42" spans="1:27" ht="13.5">
      <c r="A42" s="348" t="s">
        <v>248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249</v>
      </c>
      <c r="B43" s="136"/>
      <c r="C43" s="275">
        <v>16272774</v>
      </c>
      <c r="D43" s="356"/>
      <c r="E43" s="305">
        <v>12500000</v>
      </c>
      <c r="F43" s="357">
        <v>12500000</v>
      </c>
      <c r="G43" s="357"/>
      <c r="H43" s="305">
        <v>3107631</v>
      </c>
      <c r="I43" s="305">
        <v>2020170</v>
      </c>
      <c r="J43" s="357">
        <v>5127801</v>
      </c>
      <c r="K43" s="357">
        <v>2067392</v>
      </c>
      <c r="L43" s="305">
        <v>-1378261</v>
      </c>
      <c r="M43" s="305">
        <v>3555952</v>
      </c>
      <c r="N43" s="357">
        <v>4245083</v>
      </c>
      <c r="O43" s="357"/>
      <c r="P43" s="305"/>
      <c r="Q43" s="305"/>
      <c r="R43" s="357"/>
      <c r="S43" s="357"/>
      <c r="T43" s="305"/>
      <c r="U43" s="305"/>
      <c r="V43" s="357"/>
      <c r="W43" s="357">
        <v>9372884</v>
      </c>
      <c r="X43" s="305">
        <v>6250000</v>
      </c>
      <c r="Y43" s="357">
        <v>3122884</v>
      </c>
      <c r="Z43" s="358">
        <v>49.97</v>
      </c>
      <c r="AA43" s="303">
        <v>12500000</v>
      </c>
    </row>
    <row r="44" spans="1:27" ht="13.5">
      <c r="A44" s="348" t="s">
        <v>250</v>
      </c>
      <c r="B44" s="136"/>
      <c r="C44" s="60"/>
      <c r="D44" s="355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48" t="s">
        <v>251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252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253</v>
      </c>
      <c r="B47" s="136"/>
      <c r="C47" s="60"/>
      <c r="D47" s="355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48" t="s">
        <v>254</v>
      </c>
      <c r="B48" s="136"/>
      <c r="C48" s="60">
        <v>32470996</v>
      </c>
      <c r="D48" s="355"/>
      <c r="E48" s="54">
        <v>26501950</v>
      </c>
      <c r="F48" s="53">
        <v>26501950</v>
      </c>
      <c r="G48" s="53">
        <v>9000</v>
      </c>
      <c r="H48" s="54">
        <v>91070</v>
      </c>
      <c r="I48" s="54">
        <v>167127</v>
      </c>
      <c r="J48" s="53">
        <v>267197</v>
      </c>
      <c r="K48" s="53">
        <v>849831</v>
      </c>
      <c r="L48" s="54">
        <v>2381104</v>
      </c>
      <c r="M48" s="54">
        <v>3108477</v>
      </c>
      <c r="N48" s="53">
        <v>6339412</v>
      </c>
      <c r="O48" s="53"/>
      <c r="P48" s="54"/>
      <c r="Q48" s="54"/>
      <c r="R48" s="53"/>
      <c r="S48" s="53"/>
      <c r="T48" s="54"/>
      <c r="U48" s="54"/>
      <c r="V48" s="53"/>
      <c r="W48" s="53">
        <v>6606609</v>
      </c>
      <c r="X48" s="54">
        <v>13250975</v>
      </c>
      <c r="Y48" s="53">
        <v>-6644366</v>
      </c>
      <c r="Z48" s="94">
        <v>-50.14</v>
      </c>
      <c r="AA48" s="95">
        <v>26501950</v>
      </c>
    </row>
    <row r="49" spans="1:27" ht="13.5">
      <c r="A49" s="348" t="s">
        <v>93</v>
      </c>
      <c r="B49" s="136"/>
      <c r="C49" s="54">
        <v>9404173</v>
      </c>
      <c r="D49" s="355"/>
      <c r="E49" s="54">
        <v>24230000</v>
      </c>
      <c r="F49" s="53">
        <v>24230000</v>
      </c>
      <c r="G49" s="53">
        <v>3998</v>
      </c>
      <c r="H49" s="54">
        <v>1558</v>
      </c>
      <c r="I49" s="54">
        <v>989823</v>
      </c>
      <c r="J49" s="53">
        <v>995379</v>
      </c>
      <c r="K49" s="53">
        <v>1006608</v>
      </c>
      <c r="L49" s="54">
        <v>112928</v>
      </c>
      <c r="M49" s="54">
        <v>3272964</v>
      </c>
      <c r="N49" s="53">
        <v>4392500</v>
      </c>
      <c r="O49" s="53"/>
      <c r="P49" s="54"/>
      <c r="Q49" s="54"/>
      <c r="R49" s="53"/>
      <c r="S49" s="53"/>
      <c r="T49" s="54"/>
      <c r="U49" s="54"/>
      <c r="V49" s="53"/>
      <c r="W49" s="53">
        <v>5387879</v>
      </c>
      <c r="X49" s="54">
        <v>12115000</v>
      </c>
      <c r="Y49" s="53">
        <v>-6727121</v>
      </c>
      <c r="Z49" s="94">
        <v>-55.53</v>
      </c>
      <c r="AA49" s="95">
        <v>24230000</v>
      </c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255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255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256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256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216</v>
      </c>
      <c r="B57" s="142"/>
      <c r="C57" s="330">
        <f>+C58</f>
        <v>10356459</v>
      </c>
      <c r="D57" s="331">
        <f aca="true" t="shared" si="13" ref="D57:AA57">+D58</f>
        <v>0</v>
      </c>
      <c r="E57" s="330">
        <f t="shared" si="13"/>
        <v>11772300</v>
      </c>
      <c r="F57" s="332">
        <f t="shared" si="13"/>
        <v>11772300</v>
      </c>
      <c r="G57" s="332">
        <f t="shared" si="13"/>
        <v>0</v>
      </c>
      <c r="H57" s="330">
        <f t="shared" si="13"/>
        <v>0</v>
      </c>
      <c r="I57" s="330">
        <f t="shared" si="13"/>
        <v>-102731</v>
      </c>
      <c r="J57" s="332">
        <f t="shared" si="13"/>
        <v>-102731</v>
      </c>
      <c r="K57" s="332">
        <f t="shared" si="13"/>
        <v>0</v>
      </c>
      <c r="L57" s="330">
        <f t="shared" si="13"/>
        <v>0</v>
      </c>
      <c r="M57" s="330">
        <f t="shared" si="13"/>
        <v>49883</v>
      </c>
      <c r="N57" s="332">
        <f t="shared" si="13"/>
        <v>49883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-52848</v>
      </c>
      <c r="X57" s="330">
        <f t="shared" si="13"/>
        <v>5886150</v>
      </c>
      <c r="Y57" s="332">
        <f t="shared" si="13"/>
        <v>-5938998</v>
      </c>
      <c r="Z57" s="323">
        <f>+IF(X57&lt;&gt;0,+(Y57/X57)*100,0)</f>
        <v>-100.89783644657373</v>
      </c>
      <c r="AA57" s="337">
        <f t="shared" si="13"/>
        <v>11772300</v>
      </c>
    </row>
    <row r="58" spans="1:27" ht="13.5">
      <c r="A58" s="348" t="s">
        <v>216</v>
      </c>
      <c r="B58" s="136"/>
      <c r="C58" s="60">
        <v>10356459</v>
      </c>
      <c r="D58" s="327"/>
      <c r="E58" s="60">
        <v>11772300</v>
      </c>
      <c r="F58" s="59">
        <v>11772300</v>
      </c>
      <c r="G58" s="59"/>
      <c r="H58" s="60"/>
      <c r="I58" s="60">
        <v>-102731</v>
      </c>
      <c r="J58" s="59">
        <v>-102731</v>
      </c>
      <c r="K58" s="59"/>
      <c r="L58" s="60"/>
      <c r="M58" s="60">
        <v>49883</v>
      </c>
      <c r="N58" s="59">
        <v>49883</v>
      </c>
      <c r="O58" s="59"/>
      <c r="P58" s="60"/>
      <c r="Q58" s="60"/>
      <c r="R58" s="59"/>
      <c r="S58" s="59"/>
      <c r="T58" s="60"/>
      <c r="U58" s="60"/>
      <c r="V58" s="59"/>
      <c r="W58" s="59">
        <v>-52848</v>
      </c>
      <c r="X58" s="60">
        <v>5886150</v>
      </c>
      <c r="Y58" s="59">
        <v>-5938998</v>
      </c>
      <c r="Z58" s="61">
        <v>-100.9</v>
      </c>
      <c r="AA58" s="62">
        <v>11772300</v>
      </c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649050445</v>
      </c>
      <c r="D60" s="333">
        <f t="shared" si="14"/>
        <v>0</v>
      </c>
      <c r="E60" s="219">
        <f t="shared" si="14"/>
        <v>784091382</v>
      </c>
      <c r="F60" s="264">
        <f t="shared" si="14"/>
        <v>784091382</v>
      </c>
      <c r="G60" s="264">
        <f t="shared" si="14"/>
        <v>3444962</v>
      </c>
      <c r="H60" s="219">
        <f t="shared" si="14"/>
        <v>30619756</v>
      </c>
      <c r="I60" s="219">
        <f t="shared" si="14"/>
        <v>42927962</v>
      </c>
      <c r="J60" s="264">
        <f t="shared" si="14"/>
        <v>76992680</v>
      </c>
      <c r="K60" s="264">
        <f t="shared" si="14"/>
        <v>46729507</v>
      </c>
      <c r="L60" s="219">
        <f t="shared" si="14"/>
        <v>52455068</v>
      </c>
      <c r="M60" s="219">
        <f t="shared" si="14"/>
        <v>76164533</v>
      </c>
      <c r="N60" s="264">
        <f t="shared" si="14"/>
        <v>175349108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252341788</v>
      </c>
      <c r="X60" s="219">
        <f t="shared" si="14"/>
        <v>392045691</v>
      </c>
      <c r="Y60" s="264">
        <f t="shared" si="14"/>
        <v>-139703903</v>
      </c>
      <c r="Z60" s="324">
        <f>+IF(X60&lt;&gt;0,+(Y60/X60)*100,0)</f>
        <v>-35.63459724392175</v>
      </c>
      <c r="AA60" s="232">
        <f>+AA57+AA54+AA51+AA40+AA37+AA34+AA22+AA5</f>
        <v>784091382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248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258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259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260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261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26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26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Lawrence Gqesha</dc:creator>
  <cp:keywords/>
  <dc:description/>
  <cp:lastModifiedBy>Lawrence Gqesha</cp:lastModifiedBy>
  <dcterms:created xsi:type="dcterms:W3CDTF">2015-02-02T12:06:03Z</dcterms:created>
  <dcterms:modified xsi:type="dcterms:W3CDTF">2015-02-02T12:08:22Z</dcterms:modified>
  <cp:category/>
  <cp:version/>
  <cp:contentType/>
  <cp:contentStatus/>
</cp:coreProperties>
</file>