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<sst xmlns="http://schemas.openxmlformats.org/spreadsheetml/2006/main" count="855" uniqueCount="302">
  <si>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Camdeboo(EC101) - Table C1 Schedule Quarterly Budget Statement Summary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</si>
  <si>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</si>
  <si>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</si>
  <si>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</si>
  <si>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</si>
  <si>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</si>
  <si>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</si>
  <si>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</si>
  <si>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</si>
  <si>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</si>
  <si>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</si>
  <si>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</si>
  <si>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</si>
  <si>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</si>
  <si>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</si>
  <si>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</si>
  <si>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</si>
  <si>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</si>
  <si>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</si>
  <si>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</si>
  <si>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</si>
  <si>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</si>
  <si>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</si>
  <si>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</si>
  <si>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</si>
  <si>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</si>
  <si>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</si>
  <si>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</si>
  <si>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</si>
  <si>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</si>
  <si>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</si>
  <si>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</si>
  <si>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</si>
  <si>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</si>
  <si>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</si>
  <si>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</si>
  <si>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</si>
  <si>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</si>
  <si>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</si>
  <si>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</si>
  <si>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</si>
  <si>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</si>
  <si>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</si>
  <si>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</si>
  <si>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</si>
  <si>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</si>
  <si>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</si>
  <si>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</si>
  <si>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</si>
  <si>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</si>
  <si>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</si>
  <si>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</si>
  <si>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</si>
  <si>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</si>
  <si>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</si>
  <si>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</si>
  <si>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</si>
  <si>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</si>
  <si>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</si>
  <si>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</si>
  <si>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</si>
  <si>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</si>
  <si>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</si>
  <si>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</si>
  <si>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</si>
  <si>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</si>
  <si>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</si>
  <si>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</si>
  <si>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</si>
  <si>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</si>
  <si>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Camdeboo(EC101) - Table C2 Quarterly Budget Statement - Financial Performance (standard classification) for 2nd Quarter ended 31 December 2014 (Figures Finalised as at 2015/01/31)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</si>
  <si>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</si>
  <si>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</si>
  <si>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</si>
  <si>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</si>
  <si>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</si>
  <si>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</si>
  <si>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</si>
  <si>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</si>
  <si>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</si>
  <si>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</si>
  <si>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</si>
  <si>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</si>
  <si>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</si>
  <si>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</si>
  <si>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</si>
  <si>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</si>
  <si>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</si>
  <si>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</si>
  <si>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</si>
  <si>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</si>
  <si>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</si>
  <si>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</si>
  <si>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</si>
  <si>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</si>
  <si>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</si>
  <si>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</si>
  <si>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</si>
  <si>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</si>
  <si>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</si>
  <si>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Camdeboo(EC101) - Table C4 Quarterly Budget Statement - Financial Performance (revenue and expenditure) for 2nd Quarter ended 31 December 2014 (Figures Finalised as at 2015/01/31)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</si>
  <si>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</si>
  <si>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</si>
  <si>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</si>
  <si>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</si>
  <si>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</si>
  <si>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</si>
  <si>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</si>
  <si>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</si>
  <si>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</si>
  <si>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</si>
  <si>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</si>
  <si>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</si>
  <si>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</si>
  <si>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</si>
  <si>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</si>
  <si>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</si>
  <si>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</si>
  <si>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</si>
  <si>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</si>
  <si>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</si>
  <si>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</si>
  <si>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</si>
  <si>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</si>
  <si>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</si>
  <si>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</si>
  <si>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</si>
  <si>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</si>
  <si>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</si>
  <si>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Camdeboo(EC101) - Table C5 Quarterly Budget Statement - Capital Expenditure by Standard Classification and Funding for 2nd Quarter ended 31 December 2014 (Figures Finalised as at 2015/01/31)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</si>
  <si>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</si>
  <si>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</si>
  <si>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</si>
  <si>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</si>
  <si>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</si>
  <si>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</si>
  <si>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</si>
  <si>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</si>
  <si>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</si>
  <si>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</si>
  <si>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Camdeboo(EC101) - Table C6 Quarterly Budget Statement - Financial Position for 2nd Quarter ended 31 December 2014 (Figures Finalised as at 2015/01/31)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</si>
  <si>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</si>
  <si>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</si>
  <si>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</si>
  <si>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</si>
  <si>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</si>
  <si>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</si>
  <si>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</si>
  <si>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</si>
  <si>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</si>
  <si>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</si>
  <si>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</si>
  <si>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</si>
  <si>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</si>
  <si>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</si>
  <si>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</si>
  <si>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</si>
  <si>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</si>
  <si>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</si>
  <si>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</si>
  <si>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</si>
  <si>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</si>
  <si>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</si>
  <si>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</si>
  <si>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</si>
  <si>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</si>
  <si>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</si>
  <si>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</si>
  <si>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</si>
  <si>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</si>
  <si>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</si>
  <si>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</si>
  <si>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</si>
  <si>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</si>
  <si>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Camdeboo(EC101) - Table C7 Quarterly Budget Statement - Cash Flows for 2nd Quarter ended 31 December 2014 (Figures Finalised as at 2015/01/31)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</si>
  <si>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</si>
  <si>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</si>
  <si>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</si>
  <si>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</si>
  <si>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</si>
  <si>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</si>
  <si>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</si>
  <si>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</si>
  <si>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</si>
  <si>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</si>
  <si>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</si>
  <si>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</si>
  <si>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</si>
  <si>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</si>
  <si>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</si>
  <si>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</si>
  <si>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</si>
  <si>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</si>
  <si>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</si>
  <si>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</si>
  <si>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</si>
  <si>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</si>
  <si>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</si>
  <si>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</si>
  <si>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</si>
  <si>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</si>
  <si>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Camdeboo(EC101) - Table C9 Quarterly Budget Statement - Capital Expenditure by Asset Clas for 2nd Quarter ended 31 December 2014 (Figures Finalised as at 2015/01/31)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</si>
  <si>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</si>
  <si>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</si>
  <si>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</si>
  <si>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</si>
  <si>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</si>
  <si>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</si>
  <si>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</si>
  <si>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</si>
  <si>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</si>
  <si>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</si>
  <si>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</si>
  <si>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</si>
  <si>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</si>
  <si>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</si>
  <si>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</si>
  <si>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</si>
  <si>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</si>
  <si>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</si>
  <si>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</si>
  <si>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</si>
  <si>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</si>
  <si>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</si>
  <si>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</si>
  <si>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</si>
  <si>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Camdeboo(EC101) - Table SC13a Quarterly Budget Statement - Capital Expenditure on New Assets by Asset Class for 2nd Quarter ended 31 December 2014 (Figures Finalised as at 2015/01/31)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</si>
  <si>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</si>
  <si>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</si>
  <si>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</si>
  <si>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</si>
  <si>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</si>
  <si>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</si>
  <si>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</si>
  <si>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</si>
  <si>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</si>
  <si>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</si>
  <si>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</si>
  <si>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</si>
  <si>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</si>
  <si>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</si>
  <si>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</si>
  <si>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</si>
  <si>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</si>
  <si>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</si>
  <si>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</si>
  <si>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</si>
  <si>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</si>
  <si>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</si>
  <si>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</si>
  <si>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</si>
  <si>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</si>
  <si>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</si>
  <si>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</si>
  <si>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</si>
  <si>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</si>
  <si>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</si>
  <si>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</si>
  <si>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</si>
  <si>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</si>
  <si>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</si>
  <si>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</si>
  <si>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Camdeboo(EC101) - Table SC13B Quarterly Budget Statement - Capital Expenditure on Renewal of existing assets by Asset Class for 2nd Quarter ended 31 December 2014 (Figures Finalised as at 2015/01/31)</t>
  </si>
  <si>
    <t>Capital Expenditure on Renewal of Existing Assets by Asset Class/Sub-class</t>
  </si>
  <si>
    <t>Total Capital Expenditure on Renewal of Existing Assets</t>
  </si>
  <si>
    <t>Eastern Cape: Camdeboo(EC101) - Table SC13C Quarterly Budget Statement - Repairs and Maintenance Expenditure by Asset Class for 2nd Quarter ended 31 December 2014 (Figures Finalised as at 2015/01/31)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</si>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</sst>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17170937</v>
      </c>
      <c r="C5" s="19">
        <v>0</v>
      </c>
      <c r="D5" s="59">
        <v>23657544</v>
      </c>
      <c r="E5" s="60">
        <v>23657544</v>
      </c>
      <c r="F5" s="60">
        <v>21887094</v>
      </c>
      <c r="G5" s="60">
        <v>-133613</v>
      </c>
      <c r="H5" s="60">
        <v>-293127</v>
      </c>
      <c r="I5" s="60">
        <v>21460354</v>
      </c>
      <c r="J5" s="60">
        <v>200379</v>
      </c>
      <c r="K5" s="60">
        <v>218138</v>
      </c>
      <c r="L5" s="60">
        <v>208115</v>
      </c>
      <c r="M5" s="60">
        <v>626632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22086986</v>
      </c>
      <c r="W5" s="60"/>
      <c r="X5" s="60">
        <v>22086986</v>
      </c>
      <c r="Y5" s="61">
        <v>0</v>
      </c>
      <c r="Z5" s="62">
        <v>23657544</v>
      </c>
    </row>
    <row r="6" spans="1:26" ht="13.5">
      <c r="A6" s="58" t="s">
        <v>32</v>
      </c>
      <c r="B6" s="19">
        <v>95599256</v>
      </c>
      <c r="C6" s="19">
        <v>0</v>
      </c>
      <c r="D6" s="59">
        <v>117736661</v>
      </c>
      <c r="E6" s="60">
        <v>117736661</v>
      </c>
      <c r="F6" s="60">
        <v>15841565</v>
      </c>
      <c r="G6" s="60">
        <v>9304467</v>
      </c>
      <c r="H6" s="60">
        <v>8126854</v>
      </c>
      <c r="I6" s="60">
        <v>33272886</v>
      </c>
      <c r="J6" s="60">
        <v>9011741</v>
      </c>
      <c r="K6" s="60">
        <v>8267342</v>
      </c>
      <c r="L6" s="60">
        <v>8056636</v>
      </c>
      <c r="M6" s="60">
        <v>25335719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58608605</v>
      </c>
      <c r="W6" s="60"/>
      <c r="X6" s="60">
        <v>58608605</v>
      </c>
      <c r="Y6" s="61">
        <v>0</v>
      </c>
      <c r="Z6" s="62">
        <v>117736661</v>
      </c>
    </row>
    <row r="7" spans="1:26" ht="13.5">
      <c r="A7" s="58" t="s">
        <v>33</v>
      </c>
      <c r="B7" s="19">
        <v>2578140</v>
      </c>
      <c r="C7" s="19">
        <v>0</v>
      </c>
      <c r="D7" s="59">
        <v>2839800</v>
      </c>
      <c r="E7" s="60">
        <v>2839800</v>
      </c>
      <c r="F7" s="60">
        <v>156641</v>
      </c>
      <c r="G7" s="60">
        <v>238181</v>
      </c>
      <c r="H7" s="60">
        <v>220450</v>
      </c>
      <c r="I7" s="60">
        <v>615272</v>
      </c>
      <c r="J7" s="60">
        <v>195602</v>
      </c>
      <c r="K7" s="60">
        <v>181941</v>
      </c>
      <c r="L7" s="60">
        <v>189421</v>
      </c>
      <c r="M7" s="60">
        <v>566964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1182236</v>
      </c>
      <c r="W7" s="60"/>
      <c r="X7" s="60">
        <v>1182236</v>
      </c>
      <c r="Y7" s="61">
        <v>0</v>
      </c>
      <c r="Z7" s="62">
        <v>2839800</v>
      </c>
    </row>
    <row r="8" spans="1:26" ht="13.5">
      <c r="A8" s="58" t="s">
        <v>34</v>
      </c>
      <c r="B8" s="19">
        <v>65831322</v>
      </c>
      <c r="C8" s="19">
        <v>0</v>
      </c>
      <c r="D8" s="59">
        <v>75848558</v>
      </c>
      <c r="E8" s="60">
        <v>75848558</v>
      </c>
      <c r="F8" s="60">
        <v>26596000</v>
      </c>
      <c r="G8" s="60">
        <v>1334000</v>
      </c>
      <c r="H8" s="60">
        <v>300591</v>
      </c>
      <c r="I8" s="60">
        <v>28230591</v>
      </c>
      <c r="J8" s="60">
        <v>500000</v>
      </c>
      <c r="K8" s="60">
        <v>2979343</v>
      </c>
      <c r="L8" s="60">
        <v>13921698</v>
      </c>
      <c r="M8" s="60">
        <v>17401041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45631632</v>
      </c>
      <c r="W8" s="60"/>
      <c r="X8" s="60">
        <v>45631632</v>
      </c>
      <c r="Y8" s="61">
        <v>0</v>
      </c>
      <c r="Z8" s="62">
        <v>75848558</v>
      </c>
    </row>
    <row r="9" spans="1:26" ht="13.5">
      <c r="A9" s="58" t="s">
        <v>35</v>
      </c>
      <c r="B9" s="19">
        <v>14731516</v>
      </c>
      <c r="C9" s="19">
        <v>0</v>
      </c>
      <c r="D9" s="59">
        <v>7180228</v>
      </c>
      <c r="E9" s="60">
        <v>7180228</v>
      </c>
      <c r="F9" s="60">
        <v>396525</v>
      </c>
      <c r="G9" s="60">
        <v>385533</v>
      </c>
      <c r="H9" s="60">
        <v>473342</v>
      </c>
      <c r="I9" s="60">
        <v>1255400</v>
      </c>
      <c r="J9" s="60">
        <v>437671</v>
      </c>
      <c r="K9" s="60">
        <v>441493</v>
      </c>
      <c r="L9" s="60">
        <v>671657</v>
      </c>
      <c r="M9" s="60">
        <v>1550821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2806221</v>
      </c>
      <c r="W9" s="60"/>
      <c r="X9" s="60">
        <v>2806221</v>
      </c>
      <c r="Y9" s="61">
        <v>0</v>
      </c>
      <c r="Z9" s="62">
        <v>7180228</v>
      </c>
    </row>
    <row r="10" spans="1:26" ht="25.5">
      <c r="A10" s="63" t="s">
        <v>277</v>
      </c>
      <c r="B10" s="64">
        <f>SUM(B5:B9)</f>
        <v>195911171</v>
      </c>
      <c r="C10" s="64">
        <f>SUM(C5:C9)</f>
        <v>0</v>
      </c>
      <c r="D10" s="65">
        <f aca="true" t="shared" si="0" ref="D10:Z10">SUM(D5:D9)</f>
        <v>227262791</v>
      </c>
      <c r="E10" s="66">
        <f t="shared" si="0"/>
        <v>227262791</v>
      </c>
      <c r="F10" s="66">
        <f t="shared" si="0"/>
        <v>64877825</v>
      </c>
      <c r="G10" s="66">
        <f t="shared" si="0"/>
        <v>11128568</v>
      </c>
      <c r="H10" s="66">
        <f t="shared" si="0"/>
        <v>8828110</v>
      </c>
      <c r="I10" s="66">
        <f t="shared" si="0"/>
        <v>84834503</v>
      </c>
      <c r="J10" s="66">
        <f t="shared" si="0"/>
        <v>10345393</v>
      </c>
      <c r="K10" s="66">
        <f t="shared" si="0"/>
        <v>12088257</v>
      </c>
      <c r="L10" s="66">
        <f t="shared" si="0"/>
        <v>23047527</v>
      </c>
      <c r="M10" s="66">
        <f t="shared" si="0"/>
        <v>45481177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130315680</v>
      </c>
      <c r="W10" s="66">
        <f t="shared" si="0"/>
        <v>0</v>
      </c>
      <c r="X10" s="66">
        <f t="shared" si="0"/>
        <v>130315680</v>
      </c>
      <c r="Y10" s="67">
        <f>+IF(W10&lt;&gt;0,(X10/W10)*100,0)</f>
        <v>0</v>
      </c>
      <c r="Z10" s="68">
        <f t="shared" si="0"/>
        <v>227262791</v>
      </c>
    </row>
    <row r="11" spans="1:26" ht="13.5">
      <c r="A11" s="58" t="s">
        <v>37</v>
      </c>
      <c r="B11" s="19">
        <v>55362332</v>
      </c>
      <c r="C11" s="19">
        <v>0</v>
      </c>
      <c r="D11" s="59">
        <v>73263396</v>
      </c>
      <c r="E11" s="60">
        <v>73263396</v>
      </c>
      <c r="F11" s="60">
        <v>4610691</v>
      </c>
      <c r="G11" s="60">
        <v>5026989</v>
      </c>
      <c r="H11" s="60">
        <v>4845815</v>
      </c>
      <c r="I11" s="60">
        <v>14483495</v>
      </c>
      <c r="J11" s="60">
        <v>4984927</v>
      </c>
      <c r="K11" s="60">
        <v>7253942</v>
      </c>
      <c r="L11" s="60">
        <v>6525212</v>
      </c>
      <c r="M11" s="60">
        <v>18764081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33247576</v>
      </c>
      <c r="W11" s="60"/>
      <c r="X11" s="60">
        <v>33247576</v>
      </c>
      <c r="Y11" s="61">
        <v>0</v>
      </c>
      <c r="Z11" s="62">
        <v>73263396</v>
      </c>
    </row>
    <row r="12" spans="1:26" ht="13.5">
      <c r="A12" s="58" t="s">
        <v>38</v>
      </c>
      <c r="B12" s="19">
        <v>3504936</v>
      </c>
      <c r="C12" s="19">
        <v>0</v>
      </c>
      <c r="D12" s="59">
        <v>3997934</v>
      </c>
      <c r="E12" s="60">
        <v>3997934</v>
      </c>
      <c r="F12" s="60">
        <v>292228</v>
      </c>
      <c r="G12" s="60">
        <v>292228</v>
      </c>
      <c r="H12" s="60">
        <v>292228</v>
      </c>
      <c r="I12" s="60">
        <v>876684</v>
      </c>
      <c r="J12" s="60">
        <v>369048</v>
      </c>
      <c r="K12" s="60">
        <v>311433</v>
      </c>
      <c r="L12" s="60">
        <v>311433</v>
      </c>
      <c r="M12" s="60">
        <v>991914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1868598</v>
      </c>
      <c r="W12" s="60"/>
      <c r="X12" s="60">
        <v>1868598</v>
      </c>
      <c r="Y12" s="61">
        <v>0</v>
      </c>
      <c r="Z12" s="62">
        <v>3997934</v>
      </c>
    </row>
    <row r="13" spans="1:26" ht="13.5">
      <c r="A13" s="58" t="s">
        <v>278</v>
      </c>
      <c r="B13" s="19">
        <v>39782023</v>
      </c>
      <c r="C13" s="19">
        <v>0</v>
      </c>
      <c r="D13" s="59">
        <v>42271005</v>
      </c>
      <c r="E13" s="60">
        <v>42271005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/>
      <c r="X13" s="60">
        <v>0</v>
      </c>
      <c r="Y13" s="61">
        <v>0</v>
      </c>
      <c r="Z13" s="62">
        <v>42271005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43697064</v>
      </c>
      <c r="C15" s="19">
        <v>0</v>
      </c>
      <c r="D15" s="59">
        <v>49129106</v>
      </c>
      <c r="E15" s="60">
        <v>49129106</v>
      </c>
      <c r="F15" s="60">
        <v>5271031</v>
      </c>
      <c r="G15" s="60">
        <v>5860225</v>
      </c>
      <c r="H15" s="60">
        <v>4918874</v>
      </c>
      <c r="I15" s="60">
        <v>16050130</v>
      </c>
      <c r="J15" s="60">
        <v>3325817</v>
      </c>
      <c r="K15" s="60">
        <v>3476751</v>
      </c>
      <c r="L15" s="60">
        <v>3808673</v>
      </c>
      <c r="M15" s="60">
        <v>10611241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26661371</v>
      </c>
      <c r="W15" s="60"/>
      <c r="X15" s="60">
        <v>26661371</v>
      </c>
      <c r="Y15" s="61">
        <v>0</v>
      </c>
      <c r="Z15" s="62">
        <v>49129106</v>
      </c>
    </row>
    <row r="16" spans="1:26" ht="13.5">
      <c r="A16" s="69" t="s">
        <v>42</v>
      </c>
      <c r="B16" s="19">
        <v>18000</v>
      </c>
      <c r="C16" s="19">
        <v>0</v>
      </c>
      <c r="D16" s="59">
        <v>5544</v>
      </c>
      <c r="E16" s="60">
        <v>5544</v>
      </c>
      <c r="F16" s="60">
        <v>6500</v>
      </c>
      <c r="G16" s="60">
        <v>1500</v>
      </c>
      <c r="H16" s="60">
        <v>1500</v>
      </c>
      <c r="I16" s="60">
        <v>9500</v>
      </c>
      <c r="J16" s="60">
        <v>1500</v>
      </c>
      <c r="K16" s="60">
        <v>1500</v>
      </c>
      <c r="L16" s="60">
        <v>1500</v>
      </c>
      <c r="M16" s="60">
        <v>4500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14000</v>
      </c>
      <c r="W16" s="60"/>
      <c r="X16" s="60">
        <v>14000</v>
      </c>
      <c r="Y16" s="61">
        <v>0</v>
      </c>
      <c r="Z16" s="62">
        <v>5544</v>
      </c>
    </row>
    <row r="17" spans="1:26" ht="13.5">
      <c r="A17" s="58" t="s">
        <v>43</v>
      </c>
      <c r="B17" s="19">
        <v>56630297</v>
      </c>
      <c r="C17" s="19">
        <v>0</v>
      </c>
      <c r="D17" s="59">
        <v>54366932</v>
      </c>
      <c r="E17" s="60">
        <v>54366932</v>
      </c>
      <c r="F17" s="60">
        <v>6294721</v>
      </c>
      <c r="G17" s="60">
        <v>4437430</v>
      </c>
      <c r="H17" s="60">
        <v>5147565</v>
      </c>
      <c r="I17" s="60">
        <v>15879716</v>
      </c>
      <c r="J17" s="60">
        <v>5379229</v>
      </c>
      <c r="K17" s="60">
        <v>5480759</v>
      </c>
      <c r="L17" s="60">
        <v>5067153</v>
      </c>
      <c r="M17" s="60">
        <v>15927141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31806857</v>
      </c>
      <c r="W17" s="60"/>
      <c r="X17" s="60">
        <v>31806857</v>
      </c>
      <c r="Y17" s="61">
        <v>0</v>
      </c>
      <c r="Z17" s="62">
        <v>54366932</v>
      </c>
    </row>
    <row r="18" spans="1:26" ht="13.5">
      <c r="A18" s="70" t="s">
        <v>44</v>
      </c>
      <c r="B18" s="71">
        <f>SUM(B11:B17)</f>
        <v>198994652</v>
      </c>
      <c r="C18" s="71">
        <f>SUM(C11:C17)</f>
        <v>0</v>
      </c>
      <c r="D18" s="72">
        <f aca="true" t="shared" si="1" ref="D18:Z18">SUM(D11:D17)</f>
        <v>223033917</v>
      </c>
      <c r="E18" s="73">
        <f t="shared" si="1"/>
        <v>223033917</v>
      </c>
      <c r="F18" s="73">
        <f t="shared" si="1"/>
        <v>16475171</v>
      </c>
      <c r="G18" s="73">
        <f t="shared" si="1"/>
        <v>15618372</v>
      </c>
      <c r="H18" s="73">
        <f t="shared" si="1"/>
        <v>15205982</v>
      </c>
      <c r="I18" s="73">
        <f t="shared" si="1"/>
        <v>47299525</v>
      </c>
      <c r="J18" s="73">
        <f t="shared" si="1"/>
        <v>14060521</v>
      </c>
      <c r="K18" s="73">
        <f t="shared" si="1"/>
        <v>16524385</v>
      </c>
      <c r="L18" s="73">
        <f t="shared" si="1"/>
        <v>15713971</v>
      </c>
      <c r="M18" s="73">
        <f t="shared" si="1"/>
        <v>46298877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93598402</v>
      </c>
      <c r="W18" s="73">
        <f t="shared" si="1"/>
        <v>0</v>
      </c>
      <c r="X18" s="73">
        <f t="shared" si="1"/>
        <v>93598402</v>
      </c>
      <c r="Y18" s="67">
        <f>+IF(W18&lt;&gt;0,(X18/W18)*100,0)</f>
        <v>0</v>
      </c>
      <c r="Z18" s="74">
        <f t="shared" si="1"/>
        <v>223033917</v>
      </c>
    </row>
    <row r="19" spans="1:26" ht="13.5">
      <c r="A19" s="70" t="s">
        <v>45</v>
      </c>
      <c r="B19" s="75">
        <f>+B10-B18</f>
        <v>-3083481</v>
      </c>
      <c r="C19" s="75">
        <f>+C10-C18</f>
        <v>0</v>
      </c>
      <c r="D19" s="76">
        <f aca="true" t="shared" si="2" ref="D19:Z19">+D10-D18</f>
        <v>4228874</v>
      </c>
      <c r="E19" s="77">
        <f t="shared" si="2"/>
        <v>4228874</v>
      </c>
      <c r="F19" s="77">
        <f t="shared" si="2"/>
        <v>48402654</v>
      </c>
      <c r="G19" s="77">
        <f t="shared" si="2"/>
        <v>-4489804</v>
      </c>
      <c r="H19" s="77">
        <f t="shared" si="2"/>
        <v>-6377872</v>
      </c>
      <c r="I19" s="77">
        <f t="shared" si="2"/>
        <v>37534978</v>
      </c>
      <c r="J19" s="77">
        <f t="shared" si="2"/>
        <v>-3715128</v>
      </c>
      <c r="K19" s="77">
        <f t="shared" si="2"/>
        <v>-4436128</v>
      </c>
      <c r="L19" s="77">
        <f t="shared" si="2"/>
        <v>7333556</v>
      </c>
      <c r="M19" s="77">
        <f t="shared" si="2"/>
        <v>-817700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36717278</v>
      </c>
      <c r="W19" s="77">
        <f>IF(E10=E18,0,W10-W18)</f>
        <v>0</v>
      </c>
      <c r="X19" s="77">
        <f t="shared" si="2"/>
        <v>36717278</v>
      </c>
      <c r="Y19" s="78">
        <f>+IF(W19&lt;&gt;0,(X19/W19)*100,0)</f>
        <v>0</v>
      </c>
      <c r="Z19" s="79">
        <f t="shared" si="2"/>
        <v>4228874</v>
      </c>
    </row>
    <row r="20" spans="1:26" ht="13.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/>
      <c r="X20" s="60">
        <v>0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-3083481</v>
      </c>
      <c r="C22" s="86">
        <f>SUM(C19:C21)</f>
        <v>0</v>
      </c>
      <c r="D22" s="87">
        <f aca="true" t="shared" si="3" ref="D22:Z22">SUM(D19:D21)</f>
        <v>4228874</v>
      </c>
      <c r="E22" s="88">
        <f t="shared" si="3"/>
        <v>4228874</v>
      </c>
      <c r="F22" s="88">
        <f t="shared" si="3"/>
        <v>48402654</v>
      </c>
      <c r="G22" s="88">
        <f t="shared" si="3"/>
        <v>-4489804</v>
      </c>
      <c r="H22" s="88">
        <f t="shared" si="3"/>
        <v>-6377872</v>
      </c>
      <c r="I22" s="88">
        <f t="shared" si="3"/>
        <v>37534978</v>
      </c>
      <c r="J22" s="88">
        <f t="shared" si="3"/>
        <v>-3715128</v>
      </c>
      <c r="K22" s="88">
        <f t="shared" si="3"/>
        <v>-4436128</v>
      </c>
      <c r="L22" s="88">
        <f t="shared" si="3"/>
        <v>7333556</v>
      </c>
      <c r="M22" s="88">
        <f t="shared" si="3"/>
        <v>-817700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36717278</v>
      </c>
      <c r="W22" s="88">
        <f t="shared" si="3"/>
        <v>0</v>
      </c>
      <c r="X22" s="88">
        <f t="shared" si="3"/>
        <v>36717278</v>
      </c>
      <c r="Y22" s="89">
        <f>+IF(W22&lt;&gt;0,(X22/W22)*100,0)</f>
        <v>0</v>
      </c>
      <c r="Z22" s="90">
        <f t="shared" si="3"/>
        <v>4228874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-3083481</v>
      </c>
      <c r="C24" s="75">
        <f>SUM(C22:C23)</f>
        <v>0</v>
      </c>
      <c r="D24" s="76">
        <f aca="true" t="shared" si="4" ref="D24:Z24">SUM(D22:D23)</f>
        <v>4228874</v>
      </c>
      <c r="E24" s="77">
        <f t="shared" si="4"/>
        <v>4228874</v>
      </c>
      <c r="F24" s="77">
        <f t="shared" si="4"/>
        <v>48402654</v>
      </c>
      <c r="G24" s="77">
        <f t="shared" si="4"/>
        <v>-4489804</v>
      </c>
      <c r="H24" s="77">
        <f t="shared" si="4"/>
        <v>-6377872</v>
      </c>
      <c r="I24" s="77">
        <f t="shared" si="4"/>
        <v>37534978</v>
      </c>
      <c r="J24" s="77">
        <f t="shared" si="4"/>
        <v>-3715128</v>
      </c>
      <c r="K24" s="77">
        <f t="shared" si="4"/>
        <v>-4436128</v>
      </c>
      <c r="L24" s="77">
        <f t="shared" si="4"/>
        <v>7333556</v>
      </c>
      <c r="M24" s="77">
        <f t="shared" si="4"/>
        <v>-817700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36717278</v>
      </c>
      <c r="W24" s="77">
        <f t="shared" si="4"/>
        <v>0</v>
      </c>
      <c r="X24" s="77">
        <f t="shared" si="4"/>
        <v>36717278</v>
      </c>
      <c r="Y24" s="78">
        <f>+IF(W24&lt;&gt;0,(X24/W24)*100,0)</f>
        <v>0</v>
      </c>
      <c r="Z24" s="79">
        <f t="shared" si="4"/>
        <v>4228874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37633151</v>
      </c>
      <c r="C27" s="22">
        <v>0</v>
      </c>
      <c r="D27" s="99">
        <v>43273252</v>
      </c>
      <c r="E27" s="100">
        <v>43273252</v>
      </c>
      <c r="F27" s="100">
        <v>2162049</v>
      </c>
      <c r="G27" s="100">
        <v>114679</v>
      </c>
      <c r="H27" s="100">
        <v>3318134</v>
      </c>
      <c r="I27" s="100">
        <v>5594862</v>
      </c>
      <c r="J27" s="100">
        <v>1121780</v>
      </c>
      <c r="K27" s="100">
        <v>1785963</v>
      </c>
      <c r="L27" s="100">
        <v>2362639</v>
      </c>
      <c r="M27" s="100">
        <v>5270382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10865244</v>
      </c>
      <c r="W27" s="100">
        <v>21636626</v>
      </c>
      <c r="X27" s="100">
        <v>-10771382</v>
      </c>
      <c r="Y27" s="101">
        <v>-49.78</v>
      </c>
      <c r="Z27" s="102">
        <v>43273252</v>
      </c>
    </row>
    <row r="28" spans="1:26" ht="13.5">
      <c r="A28" s="103" t="s">
        <v>46</v>
      </c>
      <c r="B28" s="19">
        <v>19382764</v>
      </c>
      <c r="C28" s="19">
        <v>0</v>
      </c>
      <c r="D28" s="59">
        <v>22258500</v>
      </c>
      <c r="E28" s="60">
        <v>22258500</v>
      </c>
      <c r="F28" s="60">
        <v>2145991</v>
      </c>
      <c r="G28" s="60">
        <v>94534</v>
      </c>
      <c r="H28" s="60">
        <v>2485229</v>
      </c>
      <c r="I28" s="60">
        <v>4725754</v>
      </c>
      <c r="J28" s="60">
        <v>454458</v>
      </c>
      <c r="K28" s="60">
        <v>444822</v>
      </c>
      <c r="L28" s="60">
        <v>1622441</v>
      </c>
      <c r="M28" s="60">
        <v>2521721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7247475</v>
      </c>
      <c r="W28" s="60">
        <v>11129250</v>
      </c>
      <c r="X28" s="60">
        <v>-3881775</v>
      </c>
      <c r="Y28" s="61">
        <v>-34.88</v>
      </c>
      <c r="Z28" s="62">
        <v>22258500</v>
      </c>
    </row>
    <row r="29" spans="1:26" ht="13.5">
      <c r="A29" s="58" t="s">
        <v>282</v>
      </c>
      <c r="B29" s="19">
        <v>5535480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12714907</v>
      </c>
      <c r="C31" s="19">
        <v>0</v>
      </c>
      <c r="D31" s="59">
        <v>21014752</v>
      </c>
      <c r="E31" s="60">
        <v>21014752</v>
      </c>
      <c r="F31" s="60">
        <v>16058</v>
      </c>
      <c r="G31" s="60">
        <v>20145</v>
      </c>
      <c r="H31" s="60">
        <v>832905</v>
      </c>
      <c r="I31" s="60">
        <v>869108</v>
      </c>
      <c r="J31" s="60">
        <v>667322</v>
      </c>
      <c r="K31" s="60">
        <v>1341141</v>
      </c>
      <c r="L31" s="60">
        <v>740198</v>
      </c>
      <c r="M31" s="60">
        <v>2748661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3617769</v>
      </c>
      <c r="W31" s="60">
        <v>10507376</v>
      </c>
      <c r="X31" s="60">
        <v>-6889607</v>
      </c>
      <c r="Y31" s="61">
        <v>-65.57</v>
      </c>
      <c r="Z31" s="62">
        <v>21014752</v>
      </c>
    </row>
    <row r="32" spans="1:26" ht="13.5">
      <c r="A32" s="70" t="s">
        <v>54</v>
      </c>
      <c r="B32" s="22">
        <f>SUM(B28:B31)</f>
        <v>37633151</v>
      </c>
      <c r="C32" s="22">
        <f>SUM(C28:C31)</f>
        <v>0</v>
      </c>
      <c r="D32" s="99">
        <f aca="true" t="shared" si="5" ref="D32:Z32">SUM(D28:D31)</f>
        <v>43273252</v>
      </c>
      <c r="E32" s="100">
        <f t="shared" si="5"/>
        <v>43273252</v>
      </c>
      <c r="F32" s="100">
        <f t="shared" si="5"/>
        <v>2162049</v>
      </c>
      <c r="G32" s="100">
        <f t="shared" si="5"/>
        <v>114679</v>
      </c>
      <c r="H32" s="100">
        <f t="shared" si="5"/>
        <v>3318134</v>
      </c>
      <c r="I32" s="100">
        <f t="shared" si="5"/>
        <v>5594862</v>
      </c>
      <c r="J32" s="100">
        <f t="shared" si="5"/>
        <v>1121780</v>
      </c>
      <c r="K32" s="100">
        <f t="shared" si="5"/>
        <v>1785963</v>
      </c>
      <c r="L32" s="100">
        <f t="shared" si="5"/>
        <v>2362639</v>
      </c>
      <c r="M32" s="100">
        <f t="shared" si="5"/>
        <v>5270382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10865244</v>
      </c>
      <c r="W32" s="100">
        <f t="shared" si="5"/>
        <v>21636626</v>
      </c>
      <c r="X32" s="100">
        <f t="shared" si="5"/>
        <v>-10771382</v>
      </c>
      <c r="Y32" s="101">
        <f>+IF(W32&lt;&gt;0,(X32/W32)*100,0)</f>
        <v>-49.78309464701197</v>
      </c>
      <c r="Z32" s="102">
        <f t="shared" si="5"/>
        <v>43273252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64060705</v>
      </c>
      <c r="C35" s="19">
        <v>0</v>
      </c>
      <c r="D35" s="59">
        <v>67457538</v>
      </c>
      <c r="E35" s="60">
        <v>67457538</v>
      </c>
      <c r="F35" s="60">
        <v>124391387</v>
      </c>
      <c r="G35" s="60">
        <v>111369738</v>
      </c>
      <c r="H35" s="60">
        <v>104185337</v>
      </c>
      <c r="I35" s="60">
        <v>104185337</v>
      </c>
      <c r="J35" s="60">
        <v>84569789</v>
      </c>
      <c r="K35" s="60">
        <v>72896143</v>
      </c>
      <c r="L35" s="60">
        <v>76528945</v>
      </c>
      <c r="M35" s="60">
        <v>76528945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76528945</v>
      </c>
      <c r="W35" s="60">
        <v>33728769</v>
      </c>
      <c r="X35" s="60">
        <v>42800176</v>
      </c>
      <c r="Y35" s="61">
        <v>126.9</v>
      </c>
      <c r="Z35" s="62">
        <v>67457538</v>
      </c>
    </row>
    <row r="36" spans="1:26" ht="13.5">
      <c r="A36" s="58" t="s">
        <v>57</v>
      </c>
      <c r="B36" s="19">
        <v>665559046</v>
      </c>
      <c r="C36" s="19">
        <v>0</v>
      </c>
      <c r="D36" s="59">
        <v>657154292</v>
      </c>
      <c r="E36" s="60">
        <v>657154292</v>
      </c>
      <c r="F36" s="60">
        <v>675837415</v>
      </c>
      <c r="G36" s="60">
        <v>668965442</v>
      </c>
      <c r="H36" s="60">
        <v>671387878</v>
      </c>
      <c r="I36" s="60">
        <v>671387878</v>
      </c>
      <c r="J36" s="60">
        <v>670977363</v>
      </c>
      <c r="K36" s="60">
        <v>671373361</v>
      </c>
      <c r="L36" s="60">
        <v>674611620</v>
      </c>
      <c r="M36" s="60">
        <v>674611620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674611620</v>
      </c>
      <c r="W36" s="60">
        <v>328577146</v>
      </c>
      <c r="X36" s="60">
        <v>346034474</v>
      </c>
      <c r="Y36" s="61">
        <v>105.31</v>
      </c>
      <c r="Z36" s="62">
        <v>657154292</v>
      </c>
    </row>
    <row r="37" spans="1:26" ht="13.5">
      <c r="A37" s="58" t="s">
        <v>58</v>
      </c>
      <c r="B37" s="19">
        <v>28631171</v>
      </c>
      <c r="C37" s="19">
        <v>0</v>
      </c>
      <c r="D37" s="59">
        <v>25476835</v>
      </c>
      <c r="E37" s="60">
        <v>25476835</v>
      </c>
      <c r="F37" s="60">
        <v>20528957</v>
      </c>
      <c r="G37" s="60">
        <v>19267110</v>
      </c>
      <c r="H37" s="60">
        <v>18968483</v>
      </c>
      <c r="I37" s="60">
        <v>18968483</v>
      </c>
      <c r="J37" s="60">
        <v>19232719</v>
      </c>
      <c r="K37" s="60">
        <v>20417551</v>
      </c>
      <c r="L37" s="60">
        <v>18846650</v>
      </c>
      <c r="M37" s="60">
        <v>18846650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18846650</v>
      </c>
      <c r="W37" s="60">
        <v>12738418</v>
      </c>
      <c r="X37" s="60">
        <v>6108232</v>
      </c>
      <c r="Y37" s="61">
        <v>47.95</v>
      </c>
      <c r="Z37" s="62">
        <v>25476835</v>
      </c>
    </row>
    <row r="38" spans="1:26" ht="13.5">
      <c r="A38" s="58" t="s">
        <v>59</v>
      </c>
      <c r="B38" s="19">
        <v>22853965</v>
      </c>
      <c r="C38" s="19">
        <v>0</v>
      </c>
      <c r="D38" s="59">
        <v>24750107</v>
      </c>
      <c r="E38" s="60">
        <v>24750107</v>
      </c>
      <c r="F38" s="60">
        <v>27122259</v>
      </c>
      <c r="G38" s="60">
        <v>22805865</v>
      </c>
      <c r="H38" s="60">
        <v>22785080</v>
      </c>
      <c r="I38" s="60">
        <v>22785080</v>
      </c>
      <c r="J38" s="60">
        <v>22783503</v>
      </c>
      <c r="K38" s="60">
        <v>22760577</v>
      </c>
      <c r="L38" s="60">
        <v>22726368</v>
      </c>
      <c r="M38" s="60">
        <v>22726368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22726368</v>
      </c>
      <c r="W38" s="60">
        <v>12375054</v>
      </c>
      <c r="X38" s="60">
        <v>10351314</v>
      </c>
      <c r="Y38" s="61">
        <v>83.65</v>
      </c>
      <c r="Z38" s="62">
        <v>24750107</v>
      </c>
    </row>
    <row r="39" spans="1:26" ht="13.5">
      <c r="A39" s="58" t="s">
        <v>60</v>
      </c>
      <c r="B39" s="19">
        <v>678134615</v>
      </c>
      <c r="C39" s="19">
        <v>0</v>
      </c>
      <c r="D39" s="59">
        <v>674384888</v>
      </c>
      <c r="E39" s="60">
        <v>674384888</v>
      </c>
      <c r="F39" s="60">
        <v>752577586</v>
      </c>
      <c r="G39" s="60">
        <v>738262205</v>
      </c>
      <c r="H39" s="60">
        <v>733819652</v>
      </c>
      <c r="I39" s="60">
        <v>733819652</v>
      </c>
      <c r="J39" s="60">
        <v>713530930</v>
      </c>
      <c r="K39" s="60">
        <v>701091376</v>
      </c>
      <c r="L39" s="60">
        <v>709567547</v>
      </c>
      <c r="M39" s="60">
        <v>709567547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709567547</v>
      </c>
      <c r="W39" s="60">
        <v>337192444</v>
      </c>
      <c r="X39" s="60">
        <v>372375103</v>
      </c>
      <c r="Y39" s="61">
        <v>110.43</v>
      </c>
      <c r="Z39" s="62">
        <v>674384888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24580015</v>
      </c>
      <c r="C42" s="19">
        <v>0</v>
      </c>
      <c r="D42" s="59">
        <v>19395189</v>
      </c>
      <c r="E42" s="60">
        <v>19395189</v>
      </c>
      <c r="F42" s="60">
        <v>1939565</v>
      </c>
      <c r="G42" s="60">
        <v>767186</v>
      </c>
      <c r="H42" s="60">
        <v>-17078776</v>
      </c>
      <c r="I42" s="60">
        <v>-14372025</v>
      </c>
      <c r="J42" s="60">
        <v>456297</v>
      </c>
      <c r="K42" s="60">
        <v>12857015</v>
      </c>
      <c r="L42" s="60">
        <v>-29658852</v>
      </c>
      <c r="M42" s="60">
        <v>-16345540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-30717565</v>
      </c>
      <c r="W42" s="60">
        <v>9697594</v>
      </c>
      <c r="X42" s="60">
        <v>-40415159</v>
      </c>
      <c r="Y42" s="61">
        <v>-416.75</v>
      </c>
      <c r="Z42" s="62">
        <v>19395189</v>
      </c>
    </row>
    <row r="43" spans="1:26" ht="13.5">
      <c r="A43" s="58" t="s">
        <v>63</v>
      </c>
      <c r="B43" s="19">
        <v>-37229930</v>
      </c>
      <c r="C43" s="19">
        <v>0</v>
      </c>
      <c r="D43" s="59">
        <v>-35533248</v>
      </c>
      <c r="E43" s="60">
        <v>-35533248</v>
      </c>
      <c r="F43" s="60">
        <v>-2162049</v>
      </c>
      <c r="G43" s="60">
        <v>-114679</v>
      </c>
      <c r="H43" s="60">
        <v>16681866</v>
      </c>
      <c r="I43" s="60">
        <v>14405138</v>
      </c>
      <c r="J43" s="60">
        <v>-1121780</v>
      </c>
      <c r="K43" s="60">
        <v>18420545</v>
      </c>
      <c r="L43" s="60">
        <v>-2362639</v>
      </c>
      <c r="M43" s="60">
        <v>14936126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29341264</v>
      </c>
      <c r="W43" s="60">
        <v>-17766624</v>
      </c>
      <c r="X43" s="60">
        <v>47107888</v>
      </c>
      <c r="Y43" s="61">
        <v>-265.15</v>
      </c>
      <c r="Z43" s="62">
        <v>-35533248</v>
      </c>
    </row>
    <row r="44" spans="1:26" ht="13.5">
      <c r="A44" s="58" t="s">
        <v>64</v>
      </c>
      <c r="B44" s="19">
        <v>253924</v>
      </c>
      <c r="C44" s="19">
        <v>0</v>
      </c>
      <c r="D44" s="59">
        <v>178476</v>
      </c>
      <c r="E44" s="60">
        <v>178476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89238</v>
      </c>
      <c r="X44" s="60">
        <v>-89238</v>
      </c>
      <c r="Y44" s="61">
        <v>-100</v>
      </c>
      <c r="Z44" s="62">
        <v>178476</v>
      </c>
    </row>
    <row r="45" spans="1:26" ht="13.5">
      <c r="A45" s="70" t="s">
        <v>65</v>
      </c>
      <c r="B45" s="22">
        <v>27818042</v>
      </c>
      <c r="C45" s="22">
        <v>0</v>
      </c>
      <c r="D45" s="99">
        <v>24254449</v>
      </c>
      <c r="E45" s="100">
        <v>24254449</v>
      </c>
      <c r="F45" s="100">
        <v>2015741</v>
      </c>
      <c r="G45" s="100">
        <v>2668248</v>
      </c>
      <c r="H45" s="100">
        <v>2271338</v>
      </c>
      <c r="I45" s="100">
        <v>2271338</v>
      </c>
      <c r="J45" s="100">
        <v>1605855</v>
      </c>
      <c r="K45" s="100">
        <v>32883415</v>
      </c>
      <c r="L45" s="100">
        <v>861924</v>
      </c>
      <c r="M45" s="100">
        <v>861924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861924</v>
      </c>
      <c r="W45" s="100">
        <v>32234240</v>
      </c>
      <c r="X45" s="100">
        <v>-31372316</v>
      </c>
      <c r="Y45" s="101">
        <v>-97.33</v>
      </c>
      <c r="Z45" s="102">
        <v>24254449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4678757</v>
      </c>
      <c r="C49" s="52">
        <v>0</v>
      </c>
      <c r="D49" s="129">
        <v>2217449</v>
      </c>
      <c r="E49" s="54">
        <v>1863439</v>
      </c>
      <c r="F49" s="54">
        <v>0</v>
      </c>
      <c r="G49" s="54">
        <v>0</v>
      </c>
      <c r="H49" s="54">
        <v>0</v>
      </c>
      <c r="I49" s="54">
        <v>1741912</v>
      </c>
      <c r="J49" s="54">
        <v>0</v>
      </c>
      <c r="K49" s="54">
        <v>0</v>
      </c>
      <c r="L49" s="54">
        <v>0</v>
      </c>
      <c r="M49" s="54">
        <v>5064286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1324565</v>
      </c>
      <c r="W49" s="54">
        <v>574894</v>
      </c>
      <c r="X49" s="54">
        <v>52393490</v>
      </c>
      <c r="Y49" s="54">
        <v>69858792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407831</v>
      </c>
      <c r="C51" s="52">
        <v>0</v>
      </c>
      <c r="D51" s="129">
        <v>15100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422931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99.99999914309133</v>
      </c>
      <c r="C58" s="5">
        <f>IF(C67=0,0,+(C76/C67)*100)</f>
        <v>0</v>
      </c>
      <c r="D58" s="6">
        <f aca="true" t="shared" si="6" ref="D58:Z58">IF(D67=0,0,+(D76/D67)*100)</f>
        <v>68.58092879753298</v>
      </c>
      <c r="E58" s="7">
        <f t="shared" si="6"/>
        <v>68.58092879753298</v>
      </c>
      <c r="F58" s="7">
        <f t="shared" si="6"/>
        <v>44.67203645712859</v>
      </c>
      <c r="G58" s="7">
        <f t="shared" si="6"/>
        <v>100.00001094450775</v>
      </c>
      <c r="H58" s="7">
        <f t="shared" si="6"/>
        <v>100</v>
      </c>
      <c r="I58" s="7">
        <f t="shared" si="6"/>
        <v>61.86264404384168</v>
      </c>
      <c r="J58" s="7">
        <f t="shared" si="6"/>
        <v>100</v>
      </c>
      <c r="K58" s="7">
        <f t="shared" si="6"/>
        <v>99.99998820687547</v>
      </c>
      <c r="L58" s="7">
        <f t="shared" si="6"/>
        <v>79.24406311578592</v>
      </c>
      <c r="M58" s="7">
        <f t="shared" si="6"/>
        <v>93.39894693162462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71.97695704906472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68.58092879753298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89.01207165353281</v>
      </c>
      <c r="E59" s="10">
        <f t="shared" si="7"/>
        <v>89.01207165353281</v>
      </c>
      <c r="F59" s="10">
        <f t="shared" si="7"/>
        <v>3.8264780420369506</v>
      </c>
      <c r="G59" s="10">
        <f t="shared" si="7"/>
        <v>100</v>
      </c>
      <c r="H59" s="10">
        <f t="shared" si="7"/>
        <v>100</v>
      </c>
      <c r="I59" s="10">
        <f t="shared" si="7"/>
        <v>0.41412235129431285</v>
      </c>
      <c r="J59" s="10">
        <f t="shared" si="7"/>
        <v>100</v>
      </c>
      <c r="K59" s="10">
        <f t="shared" si="7"/>
        <v>0</v>
      </c>
      <c r="L59" s="10">
        <f t="shared" si="7"/>
        <v>-76864200</v>
      </c>
      <c r="M59" s="10">
        <f t="shared" si="7"/>
        <v>-1944.3720410660142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3.9047160491634756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89.01207165353281</v>
      </c>
    </row>
    <row r="60" spans="1:26" ht="13.5">
      <c r="A60" s="38" t="s">
        <v>32</v>
      </c>
      <c r="B60" s="12">
        <f t="shared" si="7"/>
        <v>99.99999895396675</v>
      </c>
      <c r="C60" s="12">
        <f t="shared" si="7"/>
        <v>0</v>
      </c>
      <c r="D60" s="3">
        <f t="shared" si="7"/>
        <v>62.623799905451705</v>
      </c>
      <c r="E60" s="13">
        <f t="shared" si="7"/>
        <v>62.623799905451705</v>
      </c>
      <c r="F60" s="13">
        <f t="shared" si="7"/>
        <v>100.00000631250762</v>
      </c>
      <c r="G60" s="13">
        <f t="shared" si="7"/>
        <v>100.00001074752589</v>
      </c>
      <c r="H60" s="13">
        <f t="shared" si="7"/>
        <v>100</v>
      </c>
      <c r="I60" s="13">
        <f t="shared" si="7"/>
        <v>100.0000060109003</v>
      </c>
      <c r="J60" s="13">
        <f t="shared" si="7"/>
        <v>100</v>
      </c>
      <c r="K60" s="13">
        <f t="shared" si="7"/>
        <v>99.99998790421395</v>
      </c>
      <c r="L60" s="13">
        <f t="shared" si="7"/>
        <v>71.39210459551605</v>
      </c>
      <c r="M60" s="13">
        <f t="shared" si="7"/>
        <v>90.90282379592227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96.06741535649928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62.623799905451705</v>
      </c>
    </row>
    <row r="61" spans="1:26" ht="13.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43.65878472740419</v>
      </c>
      <c r="E61" s="13">
        <f t="shared" si="7"/>
        <v>43.65878472740419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100</v>
      </c>
      <c r="K61" s="13">
        <f t="shared" si="7"/>
        <v>100</v>
      </c>
      <c r="L61" s="13">
        <f t="shared" si="7"/>
        <v>73.11019219302185</v>
      </c>
      <c r="M61" s="13">
        <f t="shared" si="7"/>
        <v>91.4961381156955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95.88203793251452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43.65878472740419</v>
      </c>
    </row>
    <row r="62" spans="1:26" ht="13.5">
      <c r="A62" s="39" t="s">
        <v>104</v>
      </c>
      <c r="B62" s="12">
        <f t="shared" si="7"/>
        <v>100</v>
      </c>
      <c r="C62" s="12">
        <f t="shared" si="7"/>
        <v>0</v>
      </c>
      <c r="D62" s="3">
        <f t="shared" si="7"/>
        <v>99.9999955376134</v>
      </c>
      <c r="E62" s="13">
        <f t="shared" si="7"/>
        <v>99.9999955376134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100</v>
      </c>
      <c r="K62" s="13">
        <f t="shared" si="7"/>
        <v>100</v>
      </c>
      <c r="L62" s="13">
        <f t="shared" si="7"/>
        <v>60.4981181834082</v>
      </c>
      <c r="M62" s="13">
        <f t="shared" si="7"/>
        <v>87.3717865381186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93.8366840711425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99.9999955376134</v>
      </c>
    </row>
    <row r="63" spans="1:26" ht="13.5">
      <c r="A63" s="39" t="s">
        <v>105</v>
      </c>
      <c r="B63" s="12">
        <f t="shared" si="7"/>
        <v>100</v>
      </c>
      <c r="C63" s="12">
        <f t="shared" si="7"/>
        <v>0</v>
      </c>
      <c r="D63" s="3">
        <f t="shared" si="7"/>
        <v>99.99996963123513</v>
      </c>
      <c r="E63" s="13">
        <f t="shared" si="7"/>
        <v>99.99996963123513</v>
      </c>
      <c r="F63" s="13">
        <f t="shared" si="7"/>
        <v>100</v>
      </c>
      <c r="G63" s="13">
        <f t="shared" si="7"/>
        <v>100</v>
      </c>
      <c r="H63" s="13">
        <f t="shared" si="7"/>
        <v>100</v>
      </c>
      <c r="I63" s="13">
        <f t="shared" si="7"/>
        <v>100</v>
      </c>
      <c r="J63" s="13">
        <f t="shared" si="7"/>
        <v>100</v>
      </c>
      <c r="K63" s="13">
        <f t="shared" si="7"/>
        <v>100</v>
      </c>
      <c r="L63" s="13">
        <f t="shared" si="7"/>
        <v>74.32816009999478</v>
      </c>
      <c r="M63" s="13">
        <f t="shared" si="7"/>
        <v>91.46954686287458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98.25187429526999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99.99996963123513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99.99994589977067</v>
      </c>
      <c r="E64" s="13">
        <f t="shared" si="7"/>
        <v>99.99994589977067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100</v>
      </c>
      <c r="K64" s="13">
        <f t="shared" si="7"/>
        <v>100</v>
      </c>
      <c r="L64" s="13">
        <f t="shared" si="7"/>
        <v>65.7296508301713</v>
      </c>
      <c r="M64" s="13">
        <f t="shared" si="7"/>
        <v>88.62135635231195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97.22337338373165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99.99994589977067</v>
      </c>
    </row>
    <row r="65" spans="1:26" ht="13.5">
      <c r="A65" s="39" t="s">
        <v>107</v>
      </c>
      <c r="B65" s="12">
        <f t="shared" si="7"/>
        <v>99.99989634738552</v>
      </c>
      <c r="C65" s="12">
        <f t="shared" si="7"/>
        <v>0</v>
      </c>
      <c r="D65" s="3">
        <f t="shared" si="7"/>
        <v>185.18721359114787</v>
      </c>
      <c r="E65" s="13">
        <f t="shared" si="7"/>
        <v>185.18721359114787</v>
      </c>
      <c r="F65" s="13">
        <f t="shared" si="7"/>
        <v>100.001493272806</v>
      </c>
      <c r="G65" s="13">
        <f t="shared" si="7"/>
        <v>100.00068413023102</v>
      </c>
      <c r="H65" s="13">
        <f t="shared" si="7"/>
        <v>100</v>
      </c>
      <c r="I65" s="13">
        <f t="shared" si="7"/>
        <v>100.00078077116767</v>
      </c>
      <c r="J65" s="13">
        <f t="shared" si="7"/>
        <v>100</v>
      </c>
      <c r="K65" s="13">
        <f t="shared" si="7"/>
        <v>99.99841440984333</v>
      </c>
      <c r="L65" s="13">
        <f t="shared" si="7"/>
        <v>157.07601797378052</v>
      </c>
      <c r="M65" s="13">
        <f t="shared" si="7"/>
        <v>115.42860482201296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107.45655353270462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185.18721359114787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177.5236045453963</v>
      </c>
      <c r="E66" s="16">
        <f t="shared" si="7"/>
        <v>177.5236045453963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0</v>
      </c>
      <c r="M66" s="16">
        <f t="shared" si="7"/>
        <v>70.11626510323555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84.5903131468539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177.5236045453963</v>
      </c>
    </row>
    <row r="67" spans="1:26" ht="13.5" hidden="1">
      <c r="A67" s="41" t="s">
        <v>285</v>
      </c>
      <c r="B67" s="24">
        <v>116698551</v>
      </c>
      <c r="C67" s="24"/>
      <c r="D67" s="25">
        <v>141920532</v>
      </c>
      <c r="E67" s="26">
        <v>141920532</v>
      </c>
      <c r="F67" s="26">
        <v>37771927</v>
      </c>
      <c r="G67" s="26">
        <v>9137003</v>
      </c>
      <c r="H67" s="26">
        <v>7888883</v>
      </c>
      <c r="I67" s="26">
        <v>54797813</v>
      </c>
      <c r="J67" s="26">
        <v>9164761</v>
      </c>
      <c r="K67" s="26">
        <v>8479517</v>
      </c>
      <c r="L67" s="26">
        <v>8228306</v>
      </c>
      <c r="M67" s="26">
        <v>25872584</v>
      </c>
      <c r="N67" s="26"/>
      <c r="O67" s="26"/>
      <c r="P67" s="26"/>
      <c r="Q67" s="26"/>
      <c r="R67" s="26"/>
      <c r="S67" s="26"/>
      <c r="T67" s="26"/>
      <c r="U67" s="26"/>
      <c r="V67" s="26">
        <v>80670397</v>
      </c>
      <c r="W67" s="26"/>
      <c r="X67" s="26"/>
      <c r="Y67" s="25"/>
      <c r="Z67" s="27">
        <v>141920532</v>
      </c>
    </row>
    <row r="68" spans="1:26" ht="13.5" hidden="1">
      <c r="A68" s="37" t="s">
        <v>31</v>
      </c>
      <c r="B68" s="19">
        <v>17170937</v>
      </c>
      <c r="C68" s="19"/>
      <c r="D68" s="20">
        <v>21842161</v>
      </c>
      <c r="E68" s="21">
        <v>21842161</v>
      </c>
      <c r="F68" s="21">
        <v>21729930</v>
      </c>
      <c r="G68" s="21">
        <v>-291650</v>
      </c>
      <c r="H68" s="21">
        <v>-452936</v>
      </c>
      <c r="I68" s="21">
        <v>20985344</v>
      </c>
      <c r="J68" s="21">
        <v>-37597</v>
      </c>
      <c r="K68" s="21"/>
      <c r="L68" s="21">
        <v>-1</v>
      </c>
      <c r="M68" s="21">
        <v>-37598</v>
      </c>
      <c r="N68" s="21"/>
      <c r="O68" s="21"/>
      <c r="P68" s="21"/>
      <c r="Q68" s="21"/>
      <c r="R68" s="21"/>
      <c r="S68" s="21"/>
      <c r="T68" s="21"/>
      <c r="U68" s="21"/>
      <c r="V68" s="21">
        <v>20947746</v>
      </c>
      <c r="W68" s="21"/>
      <c r="X68" s="21"/>
      <c r="Y68" s="20"/>
      <c r="Z68" s="23">
        <v>21842161</v>
      </c>
    </row>
    <row r="69" spans="1:26" ht="13.5" hidden="1">
      <c r="A69" s="38" t="s">
        <v>32</v>
      </c>
      <c r="B69" s="19">
        <v>95599256</v>
      </c>
      <c r="C69" s="19"/>
      <c r="D69" s="20">
        <v>117736661</v>
      </c>
      <c r="E69" s="21">
        <v>117736661</v>
      </c>
      <c r="F69" s="21">
        <v>15841565</v>
      </c>
      <c r="G69" s="21">
        <v>9304467</v>
      </c>
      <c r="H69" s="21">
        <v>8126854</v>
      </c>
      <c r="I69" s="21">
        <v>33272886</v>
      </c>
      <c r="J69" s="21">
        <v>9011741</v>
      </c>
      <c r="K69" s="21">
        <v>8267342</v>
      </c>
      <c r="L69" s="21">
        <v>8056636</v>
      </c>
      <c r="M69" s="21">
        <v>25335719</v>
      </c>
      <c r="N69" s="21"/>
      <c r="O69" s="21"/>
      <c r="P69" s="21"/>
      <c r="Q69" s="21"/>
      <c r="R69" s="21"/>
      <c r="S69" s="21"/>
      <c r="T69" s="21"/>
      <c r="U69" s="21"/>
      <c r="V69" s="21">
        <v>58608605</v>
      </c>
      <c r="W69" s="21"/>
      <c r="X69" s="21"/>
      <c r="Y69" s="20"/>
      <c r="Z69" s="23">
        <v>117736661</v>
      </c>
    </row>
    <row r="70" spans="1:26" ht="13.5" hidden="1">
      <c r="A70" s="39" t="s">
        <v>103</v>
      </c>
      <c r="B70" s="19">
        <v>69727650</v>
      </c>
      <c r="C70" s="19"/>
      <c r="D70" s="20">
        <v>79187534</v>
      </c>
      <c r="E70" s="21">
        <v>79187534</v>
      </c>
      <c r="F70" s="21">
        <v>6925312</v>
      </c>
      <c r="G70" s="21">
        <v>6717249</v>
      </c>
      <c r="H70" s="21">
        <v>5763891</v>
      </c>
      <c r="I70" s="21">
        <v>19406452</v>
      </c>
      <c r="J70" s="21">
        <v>6454061</v>
      </c>
      <c r="K70" s="21">
        <v>6004505</v>
      </c>
      <c r="L70" s="21">
        <v>5762332</v>
      </c>
      <c r="M70" s="21">
        <v>18220898</v>
      </c>
      <c r="N70" s="21"/>
      <c r="O70" s="21"/>
      <c r="P70" s="21"/>
      <c r="Q70" s="21"/>
      <c r="R70" s="21"/>
      <c r="S70" s="21"/>
      <c r="T70" s="21"/>
      <c r="U70" s="21"/>
      <c r="V70" s="21">
        <v>37627350</v>
      </c>
      <c r="W70" s="21"/>
      <c r="X70" s="21"/>
      <c r="Y70" s="20"/>
      <c r="Z70" s="23">
        <v>79187534</v>
      </c>
    </row>
    <row r="71" spans="1:26" ht="13.5" hidden="1">
      <c r="A71" s="39" t="s">
        <v>104</v>
      </c>
      <c r="B71" s="19">
        <v>14977010</v>
      </c>
      <c r="C71" s="19"/>
      <c r="D71" s="20">
        <v>22409533</v>
      </c>
      <c r="E71" s="21">
        <v>22409533</v>
      </c>
      <c r="F71" s="21">
        <v>1529845</v>
      </c>
      <c r="G71" s="21">
        <v>1570419</v>
      </c>
      <c r="H71" s="21">
        <v>1458367</v>
      </c>
      <c r="I71" s="21">
        <v>4558631</v>
      </c>
      <c r="J71" s="21">
        <v>1605675</v>
      </c>
      <c r="K71" s="21">
        <v>1350951</v>
      </c>
      <c r="L71" s="21">
        <v>1389349</v>
      </c>
      <c r="M71" s="21">
        <v>4345975</v>
      </c>
      <c r="N71" s="21"/>
      <c r="O71" s="21"/>
      <c r="P71" s="21"/>
      <c r="Q71" s="21"/>
      <c r="R71" s="21"/>
      <c r="S71" s="21"/>
      <c r="T71" s="21"/>
      <c r="U71" s="21"/>
      <c r="V71" s="21">
        <v>8904606</v>
      </c>
      <c r="W71" s="21"/>
      <c r="X71" s="21"/>
      <c r="Y71" s="20"/>
      <c r="Z71" s="23">
        <v>22409533</v>
      </c>
    </row>
    <row r="72" spans="1:26" ht="13.5" hidden="1">
      <c r="A72" s="39" t="s">
        <v>105</v>
      </c>
      <c r="B72" s="19">
        <v>6487175</v>
      </c>
      <c r="C72" s="19"/>
      <c r="D72" s="20">
        <v>9878571</v>
      </c>
      <c r="E72" s="21">
        <v>9878571</v>
      </c>
      <c r="F72" s="21">
        <v>4949783</v>
      </c>
      <c r="G72" s="21">
        <v>552728</v>
      </c>
      <c r="H72" s="21">
        <v>531918</v>
      </c>
      <c r="I72" s="21">
        <v>6034429</v>
      </c>
      <c r="J72" s="21">
        <v>518517</v>
      </c>
      <c r="K72" s="21">
        <v>520013</v>
      </c>
      <c r="L72" s="21">
        <v>516827</v>
      </c>
      <c r="M72" s="21">
        <v>1555357</v>
      </c>
      <c r="N72" s="21"/>
      <c r="O72" s="21"/>
      <c r="P72" s="21"/>
      <c r="Q72" s="21"/>
      <c r="R72" s="21"/>
      <c r="S72" s="21"/>
      <c r="T72" s="21"/>
      <c r="U72" s="21"/>
      <c r="V72" s="21">
        <v>7589786</v>
      </c>
      <c r="W72" s="21"/>
      <c r="X72" s="21"/>
      <c r="Y72" s="20"/>
      <c r="Z72" s="23">
        <v>9878571</v>
      </c>
    </row>
    <row r="73" spans="1:26" ht="13.5" hidden="1">
      <c r="A73" s="39" t="s">
        <v>106</v>
      </c>
      <c r="B73" s="19">
        <v>3442660</v>
      </c>
      <c r="C73" s="19"/>
      <c r="D73" s="20">
        <v>5545263</v>
      </c>
      <c r="E73" s="21">
        <v>5545263</v>
      </c>
      <c r="F73" s="21">
        <v>2369658</v>
      </c>
      <c r="G73" s="21">
        <v>317900</v>
      </c>
      <c r="H73" s="21">
        <v>329659</v>
      </c>
      <c r="I73" s="21">
        <v>3017217</v>
      </c>
      <c r="J73" s="21">
        <v>321749</v>
      </c>
      <c r="K73" s="21">
        <v>328805</v>
      </c>
      <c r="L73" s="21">
        <v>323367</v>
      </c>
      <c r="M73" s="21">
        <v>973921</v>
      </c>
      <c r="N73" s="21"/>
      <c r="O73" s="21"/>
      <c r="P73" s="21"/>
      <c r="Q73" s="21"/>
      <c r="R73" s="21"/>
      <c r="S73" s="21"/>
      <c r="T73" s="21"/>
      <c r="U73" s="21"/>
      <c r="V73" s="21">
        <v>3991138</v>
      </c>
      <c r="W73" s="21"/>
      <c r="X73" s="21"/>
      <c r="Y73" s="20"/>
      <c r="Z73" s="23">
        <v>5545263</v>
      </c>
    </row>
    <row r="74" spans="1:26" ht="13.5" hidden="1">
      <c r="A74" s="39" t="s">
        <v>107</v>
      </c>
      <c r="B74" s="19">
        <v>964761</v>
      </c>
      <c r="C74" s="19"/>
      <c r="D74" s="20">
        <v>715760</v>
      </c>
      <c r="E74" s="21">
        <v>715760</v>
      </c>
      <c r="F74" s="21">
        <v>66967</v>
      </c>
      <c r="G74" s="21">
        <v>146171</v>
      </c>
      <c r="H74" s="21">
        <v>43019</v>
      </c>
      <c r="I74" s="21">
        <v>256157</v>
      </c>
      <c r="J74" s="21">
        <v>111739</v>
      </c>
      <c r="K74" s="21">
        <v>63068</v>
      </c>
      <c r="L74" s="21">
        <v>64761</v>
      </c>
      <c r="M74" s="21">
        <v>239568</v>
      </c>
      <c r="N74" s="21"/>
      <c r="O74" s="21"/>
      <c r="P74" s="21"/>
      <c r="Q74" s="21"/>
      <c r="R74" s="21"/>
      <c r="S74" s="21"/>
      <c r="T74" s="21"/>
      <c r="U74" s="21"/>
      <c r="V74" s="21">
        <v>495725</v>
      </c>
      <c r="W74" s="21"/>
      <c r="X74" s="21"/>
      <c r="Y74" s="20"/>
      <c r="Z74" s="23">
        <v>715760</v>
      </c>
    </row>
    <row r="75" spans="1:26" ht="13.5" hidden="1">
      <c r="A75" s="40" t="s">
        <v>110</v>
      </c>
      <c r="B75" s="28">
        <v>3928358</v>
      </c>
      <c r="C75" s="28"/>
      <c r="D75" s="29">
        <v>2341710</v>
      </c>
      <c r="E75" s="30">
        <v>2341710</v>
      </c>
      <c r="F75" s="30">
        <v>200432</v>
      </c>
      <c r="G75" s="30">
        <v>124186</v>
      </c>
      <c r="H75" s="30">
        <v>214965</v>
      </c>
      <c r="I75" s="30">
        <v>539583</v>
      </c>
      <c r="J75" s="30">
        <v>190617</v>
      </c>
      <c r="K75" s="30">
        <v>212175</v>
      </c>
      <c r="L75" s="30">
        <v>171671</v>
      </c>
      <c r="M75" s="30">
        <v>574463</v>
      </c>
      <c r="N75" s="30"/>
      <c r="O75" s="30"/>
      <c r="P75" s="30"/>
      <c r="Q75" s="30"/>
      <c r="R75" s="30"/>
      <c r="S75" s="30"/>
      <c r="T75" s="30"/>
      <c r="U75" s="30"/>
      <c r="V75" s="30">
        <v>1114046</v>
      </c>
      <c r="W75" s="30"/>
      <c r="X75" s="30"/>
      <c r="Y75" s="29"/>
      <c r="Z75" s="31">
        <v>2341710</v>
      </c>
    </row>
    <row r="76" spans="1:26" ht="13.5" hidden="1">
      <c r="A76" s="42" t="s">
        <v>286</v>
      </c>
      <c r="B76" s="32">
        <v>116698550</v>
      </c>
      <c r="C76" s="32"/>
      <c r="D76" s="33">
        <v>97330419</v>
      </c>
      <c r="E76" s="34">
        <v>97330419</v>
      </c>
      <c r="F76" s="34">
        <v>16873489</v>
      </c>
      <c r="G76" s="34">
        <v>9137004</v>
      </c>
      <c r="H76" s="34">
        <v>7888883</v>
      </c>
      <c r="I76" s="34">
        <v>33899376</v>
      </c>
      <c r="J76" s="34">
        <v>9164761</v>
      </c>
      <c r="K76" s="34">
        <v>8479516</v>
      </c>
      <c r="L76" s="34">
        <v>6520444</v>
      </c>
      <c r="M76" s="34">
        <v>24164721</v>
      </c>
      <c r="N76" s="34"/>
      <c r="O76" s="34"/>
      <c r="P76" s="34"/>
      <c r="Q76" s="34"/>
      <c r="R76" s="34"/>
      <c r="S76" s="34"/>
      <c r="T76" s="34"/>
      <c r="U76" s="34"/>
      <c r="V76" s="34">
        <v>58064097</v>
      </c>
      <c r="W76" s="34">
        <v>48665211</v>
      </c>
      <c r="X76" s="34"/>
      <c r="Y76" s="33"/>
      <c r="Z76" s="35">
        <v>97330419</v>
      </c>
    </row>
    <row r="77" spans="1:26" ht="13.5" hidden="1">
      <c r="A77" s="37" t="s">
        <v>31</v>
      </c>
      <c r="B77" s="19">
        <v>17170937</v>
      </c>
      <c r="C77" s="19"/>
      <c r="D77" s="20">
        <v>19442160</v>
      </c>
      <c r="E77" s="21">
        <v>19442160</v>
      </c>
      <c r="F77" s="21">
        <v>831491</v>
      </c>
      <c r="G77" s="21">
        <v>-291650</v>
      </c>
      <c r="H77" s="21">
        <v>-452936</v>
      </c>
      <c r="I77" s="21">
        <v>86905</v>
      </c>
      <c r="J77" s="21">
        <v>-37597</v>
      </c>
      <c r="K77" s="21"/>
      <c r="L77" s="21">
        <v>768642</v>
      </c>
      <c r="M77" s="21">
        <v>731045</v>
      </c>
      <c r="N77" s="21"/>
      <c r="O77" s="21"/>
      <c r="P77" s="21"/>
      <c r="Q77" s="21"/>
      <c r="R77" s="21"/>
      <c r="S77" s="21"/>
      <c r="T77" s="21"/>
      <c r="U77" s="21"/>
      <c r="V77" s="21">
        <v>817950</v>
      </c>
      <c r="W77" s="21">
        <v>9721080</v>
      </c>
      <c r="X77" s="21"/>
      <c r="Y77" s="20"/>
      <c r="Z77" s="23">
        <v>19442160</v>
      </c>
    </row>
    <row r="78" spans="1:26" ht="13.5" hidden="1">
      <c r="A78" s="38" t="s">
        <v>32</v>
      </c>
      <c r="B78" s="19">
        <v>95599255</v>
      </c>
      <c r="C78" s="19"/>
      <c r="D78" s="20">
        <v>73731171</v>
      </c>
      <c r="E78" s="21">
        <v>73731171</v>
      </c>
      <c r="F78" s="21">
        <v>15841566</v>
      </c>
      <c r="G78" s="21">
        <v>9304468</v>
      </c>
      <c r="H78" s="21">
        <v>8126854</v>
      </c>
      <c r="I78" s="21">
        <v>33272888</v>
      </c>
      <c r="J78" s="21">
        <v>9011741</v>
      </c>
      <c r="K78" s="21">
        <v>8267341</v>
      </c>
      <c r="L78" s="21">
        <v>5751802</v>
      </c>
      <c r="M78" s="21">
        <v>23030884</v>
      </c>
      <c r="N78" s="21"/>
      <c r="O78" s="21"/>
      <c r="P78" s="21"/>
      <c r="Q78" s="21"/>
      <c r="R78" s="21"/>
      <c r="S78" s="21"/>
      <c r="T78" s="21"/>
      <c r="U78" s="21"/>
      <c r="V78" s="21">
        <v>56303772</v>
      </c>
      <c r="W78" s="21">
        <v>36865587</v>
      </c>
      <c r="X78" s="21"/>
      <c r="Y78" s="20"/>
      <c r="Z78" s="23">
        <v>73731171</v>
      </c>
    </row>
    <row r="79" spans="1:26" ht="13.5" hidden="1">
      <c r="A79" s="39" t="s">
        <v>103</v>
      </c>
      <c r="B79" s="19">
        <v>69727650</v>
      </c>
      <c r="C79" s="19"/>
      <c r="D79" s="20">
        <v>34572315</v>
      </c>
      <c r="E79" s="21">
        <v>34572315</v>
      </c>
      <c r="F79" s="21">
        <v>6925312</v>
      </c>
      <c r="G79" s="21">
        <v>6717249</v>
      </c>
      <c r="H79" s="21">
        <v>5763891</v>
      </c>
      <c r="I79" s="21">
        <v>19406452</v>
      </c>
      <c r="J79" s="21">
        <v>6454061</v>
      </c>
      <c r="K79" s="21">
        <v>6004505</v>
      </c>
      <c r="L79" s="21">
        <v>4212852</v>
      </c>
      <c r="M79" s="21">
        <v>16671418</v>
      </c>
      <c r="N79" s="21"/>
      <c r="O79" s="21"/>
      <c r="P79" s="21"/>
      <c r="Q79" s="21"/>
      <c r="R79" s="21"/>
      <c r="S79" s="21"/>
      <c r="T79" s="21"/>
      <c r="U79" s="21"/>
      <c r="V79" s="21">
        <v>36077870</v>
      </c>
      <c r="W79" s="21">
        <v>17286159</v>
      </c>
      <c r="X79" s="21"/>
      <c r="Y79" s="20"/>
      <c r="Z79" s="23">
        <v>34572315</v>
      </c>
    </row>
    <row r="80" spans="1:26" ht="13.5" hidden="1">
      <c r="A80" s="39" t="s">
        <v>104</v>
      </c>
      <c r="B80" s="19">
        <v>14977010</v>
      </c>
      <c r="C80" s="19"/>
      <c r="D80" s="20">
        <v>22409532</v>
      </c>
      <c r="E80" s="21">
        <v>22409532</v>
      </c>
      <c r="F80" s="21">
        <v>1529845</v>
      </c>
      <c r="G80" s="21">
        <v>1570419</v>
      </c>
      <c r="H80" s="21">
        <v>1458367</v>
      </c>
      <c r="I80" s="21">
        <v>4558631</v>
      </c>
      <c r="J80" s="21">
        <v>1605675</v>
      </c>
      <c r="K80" s="21">
        <v>1350951</v>
      </c>
      <c r="L80" s="21">
        <v>840530</v>
      </c>
      <c r="M80" s="21">
        <v>3797156</v>
      </c>
      <c r="N80" s="21"/>
      <c r="O80" s="21"/>
      <c r="P80" s="21"/>
      <c r="Q80" s="21"/>
      <c r="R80" s="21"/>
      <c r="S80" s="21"/>
      <c r="T80" s="21"/>
      <c r="U80" s="21"/>
      <c r="V80" s="21">
        <v>8355787</v>
      </c>
      <c r="W80" s="21">
        <v>11204766</v>
      </c>
      <c r="X80" s="21"/>
      <c r="Y80" s="20"/>
      <c r="Z80" s="23">
        <v>22409532</v>
      </c>
    </row>
    <row r="81" spans="1:26" ht="13.5" hidden="1">
      <c r="A81" s="39" t="s">
        <v>105</v>
      </c>
      <c r="B81" s="19">
        <v>6487175</v>
      </c>
      <c r="C81" s="19"/>
      <c r="D81" s="20">
        <v>9878568</v>
      </c>
      <c r="E81" s="21">
        <v>9878568</v>
      </c>
      <c r="F81" s="21">
        <v>4949783</v>
      </c>
      <c r="G81" s="21">
        <v>552728</v>
      </c>
      <c r="H81" s="21">
        <v>531918</v>
      </c>
      <c r="I81" s="21">
        <v>6034429</v>
      </c>
      <c r="J81" s="21">
        <v>518517</v>
      </c>
      <c r="K81" s="21">
        <v>520013</v>
      </c>
      <c r="L81" s="21">
        <v>384148</v>
      </c>
      <c r="M81" s="21">
        <v>1422678</v>
      </c>
      <c r="N81" s="21"/>
      <c r="O81" s="21"/>
      <c r="P81" s="21"/>
      <c r="Q81" s="21"/>
      <c r="R81" s="21"/>
      <c r="S81" s="21"/>
      <c r="T81" s="21"/>
      <c r="U81" s="21"/>
      <c r="V81" s="21">
        <v>7457107</v>
      </c>
      <c r="W81" s="21">
        <v>4939284</v>
      </c>
      <c r="X81" s="21"/>
      <c r="Y81" s="20"/>
      <c r="Z81" s="23">
        <v>9878568</v>
      </c>
    </row>
    <row r="82" spans="1:26" ht="13.5" hidden="1">
      <c r="A82" s="39" t="s">
        <v>106</v>
      </c>
      <c r="B82" s="19">
        <v>3442660</v>
      </c>
      <c r="C82" s="19"/>
      <c r="D82" s="20">
        <v>5545260</v>
      </c>
      <c r="E82" s="21">
        <v>5545260</v>
      </c>
      <c r="F82" s="21">
        <v>2369658</v>
      </c>
      <c r="G82" s="21">
        <v>317900</v>
      </c>
      <c r="H82" s="21">
        <v>329659</v>
      </c>
      <c r="I82" s="21">
        <v>3017217</v>
      </c>
      <c r="J82" s="21">
        <v>321749</v>
      </c>
      <c r="K82" s="21">
        <v>328805</v>
      </c>
      <c r="L82" s="21">
        <v>212548</v>
      </c>
      <c r="M82" s="21">
        <v>863102</v>
      </c>
      <c r="N82" s="21"/>
      <c r="O82" s="21"/>
      <c r="P82" s="21"/>
      <c r="Q82" s="21"/>
      <c r="R82" s="21"/>
      <c r="S82" s="21"/>
      <c r="T82" s="21"/>
      <c r="U82" s="21"/>
      <c r="V82" s="21">
        <v>3880319</v>
      </c>
      <c r="W82" s="21">
        <v>2772630</v>
      </c>
      <c r="X82" s="21"/>
      <c r="Y82" s="20"/>
      <c r="Z82" s="23">
        <v>5545260</v>
      </c>
    </row>
    <row r="83" spans="1:26" ht="13.5" hidden="1">
      <c r="A83" s="39" t="s">
        <v>107</v>
      </c>
      <c r="B83" s="19">
        <v>964760</v>
      </c>
      <c r="C83" s="19"/>
      <c r="D83" s="20">
        <v>1325496</v>
      </c>
      <c r="E83" s="21">
        <v>1325496</v>
      </c>
      <c r="F83" s="21">
        <v>66968</v>
      </c>
      <c r="G83" s="21">
        <v>146172</v>
      </c>
      <c r="H83" s="21">
        <v>43019</v>
      </c>
      <c r="I83" s="21">
        <v>256159</v>
      </c>
      <c r="J83" s="21">
        <v>111739</v>
      </c>
      <c r="K83" s="21">
        <v>63067</v>
      </c>
      <c r="L83" s="21">
        <v>101724</v>
      </c>
      <c r="M83" s="21">
        <v>276530</v>
      </c>
      <c r="N83" s="21"/>
      <c r="O83" s="21"/>
      <c r="P83" s="21"/>
      <c r="Q83" s="21"/>
      <c r="R83" s="21"/>
      <c r="S83" s="21"/>
      <c r="T83" s="21"/>
      <c r="U83" s="21"/>
      <c r="V83" s="21">
        <v>532689</v>
      </c>
      <c r="W83" s="21">
        <v>662748</v>
      </c>
      <c r="X83" s="21"/>
      <c r="Y83" s="20"/>
      <c r="Z83" s="23">
        <v>1325496</v>
      </c>
    </row>
    <row r="84" spans="1:26" ht="13.5" hidden="1">
      <c r="A84" s="40" t="s">
        <v>110</v>
      </c>
      <c r="B84" s="28">
        <v>3928358</v>
      </c>
      <c r="C84" s="28"/>
      <c r="D84" s="29">
        <v>4157088</v>
      </c>
      <c r="E84" s="30">
        <v>4157088</v>
      </c>
      <c r="F84" s="30">
        <v>200432</v>
      </c>
      <c r="G84" s="30">
        <v>124186</v>
      </c>
      <c r="H84" s="30">
        <v>214965</v>
      </c>
      <c r="I84" s="30">
        <v>539583</v>
      </c>
      <c r="J84" s="30">
        <v>190617</v>
      </c>
      <c r="K84" s="30">
        <v>212175</v>
      </c>
      <c r="L84" s="30"/>
      <c r="M84" s="30">
        <v>402792</v>
      </c>
      <c r="N84" s="30"/>
      <c r="O84" s="30"/>
      <c r="P84" s="30"/>
      <c r="Q84" s="30"/>
      <c r="R84" s="30"/>
      <c r="S84" s="30"/>
      <c r="T84" s="30"/>
      <c r="U84" s="30"/>
      <c r="V84" s="30">
        <v>942375</v>
      </c>
      <c r="W84" s="30">
        <v>2078544</v>
      </c>
      <c r="X84" s="30"/>
      <c r="Y84" s="29"/>
      <c r="Z84" s="31">
        <v>4157088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68025183</v>
      </c>
      <c r="D5" s="153">
        <f>SUM(D6:D8)</f>
        <v>0</v>
      </c>
      <c r="E5" s="154">
        <f t="shared" si="0"/>
        <v>74766203</v>
      </c>
      <c r="F5" s="100">
        <f t="shared" si="0"/>
        <v>74766203</v>
      </c>
      <c r="G5" s="100">
        <f t="shared" si="0"/>
        <v>39899747</v>
      </c>
      <c r="H5" s="100">
        <f t="shared" si="0"/>
        <v>1620781</v>
      </c>
      <c r="I5" s="100">
        <f t="shared" si="0"/>
        <v>219392</v>
      </c>
      <c r="J5" s="100">
        <f t="shared" si="0"/>
        <v>41739920</v>
      </c>
      <c r="K5" s="100">
        <f t="shared" si="0"/>
        <v>628312</v>
      </c>
      <c r="L5" s="100">
        <f t="shared" si="0"/>
        <v>999955</v>
      </c>
      <c r="M5" s="100">
        <f t="shared" si="0"/>
        <v>14257817</v>
      </c>
      <c r="N5" s="100">
        <f t="shared" si="0"/>
        <v>15886084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57626004</v>
      </c>
      <c r="X5" s="100">
        <f t="shared" si="0"/>
        <v>0</v>
      </c>
      <c r="Y5" s="100">
        <f t="shared" si="0"/>
        <v>57626004</v>
      </c>
      <c r="Z5" s="137">
        <f>+IF(X5&lt;&gt;0,+(Y5/X5)*100,0)</f>
        <v>0</v>
      </c>
      <c r="AA5" s="153">
        <f>SUM(AA6:AA8)</f>
        <v>74766203</v>
      </c>
    </row>
    <row r="6" spans="1:27" ht="13.5">
      <c r="A6" s="138" t="s">
        <v>75</v>
      </c>
      <c r="B6" s="136"/>
      <c r="C6" s="155">
        <v>2024884</v>
      </c>
      <c r="D6" s="155"/>
      <c r="E6" s="156">
        <v>1973023</v>
      </c>
      <c r="F6" s="60">
        <v>1973023</v>
      </c>
      <c r="G6" s="60">
        <v>-510229</v>
      </c>
      <c r="H6" s="60">
        <v>1337350</v>
      </c>
      <c r="I6" s="60">
        <v>2200</v>
      </c>
      <c r="J6" s="60">
        <v>829321</v>
      </c>
      <c r="K6" s="60">
        <v>4850</v>
      </c>
      <c r="L6" s="60">
        <v>301150</v>
      </c>
      <c r="M6" s="60">
        <v>2300</v>
      </c>
      <c r="N6" s="60">
        <v>308300</v>
      </c>
      <c r="O6" s="60"/>
      <c r="P6" s="60"/>
      <c r="Q6" s="60"/>
      <c r="R6" s="60"/>
      <c r="S6" s="60"/>
      <c r="T6" s="60"/>
      <c r="U6" s="60"/>
      <c r="V6" s="60"/>
      <c r="W6" s="60">
        <v>1137621</v>
      </c>
      <c r="X6" s="60"/>
      <c r="Y6" s="60">
        <v>1137621</v>
      </c>
      <c r="Z6" s="140">
        <v>0</v>
      </c>
      <c r="AA6" s="155">
        <v>1973023</v>
      </c>
    </row>
    <row r="7" spans="1:27" ht="13.5">
      <c r="A7" s="138" t="s">
        <v>76</v>
      </c>
      <c r="B7" s="136"/>
      <c r="C7" s="157">
        <v>65309838</v>
      </c>
      <c r="D7" s="157"/>
      <c r="E7" s="158">
        <v>72171814</v>
      </c>
      <c r="F7" s="159">
        <v>72171814</v>
      </c>
      <c r="G7" s="159">
        <v>40274735</v>
      </c>
      <c r="H7" s="159">
        <v>249205</v>
      </c>
      <c r="I7" s="159">
        <v>159165</v>
      </c>
      <c r="J7" s="159">
        <v>40683105</v>
      </c>
      <c r="K7" s="159">
        <v>602878</v>
      </c>
      <c r="L7" s="159">
        <v>637130</v>
      </c>
      <c r="M7" s="159">
        <v>14237179</v>
      </c>
      <c r="N7" s="159">
        <v>15477187</v>
      </c>
      <c r="O7" s="159"/>
      <c r="P7" s="159"/>
      <c r="Q7" s="159"/>
      <c r="R7" s="159"/>
      <c r="S7" s="159"/>
      <c r="T7" s="159"/>
      <c r="U7" s="159"/>
      <c r="V7" s="159"/>
      <c r="W7" s="159">
        <v>56160292</v>
      </c>
      <c r="X7" s="159"/>
      <c r="Y7" s="159">
        <v>56160292</v>
      </c>
      <c r="Z7" s="141">
        <v>0</v>
      </c>
      <c r="AA7" s="157">
        <v>72171814</v>
      </c>
    </row>
    <row r="8" spans="1:27" ht="13.5">
      <c r="A8" s="138" t="s">
        <v>77</v>
      </c>
      <c r="B8" s="136"/>
      <c r="C8" s="155">
        <v>690461</v>
      </c>
      <c r="D8" s="155"/>
      <c r="E8" s="156">
        <v>621366</v>
      </c>
      <c r="F8" s="60">
        <v>621366</v>
      </c>
      <c r="G8" s="60">
        <v>135241</v>
      </c>
      <c r="H8" s="60">
        <v>34226</v>
      </c>
      <c r="I8" s="60">
        <v>58027</v>
      </c>
      <c r="J8" s="60">
        <v>227494</v>
      </c>
      <c r="K8" s="60">
        <v>20584</v>
      </c>
      <c r="L8" s="60">
        <v>61675</v>
      </c>
      <c r="M8" s="60">
        <v>18338</v>
      </c>
      <c r="N8" s="60">
        <v>100597</v>
      </c>
      <c r="O8" s="60"/>
      <c r="P8" s="60"/>
      <c r="Q8" s="60"/>
      <c r="R8" s="60"/>
      <c r="S8" s="60"/>
      <c r="T8" s="60"/>
      <c r="U8" s="60"/>
      <c r="V8" s="60"/>
      <c r="W8" s="60">
        <v>328091</v>
      </c>
      <c r="X8" s="60"/>
      <c r="Y8" s="60">
        <v>328091</v>
      </c>
      <c r="Z8" s="140">
        <v>0</v>
      </c>
      <c r="AA8" s="155">
        <v>621366</v>
      </c>
    </row>
    <row r="9" spans="1:27" ht="13.5">
      <c r="A9" s="135" t="s">
        <v>78</v>
      </c>
      <c r="B9" s="136"/>
      <c r="C9" s="153">
        <f aca="true" t="shared" si="1" ref="C9:Y9">SUM(C10:C14)</f>
        <v>5839280</v>
      </c>
      <c r="D9" s="153">
        <f>SUM(D10:D14)</f>
        <v>0</v>
      </c>
      <c r="E9" s="154">
        <f t="shared" si="1"/>
        <v>6106269</v>
      </c>
      <c r="F9" s="100">
        <f t="shared" si="1"/>
        <v>6106269</v>
      </c>
      <c r="G9" s="100">
        <f t="shared" si="1"/>
        <v>397232</v>
      </c>
      <c r="H9" s="100">
        <f t="shared" si="1"/>
        <v>203582</v>
      </c>
      <c r="I9" s="100">
        <f t="shared" si="1"/>
        <v>480587</v>
      </c>
      <c r="J9" s="100">
        <f t="shared" si="1"/>
        <v>1081401</v>
      </c>
      <c r="K9" s="100">
        <f t="shared" si="1"/>
        <v>157567</v>
      </c>
      <c r="L9" s="100">
        <f t="shared" si="1"/>
        <v>522434</v>
      </c>
      <c r="M9" s="100">
        <f t="shared" si="1"/>
        <v>480867</v>
      </c>
      <c r="N9" s="100">
        <f t="shared" si="1"/>
        <v>1160868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2242269</v>
      </c>
      <c r="X9" s="100">
        <f t="shared" si="1"/>
        <v>0</v>
      </c>
      <c r="Y9" s="100">
        <f t="shared" si="1"/>
        <v>2242269</v>
      </c>
      <c r="Z9" s="137">
        <f>+IF(X9&lt;&gt;0,+(Y9/X9)*100,0)</f>
        <v>0</v>
      </c>
      <c r="AA9" s="153">
        <f>SUM(AA10:AA14)</f>
        <v>6106269</v>
      </c>
    </row>
    <row r="10" spans="1:27" ht="13.5">
      <c r="A10" s="138" t="s">
        <v>79</v>
      </c>
      <c r="B10" s="136"/>
      <c r="C10" s="155">
        <v>1586354</v>
      </c>
      <c r="D10" s="155"/>
      <c r="E10" s="156">
        <v>1747662</v>
      </c>
      <c r="F10" s="60">
        <v>1747662</v>
      </c>
      <c r="G10" s="60">
        <v>19093</v>
      </c>
      <c r="H10" s="60">
        <v>13290</v>
      </c>
      <c r="I10" s="60">
        <v>9315</v>
      </c>
      <c r="J10" s="60">
        <v>41698</v>
      </c>
      <c r="K10" s="60">
        <v>8664</v>
      </c>
      <c r="L10" s="60">
        <v>13887</v>
      </c>
      <c r="M10" s="60">
        <v>15514</v>
      </c>
      <c r="N10" s="60">
        <v>38065</v>
      </c>
      <c r="O10" s="60"/>
      <c r="P10" s="60"/>
      <c r="Q10" s="60"/>
      <c r="R10" s="60"/>
      <c r="S10" s="60"/>
      <c r="T10" s="60"/>
      <c r="U10" s="60"/>
      <c r="V10" s="60"/>
      <c r="W10" s="60">
        <v>79763</v>
      </c>
      <c r="X10" s="60"/>
      <c r="Y10" s="60">
        <v>79763</v>
      </c>
      <c r="Z10" s="140">
        <v>0</v>
      </c>
      <c r="AA10" s="155">
        <v>1747662</v>
      </c>
    </row>
    <row r="11" spans="1:27" ht="13.5">
      <c r="A11" s="138" t="s">
        <v>80</v>
      </c>
      <c r="B11" s="136"/>
      <c r="C11" s="155">
        <v>67054</v>
      </c>
      <c r="D11" s="155"/>
      <c r="E11" s="156">
        <v>71201</v>
      </c>
      <c r="F11" s="60">
        <v>71201</v>
      </c>
      <c r="G11" s="60">
        <v>5435</v>
      </c>
      <c r="H11" s="60">
        <v>5712</v>
      </c>
      <c r="I11" s="60">
        <v>5766</v>
      </c>
      <c r="J11" s="60">
        <v>16913</v>
      </c>
      <c r="K11" s="60">
        <v>5584</v>
      </c>
      <c r="L11" s="60">
        <v>5396</v>
      </c>
      <c r="M11" s="60">
        <v>5163</v>
      </c>
      <c r="N11" s="60">
        <v>16143</v>
      </c>
      <c r="O11" s="60"/>
      <c r="P11" s="60"/>
      <c r="Q11" s="60"/>
      <c r="R11" s="60"/>
      <c r="S11" s="60"/>
      <c r="T11" s="60"/>
      <c r="U11" s="60"/>
      <c r="V11" s="60"/>
      <c r="W11" s="60">
        <v>33056</v>
      </c>
      <c r="X11" s="60"/>
      <c r="Y11" s="60">
        <v>33056</v>
      </c>
      <c r="Z11" s="140">
        <v>0</v>
      </c>
      <c r="AA11" s="155">
        <v>71201</v>
      </c>
    </row>
    <row r="12" spans="1:27" ht="13.5">
      <c r="A12" s="138" t="s">
        <v>81</v>
      </c>
      <c r="B12" s="136"/>
      <c r="C12" s="155">
        <v>3125040</v>
      </c>
      <c r="D12" s="155"/>
      <c r="E12" s="156">
        <v>3169898</v>
      </c>
      <c r="F12" s="60">
        <v>3169898</v>
      </c>
      <c r="G12" s="60">
        <v>372348</v>
      </c>
      <c r="H12" s="60">
        <v>184224</v>
      </c>
      <c r="I12" s="60">
        <v>193452</v>
      </c>
      <c r="J12" s="60">
        <v>750024</v>
      </c>
      <c r="K12" s="60">
        <v>142963</v>
      </c>
      <c r="L12" s="60">
        <v>502795</v>
      </c>
      <c r="M12" s="60">
        <v>188136</v>
      </c>
      <c r="N12" s="60">
        <v>833894</v>
      </c>
      <c r="O12" s="60"/>
      <c r="P12" s="60"/>
      <c r="Q12" s="60"/>
      <c r="R12" s="60"/>
      <c r="S12" s="60"/>
      <c r="T12" s="60"/>
      <c r="U12" s="60"/>
      <c r="V12" s="60"/>
      <c r="W12" s="60">
        <v>1583918</v>
      </c>
      <c r="X12" s="60"/>
      <c r="Y12" s="60">
        <v>1583918</v>
      </c>
      <c r="Z12" s="140">
        <v>0</v>
      </c>
      <c r="AA12" s="155">
        <v>3169898</v>
      </c>
    </row>
    <row r="13" spans="1:27" ht="13.5">
      <c r="A13" s="138" t="s">
        <v>82</v>
      </c>
      <c r="B13" s="136"/>
      <c r="C13" s="155">
        <v>4270</v>
      </c>
      <c r="D13" s="155"/>
      <c r="E13" s="156">
        <v>4484</v>
      </c>
      <c r="F13" s="60">
        <v>4484</v>
      </c>
      <c r="G13" s="60">
        <v>356</v>
      </c>
      <c r="H13" s="60">
        <v>356</v>
      </c>
      <c r="I13" s="60">
        <v>356</v>
      </c>
      <c r="J13" s="60">
        <v>1068</v>
      </c>
      <c r="K13" s="60">
        <v>356</v>
      </c>
      <c r="L13" s="60">
        <v>356</v>
      </c>
      <c r="M13" s="60">
        <v>356</v>
      </c>
      <c r="N13" s="60">
        <v>1068</v>
      </c>
      <c r="O13" s="60"/>
      <c r="P13" s="60"/>
      <c r="Q13" s="60"/>
      <c r="R13" s="60"/>
      <c r="S13" s="60"/>
      <c r="T13" s="60"/>
      <c r="U13" s="60"/>
      <c r="V13" s="60"/>
      <c r="W13" s="60">
        <v>2136</v>
      </c>
      <c r="X13" s="60"/>
      <c r="Y13" s="60">
        <v>2136</v>
      </c>
      <c r="Z13" s="140">
        <v>0</v>
      </c>
      <c r="AA13" s="155">
        <v>4484</v>
      </c>
    </row>
    <row r="14" spans="1:27" ht="13.5">
      <c r="A14" s="138" t="s">
        <v>83</v>
      </c>
      <c r="B14" s="136"/>
      <c r="C14" s="157">
        <v>1056562</v>
      </c>
      <c r="D14" s="157"/>
      <c r="E14" s="158">
        <v>1113024</v>
      </c>
      <c r="F14" s="159">
        <v>1113024</v>
      </c>
      <c r="G14" s="159"/>
      <c r="H14" s="159"/>
      <c r="I14" s="159">
        <v>271698</v>
      </c>
      <c r="J14" s="159">
        <v>271698</v>
      </c>
      <c r="K14" s="159"/>
      <c r="L14" s="159"/>
      <c r="M14" s="159">
        <v>271698</v>
      </c>
      <c r="N14" s="159">
        <v>271698</v>
      </c>
      <c r="O14" s="159"/>
      <c r="P14" s="159"/>
      <c r="Q14" s="159"/>
      <c r="R14" s="159"/>
      <c r="S14" s="159"/>
      <c r="T14" s="159"/>
      <c r="U14" s="159"/>
      <c r="V14" s="159"/>
      <c r="W14" s="159">
        <v>543396</v>
      </c>
      <c r="X14" s="159"/>
      <c r="Y14" s="159">
        <v>543396</v>
      </c>
      <c r="Z14" s="141">
        <v>0</v>
      </c>
      <c r="AA14" s="157">
        <v>1113024</v>
      </c>
    </row>
    <row r="15" spans="1:27" ht="13.5">
      <c r="A15" s="135" t="s">
        <v>84</v>
      </c>
      <c r="B15" s="142"/>
      <c r="C15" s="153">
        <f aca="true" t="shared" si="2" ref="C15:Y15">SUM(C16:C18)</f>
        <v>669778</v>
      </c>
      <c r="D15" s="153">
        <f>SUM(D16:D18)</f>
        <v>0</v>
      </c>
      <c r="E15" s="154">
        <f t="shared" si="2"/>
        <v>245545</v>
      </c>
      <c r="F15" s="100">
        <f t="shared" si="2"/>
        <v>245545</v>
      </c>
      <c r="G15" s="100">
        <f t="shared" si="2"/>
        <v>41003</v>
      </c>
      <c r="H15" s="100">
        <f t="shared" si="2"/>
        <v>102680</v>
      </c>
      <c r="I15" s="100">
        <f t="shared" si="2"/>
        <v>6107</v>
      </c>
      <c r="J15" s="100">
        <f t="shared" si="2"/>
        <v>149790</v>
      </c>
      <c r="K15" s="100">
        <f t="shared" si="2"/>
        <v>21186</v>
      </c>
      <c r="L15" s="100">
        <f t="shared" si="2"/>
        <v>38171</v>
      </c>
      <c r="M15" s="100">
        <f t="shared" si="2"/>
        <v>11862</v>
      </c>
      <c r="N15" s="100">
        <f t="shared" si="2"/>
        <v>71219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221009</v>
      </c>
      <c r="X15" s="100">
        <f t="shared" si="2"/>
        <v>0</v>
      </c>
      <c r="Y15" s="100">
        <f t="shared" si="2"/>
        <v>221009</v>
      </c>
      <c r="Z15" s="137">
        <f>+IF(X15&lt;&gt;0,+(Y15/X15)*100,0)</f>
        <v>0</v>
      </c>
      <c r="AA15" s="153">
        <f>SUM(AA16:AA18)</f>
        <v>245545</v>
      </c>
    </row>
    <row r="16" spans="1:27" ht="13.5">
      <c r="A16" s="138" t="s">
        <v>85</v>
      </c>
      <c r="B16" s="136"/>
      <c r="C16" s="155">
        <v>229275</v>
      </c>
      <c r="D16" s="155"/>
      <c r="E16" s="156">
        <v>124075</v>
      </c>
      <c r="F16" s="60">
        <v>124075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>
        <v>124075</v>
      </c>
    </row>
    <row r="17" spans="1:27" ht="13.5">
      <c r="A17" s="138" t="s">
        <v>86</v>
      </c>
      <c r="B17" s="136"/>
      <c r="C17" s="155">
        <v>440503</v>
      </c>
      <c r="D17" s="155"/>
      <c r="E17" s="156">
        <v>121470</v>
      </c>
      <c r="F17" s="60">
        <v>121470</v>
      </c>
      <c r="G17" s="60">
        <v>41003</v>
      </c>
      <c r="H17" s="60">
        <v>102680</v>
      </c>
      <c r="I17" s="60">
        <v>6107</v>
      </c>
      <c r="J17" s="60">
        <v>149790</v>
      </c>
      <c r="K17" s="60">
        <v>21186</v>
      </c>
      <c r="L17" s="60">
        <v>38171</v>
      </c>
      <c r="M17" s="60">
        <v>11862</v>
      </c>
      <c r="N17" s="60">
        <v>71219</v>
      </c>
      <c r="O17" s="60"/>
      <c r="P17" s="60"/>
      <c r="Q17" s="60"/>
      <c r="R17" s="60"/>
      <c r="S17" s="60"/>
      <c r="T17" s="60"/>
      <c r="U17" s="60"/>
      <c r="V17" s="60"/>
      <c r="W17" s="60">
        <v>221009</v>
      </c>
      <c r="X17" s="60"/>
      <c r="Y17" s="60">
        <v>221009</v>
      </c>
      <c r="Z17" s="140">
        <v>0</v>
      </c>
      <c r="AA17" s="155">
        <v>121470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120901872</v>
      </c>
      <c r="D19" s="153">
        <f>SUM(D20:D23)</f>
        <v>0</v>
      </c>
      <c r="E19" s="154">
        <f t="shared" si="3"/>
        <v>145663686</v>
      </c>
      <c r="F19" s="100">
        <f t="shared" si="3"/>
        <v>145663686</v>
      </c>
      <c r="G19" s="100">
        <f t="shared" si="3"/>
        <v>24510349</v>
      </c>
      <c r="H19" s="100">
        <f t="shared" si="3"/>
        <v>9169930</v>
      </c>
      <c r="I19" s="100">
        <f t="shared" si="3"/>
        <v>8093570</v>
      </c>
      <c r="J19" s="100">
        <f t="shared" si="3"/>
        <v>41773849</v>
      </c>
      <c r="K19" s="100">
        <f t="shared" si="3"/>
        <v>9457670</v>
      </c>
      <c r="L19" s="100">
        <f t="shared" si="3"/>
        <v>10518217</v>
      </c>
      <c r="M19" s="100">
        <f t="shared" si="3"/>
        <v>8251607</v>
      </c>
      <c r="N19" s="100">
        <f t="shared" si="3"/>
        <v>28227494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70001343</v>
      </c>
      <c r="X19" s="100">
        <f t="shared" si="3"/>
        <v>0</v>
      </c>
      <c r="Y19" s="100">
        <f t="shared" si="3"/>
        <v>70001343</v>
      </c>
      <c r="Z19" s="137">
        <f>+IF(X19&lt;&gt;0,+(Y19/X19)*100,0)</f>
        <v>0</v>
      </c>
      <c r="AA19" s="153">
        <f>SUM(AA20:AA23)</f>
        <v>145663686</v>
      </c>
    </row>
    <row r="20" spans="1:27" ht="13.5">
      <c r="A20" s="138" t="s">
        <v>89</v>
      </c>
      <c r="B20" s="136"/>
      <c r="C20" s="155">
        <v>70237034</v>
      </c>
      <c r="D20" s="155"/>
      <c r="E20" s="156">
        <v>80137746</v>
      </c>
      <c r="F20" s="60">
        <v>80137746</v>
      </c>
      <c r="G20" s="60">
        <v>7070067</v>
      </c>
      <c r="H20" s="60">
        <v>6725143</v>
      </c>
      <c r="I20" s="60">
        <v>5769886</v>
      </c>
      <c r="J20" s="60">
        <v>19565096</v>
      </c>
      <c r="K20" s="60">
        <v>6994621</v>
      </c>
      <c r="L20" s="60">
        <v>6020777</v>
      </c>
      <c r="M20" s="60">
        <v>5765458</v>
      </c>
      <c r="N20" s="60">
        <v>18780856</v>
      </c>
      <c r="O20" s="60"/>
      <c r="P20" s="60"/>
      <c r="Q20" s="60"/>
      <c r="R20" s="60"/>
      <c r="S20" s="60"/>
      <c r="T20" s="60"/>
      <c r="U20" s="60"/>
      <c r="V20" s="60"/>
      <c r="W20" s="60">
        <v>38345952</v>
      </c>
      <c r="X20" s="60"/>
      <c r="Y20" s="60">
        <v>38345952</v>
      </c>
      <c r="Z20" s="140">
        <v>0</v>
      </c>
      <c r="AA20" s="155">
        <v>80137746</v>
      </c>
    </row>
    <row r="21" spans="1:27" ht="13.5">
      <c r="A21" s="138" t="s">
        <v>90</v>
      </c>
      <c r="B21" s="136"/>
      <c r="C21" s="155">
        <v>16871348</v>
      </c>
      <c r="D21" s="155"/>
      <c r="E21" s="156">
        <v>36944411</v>
      </c>
      <c r="F21" s="60">
        <v>36944411</v>
      </c>
      <c r="G21" s="60">
        <v>1531375</v>
      </c>
      <c r="H21" s="60">
        <v>1570647</v>
      </c>
      <c r="I21" s="60">
        <v>1458595</v>
      </c>
      <c r="J21" s="60">
        <v>4560617</v>
      </c>
      <c r="K21" s="60">
        <v>1618591</v>
      </c>
      <c r="L21" s="60">
        <v>1365611</v>
      </c>
      <c r="M21" s="60">
        <v>1643948</v>
      </c>
      <c r="N21" s="60">
        <v>4628150</v>
      </c>
      <c r="O21" s="60"/>
      <c r="P21" s="60"/>
      <c r="Q21" s="60"/>
      <c r="R21" s="60"/>
      <c r="S21" s="60"/>
      <c r="T21" s="60"/>
      <c r="U21" s="60"/>
      <c r="V21" s="60"/>
      <c r="W21" s="60">
        <v>9188767</v>
      </c>
      <c r="X21" s="60"/>
      <c r="Y21" s="60">
        <v>9188767</v>
      </c>
      <c r="Z21" s="140">
        <v>0</v>
      </c>
      <c r="AA21" s="155">
        <v>36944411</v>
      </c>
    </row>
    <row r="22" spans="1:27" ht="13.5">
      <c r="A22" s="138" t="s">
        <v>91</v>
      </c>
      <c r="B22" s="136"/>
      <c r="C22" s="157">
        <v>30350321</v>
      </c>
      <c r="D22" s="157"/>
      <c r="E22" s="158">
        <v>23036266</v>
      </c>
      <c r="F22" s="159">
        <v>23036266</v>
      </c>
      <c r="G22" s="159">
        <v>13539249</v>
      </c>
      <c r="H22" s="159">
        <v>556240</v>
      </c>
      <c r="I22" s="159">
        <v>535430</v>
      </c>
      <c r="J22" s="159">
        <v>14630919</v>
      </c>
      <c r="K22" s="159">
        <v>522709</v>
      </c>
      <c r="L22" s="159">
        <v>2803024</v>
      </c>
      <c r="M22" s="159">
        <v>518834</v>
      </c>
      <c r="N22" s="159">
        <v>3844567</v>
      </c>
      <c r="O22" s="159"/>
      <c r="P22" s="159"/>
      <c r="Q22" s="159"/>
      <c r="R22" s="159"/>
      <c r="S22" s="159"/>
      <c r="T22" s="159"/>
      <c r="U22" s="159"/>
      <c r="V22" s="159"/>
      <c r="W22" s="159">
        <v>18475486</v>
      </c>
      <c r="X22" s="159"/>
      <c r="Y22" s="159">
        <v>18475486</v>
      </c>
      <c r="Z22" s="141">
        <v>0</v>
      </c>
      <c r="AA22" s="157">
        <v>23036266</v>
      </c>
    </row>
    <row r="23" spans="1:27" ht="13.5">
      <c r="A23" s="138" t="s">
        <v>92</v>
      </c>
      <c r="B23" s="136"/>
      <c r="C23" s="155">
        <v>3443169</v>
      </c>
      <c r="D23" s="155"/>
      <c r="E23" s="156">
        <v>5545263</v>
      </c>
      <c r="F23" s="60">
        <v>5545263</v>
      </c>
      <c r="G23" s="60">
        <v>2369658</v>
      </c>
      <c r="H23" s="60">
        <v>317900</v>
      </c>
      <c r="I23" s="60">
        <v>329659</v>
      </c>
      <c r="J23" s="60">
        <v>3017217</v>
      </c>
      <c r="K23" s="60">
        <v>321749</v>
      </c>
      <c r="L23" s="60">
        <v>328805</v>
      </c>
      <c r="M23" s="60">
        <v>323367</v>
      </c>
      <c r="N23" s="60">
        <v>973921</v>
      </c>
      <c r="O23" s="60"/>
      <c r="P23" s="60"/>
      <c r="Q23" s="60"/>
      <c r="R23" s="60"/>
      <c r="S23" s="60"/>
      <c r="T23" s="60"/>
      <c r="U23" s="60"/>
      <c r="V23" s="60"/>
      <c r="W23" s="60">
        <v>3991138</v>
      </c>
      <c r="X23" s="60"/>
      <c r="Y23" s="60">
        <v>3991138</v>
      </c>
      <c r="Z23" s="140">
        <v>0</v>
      </c>
      <c r="AA23" s="155">
        <v>5545263</v>
      </c>
    </row>
    <row r="24" spans="1:27" ht="13.5">
      <c r="A24" s="135" t="s">
        <v>93</v>
      </c>
      <c r="B24" s="142" t="s">
        <v>94</v>
      </c>
      <c r="C24" s="153">
        <v>475058</v>
      </c>
      <c r="D24" s="153"/>
      <c r="E24" s="154">
        <v>481088</v>
      </c>
      <c r="F24" s="100">
        <v>481088</v>
      </c>
      <c r="G24" s="100">
        <v>29494</v>
      </c>
      <c r="H24" s="100">
        <v>31595</v>
      </c>
      <c r="I24" s="100">
        <v>28454</v>
      </c>
      <c r="J24" s="100">
        <v>89543</v>
      </c>
      <c r="K24" s="100">
        <v>80658</v>
      </c>
      <c r="L24" s="100">
        <v>9480</v>
      </c>
      <c r="M24" s="100">
        <v>45374</v>
      </c>
      <c r="N24" s="100">
        <v>135512</v>
      </c>
      <c r="O24" s="100"/>
      <c r="P24" s="100"/>
      <c r="Q24" s="100"/>
      <c r="R24" s="100"/>
      <c r="S24" s="100"/>
      <c r="T24" s="100"/>
      <c r="U24" s="100"/>
      <c r="V24" s="100"/>
      <c r="W24" s="100">
        <v>225055</v>
      </c>
      <c r="X24" s="100"/>
      <c r="Y24" s="100">
        <v>225055</v>
      </c>
      <c r="Z24" s="137">
        <v>0</v>
      </c>
      <c r="AA24" s="153">
        <v>481088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195911171</v>
      </c>
      <c r="D25" s="168">
        <f>+D5+D9+D15+D19+D24</f>
        <v>0</v>
      </c>
      <c r="E25" s="169">
        <f t="shared" si="4"/>
        <v>227262791</v>
      </c>
      <c r="F25" s="73">
        <f t="shared" si="4"/>
        <v>227262791</v>
      </c>
      <c r="G25" s="73">
        <f t="shared" si="4"/>
        <v>64877825</v>
      </c>
      <c r="H25" s="73">
        <f t="shared" si="4"/>
        <v>11128568</v>
      </c>
      <c r="I25" s="73">
        <f t="shared" si="4"/>
        <v>8828110</v>
      </c>
      <c r="J25" s="73">
        <f t="shared" si="4"/>
        <v>84834503</v>
      </c>
      <c r="K25" s="73">
        <f t="shared" si="4"/>
        <v>10345393</v>
      </c>
      <c r="L25" s="73">
        <f t="shared" si="4"/>
        <v>12088257</v>
      </c>
      <c r="M25" s="73">
        <f t="shared" si="4"/>
        <v>23047527</v>
      </c>
      <c r="N25" s="73">
        <f t="shared" si="4"/>
        <v>45481177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130315680</v>
      </c>
      <c r="X25" s="73">
        <f t="shared" si="4"/>
        <v>0</v>
      </c>
      <c r="Y25" s="73">
        <f t="shared" si="4"/>
        <v>130315680</v>
      </c>
      <c r="Z25" s="170">
        <f>+IF(X25&lt;&gt;0,+(Y25/X25)*100,0)</f>
        <v>0</v>
      </c>
      <c r="AA25" s="168">
        <f>+AA5+AA9+AA15+AA19+AA24</f>
        <v>227262791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38895277</v>
      </c>
      <c r="D28" s="153">
        <f>SUM(D29:D31)</f>
        <v>0</v>
      </c>
      <c r="E28" s="154">
        <f t="shared" si="5"/>
        <v>59556795</v>
      </c>
      <c r="F28" s="100">
        <f t="shared" si="5"/>
        <v>59556795</v>
      </c>
      <c r="G28" s="100">
        <f t="shared" si="5"/>
        <v>4889739</v>
      </c>
      <c r="H28" s="100">
        <f t="shared" si="5"/>
        <v>3458540</v>
      </c>
      <c r="I28" s="100">
        <f t="shared" si="5"/>
        <v>3542874</v>
      </c>
      <c r="J28" s="100">
        <f t="shared" si="5"/>
        <v>11891153</v>
      </c>
      <c r="K28" s="100">
        <f t="shared" si="5"/>
        <v>4327454</v>
      </c>
      <c r="L28" s="100">
        <f t="shared" si="5"/>
        <v>5251706</v>
      </c>
      <c r="M28" s="100">
        <f t="shared" si="5"/>
        <v>4652891</v>
      </c>
      <c r="N28" s="100">
        <f t="shared" si="5"/>
        <v>14232051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26123204</v>
      </c>
      <c r="X28" s="100">
        <f t="shared" si="5"/>
        <v>0</v>
      </c>
      <c r="Y28" s="100">
        <f t="shared" si="5"/>
        <v>26123204</v>
      </c>
      <c r="Z28" s="137">
        <f>+IF(X28&lt;&gt;0,+(Y28/X28)*100,0)</f>
        <v>0</v>
      </c>
      <c r="AA28" s="153">
        <f>SUM(AA29:AA31)</f>
        <v>59556795</v>
      </c>
    </row>
    <row r="29" spans="1:27" ht="13.5">
      <c r="A29" s="138" t="s">
        <v>75</v>
      </c>
      <c r="B29" s="136"/>
      <c r="C29" s="155">
        <v>9724959</v>
      </c>
      <c r="D29" s="155"/>
      <c r="E29" s="156">
        <v>11834660</v>
      </c>
      <c r="F29" s="60">
        <v>11834660</v>
      </c>
      <c r="G29" s="60">
        <v>769375</v>
      </c>
      <c r="H29" s="60">
        <v>744195</v>
      </c>
      <c r="I29" s="60">
        <v>746233</v>
      </c>
      <c r="J29" s="60">
        <v>2259803</v>
      </c>
      <c r="K29" s="60">
        <v>777686</v>
      </c>
      <c r="L29" s="60">
        <v>908966</v>
      </c>
      <c r="M29" s="60">
        <v>958844</v>
      </c>
      <c r="N29" s="60">
        <v>2645496</v>
      </c>
      <c r="O29" s="60"/>
      <c r="P29" s="60"/>
      <c r="Q29" s="60"/>
      <c r="R29" s="60"/>
      <c r="S29" s="60"/>
      <c r="T29" s="60"/>
      <c r="U29" s="60"/>
      <c r="V29" s="60"/>
      <c r="W29" s="60">
        <v>4905299</v>
      </c>
      <c r="X29" s="60"/>
      <c r="Y29" s="60">
        <v>4905299</v>
      </c>
      <c r="Z29" s="140">
        <v>0</v>
      </c>
      <c r="AA29" s="155">
        <v>11834660</v>
      </c>
    </row>
    <row r="30" spans="1:27" ht="13.5">
      <c r="A30" s="138" t="s">
        <v>76</v>
      </c>
      <c r="B30" s="136"/>
      <c r="C30" s="157">
        <v>19737420</v>
      </c>
      <c r="D30" s="157"/>
      <c r="E30" s="158">
        <v>36326327</v>
      </c>
      <c r="F30" s="159">
        <v>36326327</v>
      </c>
      <c r="G30" s="159">
        <v>3260498</v>
      </c>
      <c r="H30" s="159">
        <v>1903836</v>
      </c>
      <c r="I30" s="159">
        <v>2109052</v>
      </c>
      <c r="J30" s="159">
        <v>7273386</v>
      </c>
      <c r="K30" s="159">
        <v>2863050</v>
      </c>
      <c r="L30" s="159">
        <v>3224409</v>
      </c>
      <c r="M30" s="159">
        <v>2986902</v>
      </c>
      <c r="N30" s="159">
        <v>9074361</v>
      </c>
      <c r="O30" s="159"/>
      <c r="P30" s="159"/>
      <c r="Q30" s="159"/>
      <c r="R30" s="159"/>
      <c r="S30" s="159"/>
      <c r="T30" s="159"/>
      <c r="U30" s="159"/>
      <c r="V30" s="159"/>
      <c r="W30" s="159">
        <v>16347747</v>
      </c>
      <c r="X30" s="159"/>
      <c r="Y30" s="159">
        <v>16347747</v>
      </c>
      <c r="Z30" s="141">
        <v>0</v>
      </c>
      <c r="AA30" s="157">
        <v>36326327</v>
      </c>
    </row>
    <row r="31" spans="1:27" ht="13.5">
      <c r="A31" s="138" t="s">
        <v>77</v>
      </c>
      <c r="B31" s="136"/>
      <c r="C31" s="155">
        <v>9432898</v>
      </c>
      <c r="D31" s="155"/>
      <c r="E31" s="156">
        <v>11395808</v>
      </c>
      <c r="F31" s="60">
        <v>11395808</v>
      </c>
      <c r="G31" s="60">
        <v>859866</v>
      </c>
      <c r="H31" s="60">
        <v>810509</v>
      </c>
      <c r="I31" s="60">
        <v>687589</v>
      </c>
      <c r="J31" s="60">
        <v>2357964</v>
      </c>
      <c r="K31" s="60">
        <v>686718</v>
      </c>
      <c r="L31" s="60">
        <v>1118331</v>
      </c>
      <c r="M31" s="60">
        <v>707145</v>
      </c>
      <c r="N31" s="60">
        <v>2512194</v>
      </c>
      <c r="O31" s="60"/>
      <c r="P31" s="60"/>
      <c r="Q31" s="60"/>
      <c r="R31" s="60"/>
      <c r="S31" s="60"/>
      <c r="T31" s="60"/>
      <c r="U31" s="60"/>
      <c r="V31" s="60"/>
      <c r="W31" s="60">
        <v>4870158</v>
      </c>
      <c r="X31" s="60"/>
      <c r="Y31" s="60">
        <v>4870158</v>
      </c>
      <c r="Z31" s="140">
        <v>0</v>
      </c>
      <c r="AA31" s="155">
        <v>11395808</v>
      </c>
    </row>
    <row r="32" spans="1:27" ht="13.5">
      <c r="A32" s="135" t="s">
        <v>78</v>
      </c>
      <c r="B32" s="136"/>
      <c r="C32" s="153">
        <f aca="true" t="shared" si="6" ref="C32:Y32">SUM(C33:C37)</f>
        <v>18368696</v>
      </c>
      <c r="D32" s="153">
        <f>SUM(D33:D37)</f>
        <v>0</v>
      </c>
      <c r="E32" s="154">
        <f t="shared" si="6"/>
        <v>22120471</v>
      </c>
      <c r="F32" s="100">
        <f t="shared" si="6"/>
        <v>22120471</v>
      </c>
      <c r="G32" s="100">
        <f t="shared" si="6"/>
        <v>1428243</v>
      </c>
      <c r="H32" s="100">
        <f t="shared" si="6"/>
        <v>1457341</v>
      </c>
      <c r="I32" s="100">
        <f t="shared" si="6"/>
        <v>1578806</v>
      </c>
      <c r="J32" s="100">
        <f t="shared" si="6"/>
        <v>4464390</v>
      </c>
      <c r="K32" s="100">
        <f t="shared" si="6"/>
        <v>1554884</v>
      </c>
      <c r="L32" s="100">
        <f t="shared" si="6"/>
        <v>2203993</v>
      </c>
      <c r="M32" s="100">
        <f t="shared" si="6"/>
        <v>1845022</v>
      </c>
      <c r="N32" s="100">
        <f t="shared" si="6"/>
        <v>5603899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10068289</v>
      </c>
      <c r="X32" s="100">
        <f t="shared" si="6"/>
        <v>0</v>
      </c>
      <c r="Y32" s="100">
        <f t="shared" si="6"/>
        <v>10068289</v>
      </c>
      <c r="Z32" s="137">
        <f>+IF(X32&lt;&gt;0,+(Y32/X32)*100,0)</f>
        <v>0</v>
      </c>
      <c r="AA32" s="153">
        <f>SUM(AA33:AA37)</f>
        <v>22120471</v>
      </c>
    </row>
    <row r="33" spans="1:27" ht="13.5">
      <c r="A33" s="138" t="s">
        <v>79</v>
      </c>
      <c r="B33" s="136"/>
      <c r="C33" s="155">
        <v>2117155</v>
      </c>
      <c r="D33" s="155"/>
      <c r="E33" s="156">
        <v>2851292</v>
      </c>
      <c r="F33" s="60">
        <v>2851292</v>
      </c>
      <c r="G33" s="60">
        <v>208426</v>
      </c>
      <c r="H33" s="60">
        <v>157800</v>
      </c>
      <c r="I33" s="60">
        <v>171194</v>
      </c>
      <c r="J33" s="60">
        <v>537420</v>
      </c>
      <c r="K33" s="60">
        <v>165072</v>
      </c>
      <c r="L33" s="60">
        <v>275878</v>
      </c>
      <c r="M33" s="60">
        <v>180116</v>
      </c>
      <c r="N33" s="60">
        <v>621066</v>
      </c>
      <c r="O33" s="60"/>
      <c r="P33" s="60"/>
      <c r="Q33" s="60"/>
      <c r="R33" s="60"/>
      <c r="S33" s="60"/>
      <c r="T33" s="60"/>
      <c r="U33" s="60"/>
      <c r="V33" s="60"/>
      <c r="W33" s="60">
        <v>1158486</v>
      </c>
      <c r="X33" s="60"/>
      <c r="Y33" s="60">
        <v>1158486</v>
      </c>
      <c r="Z33" s="140">
        <v>0</v>
      </c>
      <c r="AA33" s="155">
        <v>2851292</v>
      </c>
    </row>
    <row r="34" spans="1:27" ht="13.5">
      <c r="A34" s="138" t="s">
        <v>80</v>
      </c>
      <c r="B34" s="136"/>
      <c r="C34" s="155">
        <v>9471020</v>
      </c>
      <c r="D34" s="155"/>
      <c r="E34" s="156">
        <v>11907807</v>
      </c>
      <c r="F34" s="60">
        <v>11907807</v>
      </c>
      <c r="G34" s="60">
        <v>794971</v>
      </c>
      <c r="H34" s="60">
        <v>847039</v>
      </c>
      <c r="I34" s="60">
        <v>900912</v>
      </c>
      <c r="J34" s="60">
        <v>2542922</v>
      </c>
      <c r="K34" s="60">
        <v>915645</v>
      </c>
      <c r="L34" s="60">
        <v>1105370</v>
      </c>
      <c r="M34" s="60">
        <v>1177760</v>
      </c>
      <c r="N34" s="60">
        <v>3198775</v>
      </c>
      <c r="O34" s="60"/>
      <c r="P34" s="60"/>
      <c r="Q34" s="60"/>
      <c r="R34" s="60"/>
      <c r="S34" s="60"/>
      <c r="T34" s="60"/>
      <c r="U34" s="60"/>
      <c r="V34" s="60"/>
      <c r="W34" s="60">
        <v>5741697</v>
      </c>
      <c r="X34" s="60"/>
      <c r="Y34" s="60">
        <v>5741697</v>
      </c>
      <c r="Z34" s="140">
        <v>0</v>
      </c>
      <c r="AA34" s="155">
        <v>11907807</v>
      </c>
    </row>
    <row r="35" spans="1:27" ht="13.5">
      <c r="A35" s="138" t="s">
        <v>81</v>
      </c>
      <c r="B35" s="136"/>
      <c r="C35" s="155">
        <v>4217197</v>
      </c>
      <c r="D35" s="155"/>
      <c r="E35" s="156">
        <v>5473616</v>
      </c>
      <c r="F35" s="60">
        <v>5473616</v>
      </c>
      <c r="G35" s="60">
        <v>334300</v>
      </c>
      <c r="H35" s="60">
        <v>309121</v>
      </c>
      <c r="I35" s="60">
        <v>335369</v>
      </c>
      <c r="J35" s="60">
        <v>978790</v>
      </c>
      <c r="K35" s="60">
        <v>322749</v>
      </c>
      <c r="L35" s="60">
        <v>585115</v>
      </c>
      <c r="M35" s="60">
        <v>341693</v>
      </c>
      <c r="N35" s="60">
        <v>1249557</v>
      </c>
      <c r="O35" s="60"/>
      <c r="P35" s="60"/>
      <c r="Q35" s="60"/>
      <c r="R35" s="60"/>
      <c r="S35" s="60"/>
      <c r="T35" s="60"/>
      <c r="U35" s="60"/>
      <c r="V35" s="60"/>
      <c r="W35" s="60">
        <v>2228347</v>
      </c>
      <c r="X35" s="60"/>
      <c r="Y35" s="60">
        <v>2228347</v>
      </c>
      <c r="Z35" s="140">
        <v>0</v>
      </c>
      <c r="AA35" s="155">
        <v>5473616</v>
      </c>
    </row>
    <row r="36" spans="1:27" ht="13.5">
      <c r="A36" s="138" t="s">
        <v>82</v>
      </c>
      <c r="B36" s="136"/>
      <c r="C36" s="155">
        <v>1169458</v>
      </c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>
        <v>1393866</v>
      </c>
      <c r="D37" s="157"/>
      <c r="E37" s="158">
        <v>1887756</v>
      </c>
      <c r="F37" s="159">
        <v>1887756</v>
      </c>
      <c r="G37" s="159">
        <v>90546</v>
      </c>
      <c r="H37" s="159">
        <v>143381</v>
      </c>
      <c r="I37" s="159">
        <v>171331</v>
      </c>
      <c r="J37" s="159">
        <v>405258</v>
      </c>
      <c r="K37" s="159">
        <v>151418</v>
      </c>
      <c r="L37" s="159">
        <v>237630</v>
      </c>
      <c r="M37" s="159">
        <v>145453</v>
      </c>
      <c r="N37" s="159">
        <v>534501</v>
      </c>
      <c r="O37" s="159"/>
      <c r="P37" s="159"/>
      <c r="Q37" s="159"/>
      <c r="R37" s="159"/>
      <c r="S37" s="159"/>
      <c r="T37" s="159"/>
      <c r="U37" s="159"/>
      <c r="V37" s="159"/>
      <c r="W37" s="159">
        <v>939759</v>
      </c>
      <c r="X37" s="159"/>
      <c r="Y37" s="159">
        <v>939759</v>
      </c>
      <c r="Z37" s="141">
        <v>0</v>
      </c>
      <c r="AA37" s="157">
        <v>1887756</v>
      </c>
    </row>
    <row r="38" spans="1:27" ht="13.5">
      <c r="A38" s="135" t="s">
        <v>84</v>
      </c>
      <c r="B38" s="142"/>
      <c r="C38" s="153">
        <f aca="true" t="shared" si="7" ref="C38:Y38">SUM(C39:C41)</f>
        <v>16010210</v>
      </c>
      <c r="D38" s="153">
        <f>SUM(D39:D41)</f>
        <v>0</v>
      </c>
      <c r="E38" s="154">
        <f t="shared" si="7"/>
        <v>17844452</v>
      </c>
      <c r="F38" s="100">
        <f t="shared" si="7"/>
        <v>17844452</v>
      </c>
      <c r="G38" s="100">
        <f t="shared" si="7"/>
        <v>1090280</v>
      </c>
      <c r="H38" s="100">
        <f t="shared" si="7"/>
        <v>1218675</v>
      </c>
      <c r="I38" s="100">
        <f t="shared" si="7"/>
        <v>1218223</v>
      </c>
      <c r="J38" s="100">
        <f t="shared" si="7"/>
        <v>3527178</v>
      </c>
      <c r="K38" s="100">
        <f t="shared" si="7"/>
        <v>1241453</v>
      </c>
      <c r="L38" s="100">
        <f t="shared" si="7"/>
        <v>1570224</v>
      </c>
      <c r="M38" s="100">
        <f t="shared" si="7"/>
        <v>1400713</v>
      </c>
      <c r="N38" s="100">
        <f t="shared" si="7"/>
        <v>4212390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7739568</v>
      </c>
      <c r="X38" s="100">
        <f t="shared" si="7"/>
        <v>0</v>
      </c>
      <c r="Y38" s="100">
        <f t="shared" si="7"/>
        <v>7739568</v>
      </c>
      <c r="Z38" s="137">
        <f>+IF(X38&lt;&gt;0,+(Y38/X38)*100,0)</f>
        <v>0</v>
      </c>
      <c r="AA38" s="153">
        <f>SUM(AA39:AA41)</f>
        <v>17844452</v>
      </c>
    </row>
    <row r="39" spans="1:27" ht="13.5">
      <c r="A39" s="138" t="s">
        <v>85</v>
      </c>
      <c r="B39" s="136"/>
      <c r="C39" s="155">
        <v>1421325</v>
      </c>
      <c r="D39" s="155"/>
      <c r="E39" s="156">
        <v>983392</v>
      </c>
      <c r="F39" s="60">
        <v>983392</v>
      </c>
      <c r="G39" s="60">
        <v>74698</v>
      </c>
      <c r="H39" s="60">
        <v>60213</v>
      </c>
      <c r="I39" s="60">
        <v>71747</v>
      </c>
      <c r="J39" s="60">
        <v>206658</v>
      </c>
      <c r="K39" s="60">
        <v>82711</v>
      </c>
      <c r="L39" s="60">
        <v>79418</v>
      </c>
      <c r="M39" s="60">
        <v>56347</v>
      </c>
      <c r="N39" s="60">
        <v>218476</v>
      </c>
      <c r="O39" s="60"/>
      <c r="P39" s="60"/>
      <c r="Q39" s="60"/>
      <c r="R39" s="60"/>
      <c r="S39" s="60"/>
      <c r="T39" s="60"/>
      <c r="U39" s="60"/>
      <c r="V39" s="60"/>
      <c r="W39" s="60">
        <v>425134</v>
      </c>
      <c r="X39" s="60"/>
      <c r="Y39" s="60">
        <v>425134</v>
      </c>
      <c r="Z39" s="140">
        <v>0</v>
      </c>
      <c r="AA39" s="155">
        <v>983392</v>
      </c>
    </row>
    <row r="40" spans="1:27" ht="13.5">
      <c r="A40" s="138" t="s">
        <v>86</v>
      </c>
      <c r="B40" s="136"/>
      <c r="C40" s="155">
        <v>14588885</v>
      </c>
      <c r="D40" s="155"/>
      <c r="E40" s="156">
        <v>16861060</v>
      </c>
      <c r="F40" s="60">
        <v>16861060</v>
      </c>
      <c r="G40" s="60">
        <v>1015582</v>
      </c>
      <c r="H40" s="60">
        <v>1158462</v>
      </c>
      <c r="I40" s="60">
        <v>1146476</v>
      </c>
      <c r="J40" s="60">
        <v>3320520</v>
      </c>
      <c r="K40" s="60">
        <v>1158742</v>
      </c>
      <c r="L40" s="60">
        <v>1490806</v>
      </c>
      <c r="M40" s="60">
        <v>1344366</v>
      </c>
      <c r="N40" s="60">
        <v>3993914</v>
      </c>
      <c r="O40" s="60"/>
      <c r="P40" s="60"/>
      <c r="Q40" s="60"/>
      <c r="R40" s="60"/>
      <c r="S40" s="60"/>
      <c r="T40" s="60"/>
      <c r="U40" s="60"/>
      <c r="V40" s="60"/>
      <c r="W40" s="60">
        <v>7314434</v>
      </c>
      <c r="X40" s="60"/>
      <c r="Y40" s="60">
        <v>7314434</v>
      </c>
      <c r="Z40" s="140">
        <v>0</v>
      </c>
      <c r="AA40" s="155">
        <v>16861060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124897774</v>
      </c>
      <c r="D42" s="153">
        <f>SUM(D43:D46)</f>
        <v>0</v>
      </c>
      <c r="E42" s="154">
        <f t="shared" si="8"/>
        <v>122347823</v>
      </c>
      <c r="F42" s="100">
        <f t="shared" si="8"/>
        <v>122347823</v>
      </c>
      <c r="G42" s="100">
        <f t="shared" si="8"/>
        <v>8957078</v>
      </c>
      <c r="H42" s="100">
        <f t="shared" si="8"/>
        <v>9384252</v>
      </c>
      <c r="I42" s="100">
        <f t="shared" si="8"/>
        <v>8720158</v>
      </c>
      <c r="J42" s="100">
        <f t="shared" si="8"/>
        <v>27061488</v>
      </c>
      <c r="K42" s="100">
        <f t="shared" si="8"/>
        <v>6889783</v>
      </c>
      <c r="L42" s="100">
        <f t="shared" si="8"/>
        <v>7394206</v>
      </c>
      <c r="M42" s="100">
        <f t="shared" si="8"/>
        <v>7757085</v>
      </c>
      <c r="N42" s="100">
        <f t="shared" si="8"/>
        <v>22041074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49102562</v>
      </c>
      <c r="X42" s="100">
        <f t="shared" si="8"/>
        <v>0</v>
      </c>
      <c r="Y42" s="100">
        <f t="shared" si="8"/>
        <v>49102562</v>
      </c>
      <c r="Z42" s="137">
        <f>+IF(X42&lt;&gt;0,+(Y42/X42)*100,0)</f>
        <v>0</v>
      </c>
      <c r="AA42" s="153">
        <f>SUM(AA43:AA46)</f>
        <v>122347823</v>
      </c>
    </row>
    <row r="43" spans="1:27" ht="13.5">
      <c r="A43" s="138" t="s">
        <v>89</v>
      </c>
      <c r="B43" s="136"/>
      <c r="C43" s="155">
        <v>64055160</v>
      </c>
      <c r="D43" s="155"/>
      <c r="E43" s="156">
        <v>73945553</v>
      </c>
      <c r="F43" s="60">
        <v>73945553</v>
      </c>
      <c r="G43" s="60">
        <v>6667606</v>
      </c>
      <c r="H43" s="60">
        <v>6922561</v>
      </c>
      <c r="I43" s="60">
        <v>6277167</v>
      </c>
      <c r="J43" s="60">
        <v>19867334</v>
      </c>
      <c r="K43" s="60">
        <v>4526677</v>
      </c>
      <c r="L43" s="60">
        <v>4932132</v>
      </c>
      <c r="M43" s="60">
        <v>4943089</v>
      </c>
      <c r="N43" s="60">
        <v>14401898</v>
      </c>
      <c r="O43" s="60"/>
      <c r="P43" s="60"/>
      <c r="Q43" s="60"/>
      <c r="R43" s="60"/>
      <c r="S43" s="60"/>
      <c r="T43" s="60"/>
      <c r="U43" s="60"/>
      <c r="V43" s="60"/>
      <c r="W43" s="60">
        <v>34269232</v>
      </c>
      <c r="X43" s="60"/>
      <c r="Y43" s="60">
        <v>34269232</v>
      </c>
      <c r="Z43" s="140">
        <v>0</v>
      </c>
      <c r="AA43" s="155">
        <v>73945553</v>
      </c>
    </row>
    <row r="44" spans="1:27" ht="13.5">
      <c r="A44" s="138" t="s">
        <v>90</v>
      </c>
      <c r="B44" s="136"/>
      <c r="C44" s="155">
        <v>23046342</v>
      </c>
      <c r="D44" s="155"/>
      <c r="E44" s="156">
        <v>23418423</v>
      </c>
      <c r="F44" s="60">
        <v>23418423</v>
      </c>
      <c r="G44" s="60">
        <v>791563</v>
      </c>
      <c r="H44" s="60">
        <v>871081</v>
      </c>
      <c r="I44" s="60">
        <v>1004565</v>
      </c>
      <c r="J44" s="60">
        <v>2667209</v>
      </c>
      <c r="K44" s="60">
        <v>1088252</v>
      </c>
      <c r="L44" s="60">
        <v>972789</v>
      </c>
      <c r="M44" s="60">
        <v>1277740</v>
      </c>
      <c r="N44" s="60">
        <v>3338781</v>
      </c>
      <c r="O44" s="60"/>
      <c r="P44" s="60"/>
      <c r="Q44" s="60"/>
      <c r="R44" s="60"/>
      <c r="S44" s="60"/>
      <c r="T44" s="60"/>
      <c r="U44" s="60"/>
      <c r="V44" s="60"/>
      <c r="W44" s="60">
        <v>6005990</v>
      </c>
      <c r="X44" s="60"/>
      <c r="Y44" s="60">
        <v>6005990</v>
      </c>
      <c r="Z44" s="140">
        <v>0</v>
      </c>
      <c r="AA44" s="155">
        <v>23418423</v>
      </c>
    </row>
    <row r="45" spans="1:27" ht="13.5">
      <c r="A45" s="138" t="s">
        <v>91</v>
      </c>
      <c r="B45" s="136"/>
      <c r="C45" s="157">
        <v>31683733</v>
      </c>
      <c r="D45" s="157"/>
      <c r="E45" s="158">
        <v>11565435</v>
      </c>
      <c r="F45" s="159">
        <v>11565435</v>
      </c>
      <c r="G45" s="159">
        <v>1108629</v>
      </c>
      <c r="H45" s="159">
        <v>1158962</v>
      </c>
      <c r="I45" s="159">
        <v>1008607</v>
      </c>
      <c r="J45" s="159">
        <v>3276198</v>
      </c>
      <c r="K45" s="159">
        <v>748727</v>
      </c>
      <c r="L45" s="159">
        <v>880102</v>
      </c>
      <c r="M45" s="159">
        <v>872268</v>
      </c>
      <c r="N45" s="159">
        <v>2501097</v>
      </c>
      <c r="O45" s="159"/>
      <c r="P45" s="159"/>
      <c r="Q45" s="159"/>
      <c r="R45" s="159"/>
      <c r="S45" s="159"/>
      <c r="T45" s="159"/>
      <c r="U45" s="159"/>
      <c r="V45" s="159"/>
      <c r="W45" s="159">
        <v>5777295</v>
      </c>
      <c r="X45" s="159"/>
      <c r="Y45" s="159">
        <v>5777295</v>
      </c>
      <c r="Z45" s="141">
        <v>0</v>
      </c>
      <c r="AA45" s="157">
        <v>11565435</v>
      </c>
    </row>
    <row r="46" spans="1:27" ht="13.5">
      <c r="A46" s="138" t="s">
        <v>92</v>
      </c>
      <c r="B46" s="136"/>
      <c r="C46" s="155">
        <v>6112539</v>
      </c>
      <c r="D46" s="155"/>
      <c r="E46" s="156">
        <v>13418412</v>
      </c>
      <c r="F46" s="60">
        <v>13418412</v>
      </c>
      <c r="G46" s="60">
        <v>389280</v>
      </c>
      <c r="H46" s="60">
        <v>431648</v>
      </c>
      <c r="I46" s="60">
        <v>429819</v>
      </c>
      <c r="J46" s="60">
        <v>1250747</v>
      </c>
      <c r="K46" s="60">
        <v>526127</v>
      </c>
      <c r="L46" s="60">
        <v>609183</v>
      </c>
      <c r="M46" s="60">
        <v>663988</v>
      </c>
      <c r="N46" s="60">
        <v>1799298</v>
      </c>
      <c r="O46" s="60"/>
      <c r="P46" s="60"/>
      <c r="Q46" s="60"/>
      <c r="R46" s="60"/>
      <c r="S46" s="60"/>
      <c r="T46" s="60"/>
      <c r="U46" s="60"/>
      <c r="V46" s="60"/>
      <c r="W46" s="60">
        <v>3050045</v>
      </c>
      <c r="X46" s="60"/>
      <c r="Y46" s="60">
        <v>3050045</v>
      </c>
      <c r="Z46" s="140">
        <v>0</v>
      </c>
      <c r="AA46" s="155">
        <v>13418412</v>
      </c>
    </row>
    <row r="47" spans="1:27" ht="13.5">
      <c r="A47" s="135" t="s">
        <v>93</v>
      </c>
      <c r="B47" s="142" t="s">
        <v>94</v>
      </c>
      <c r="C47" s="153">
        <v>822695</v>
      </c>
      <c r="D47" s="153"/>
      <c r="E47" s="154">
        <v>1164376</v>
      </c>
      <c r="F47" s="100">
        <v>1164376</v>
      </c>
      <c r="G47" s="100">
        <v>109831</v>
      </c>
      <c r="H47" s="100">
        <v>99564</v>
      </c>
      <c r="I47" s="100">
        <v>145921</v>
      </c>
      <c r="J47" s="100">
        <v>355316</v>
      </c>
      <c r="K47" s="100">
        <v>46947</v>
      </c>
      <c r="L47" s="100">
        <v>104256</v>
      </c>
      <c r="M47" s="100">
        <v>58260</v>
      </c>
      <c r="N47" s="100">
        <v>209463</v>
      </c>
      <c r="O47" s="100"/>
      <c r="P47" s="100"/>
      <c r="Q47" s="100"/>
      <c r="R47" s="100"/>
      <c r="S47" s="100"/>
      <c r="T47" s="100"/>
      <c r="U47" s="100"/>
      <c r="V47" s="100"/>
      <c r="W47" s="100">
        <v>564779</v>
      </c>
      <c r="X47" s="100"/>
      <c r="Y47" s="100">
        <v>564779</v>
      </c>
      <c r="Z47" s="137">
        <v>0</v>
      </c>
      <c r="AA47" s="153">
        <v>1164376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198994652</v>
      </c>
      <c r="D48" s="168">
        <f>+D28+D32+D38+D42+D47</f>
        <v>0</v>
      </c>
      <c r="E48" s="169">
        <f t="shared" si="9"/>
        <v>223033917</v>
      </c>
      <c r="F48" s="73">
        <f t="shared" si="9"/>
        <v>223033917</v>
      </c>
      <c r="G48" s="73">
        <f t="shared" si="9"/>
        <v>16475171</v>
      </c>
      <c r="H48" s="73">
        <f t="shared" si="9"/>
        <v>15618372</v>
      </c>
      <c r="I48" s="73">
        <f t="shared" si="9"/>
        <v>15205982</v>
      </c>
      <c r="J48" s="73">
        <f t="shared" si="9"/>
        <v>47299525</v>
      </c>
      <c r="K48" s="73">
        <f t="shared" si="9"/>
        <v>14060521</v>
      </c>
      <c r="L48" s="73">
        <f t="shared" si="9"/>
        <v>16524385</v>
      </c>
      <c r="M48" s="73">
        <f t="shared" si="9"/>
        <v>15713971</v>
      </c>
      <c r="N48" s="73">
        <f t="shared" si="9"/>
        <v>46298877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93598402</v>
      </c>
      <c r="X48" s="73">
        <f t="shared" si="9"/>
        <v>0</v>
      </c>
      <c r="Y48" s="73">
        <f t="shared" si="9"/>
        <v>93598402</v>
      </c>
      <c r="Z48" s="170">
        <f>+IF(X48&lt;&gt;0,+(Y48/X48)*100,0)</f>
        <v>0</v>
      </c>
      <c r="AA48" s="168">
        <f>+AA28+AA32+AA38+AA42+AA47</f>
        <v>223033917</v>
      </c>
    </row>
    <row r="49" spans="1:27" ht="13.5">
      <c r="A49" s="148" t="s">
        <v>49</v>
      </c>
      <c r="B49" s="149"/>
      <c r="C49" s="171">
        <f aca="true" t="shared" si="10" ref="C49:Y49">+C25-C48</f>
        <v>-3083481</v>
      </c>
      <c r="D49" s="171">
        <f>+D25-D48</f>
        <v>0</v>
      </c>
      <c r="E49" s="172">
        <f t="shared" si="10"/>
        <v>4228874</v>
      </c>
      <c r="F49" s="173">
        <f t="shared" si="10"/>
        <v>4228874</v>
      </c>
      <c r="G49" s="173">
        <f t="shared" si="10"/>
        <v>48402654</v>
      </c>
      <c r="H49" s="173">
        <f t="shared" si="10"/>
        <v>-4489804</v>
      </c>
      <c r="I49" s="173">
        <f t="shared" si="10"/>
        <v>-6377872</v>
      </c>
      <c r="J49" s="173">
        <f t="shared" si="10"/>
        <v>37534978</v>
      </c>
      <c r="K49" s="173">
        <f t="shared" si="10"/>
        <v>-3715128</v>
      </c>
      <c r="L49" s="173">
        <f t="shared" si="10"/>
        <v>-4436128</v>
      </c>
      <c r="M49" s="173">
        <f t="shared" si="10"/>
        <v>7333556</v>
      </c>
      <c r="N49" s="173">
        <f t="shared" si="10"/>
        <v>-817700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36717278</v>
      </c>
      <c r="X49" s="173">
        <f>IF(F25=F48,0,X25-X48)</f>
        <v>0</v>
      </c>
      <c r="Y49" s="173">
        <f t="shared" si="10"/>
        <v>36717278</v>
      </c>
      <c r="Z49" s="174">
        <f>+IF(X49&lt;&gt;0,+(Y49/X49)*100,0)</f>
        <v>0</v>
      </c>
      <c r="AA49" s="171">
        <f>+AA25-AA48</f>
        <v>4228874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17170937</v>
      </c>
      <c r="D5" s="155">
        <v>0</v>
      </c>
      <c r="E5" s="156">
        <v>21842161</v>
      </c>
      <c r="F5" s="60">
        <v>21842161</v>
      </c>
      <c r="G5" s="60">
        <v>21729930</v>
      </c>
      <c r="H5" s="60">
        <v>-291650</v>
      </c>
      <c r="I5" s="60">
        <v>-452936</v>
      </c>
      <c r="J5" s="60">
        <v>20985344</v>
      </c>
      <c r="K5" s="60">
        <v>-37597</v>
      </c>
      <c r="L5" s="60">
        <v>0</v>
      </c>
      <c r="M5" s="60">
        <v>-1</v>
      </c>
      <c r="N5" s="60">
        <v>-37598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20947746</v>
      </c>
      <c r="X5" s="60"/>
      <c r="Y5" s="60">
        <v>20947746</v>
      </c>
      <c r="Z5" s="140">
        <v>0</v>
      </c>
      <c r="AA5" s="155">
        <v>21842161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1815383</v>
      </c>
      <c r="F6" s="60">
        <v>1815383</v>
      </c>
      <c r="G6" s="60">
        <v>157164</v>
      </c>
      <c r="H6" s="60">
        <v>158037</v>
      </c>
      <c r="I6" s="60">
        <v>159809</v>
      </c>
      <c r="J6" s="60">
        <v>475010</v>
      </c>
      <c r="K6" s="60">
        <v>237976</v>
      </c>
      <c r="L6" s="60">
        <v>218138</v>
      </c>
      <c r="M6" s="60">
        <v>208116</v>
      </c>
      <c r="N6" s="60">
        <v>664230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1139240</v>
      </c>
      <c r="X6" s="60"/>
      <c r="Y6" s="60">
        <v>1139240</v>
      </c>
      <c r="Z6" s="140">
        <v>0</v>
      </c>
      <c r="AA6" s="155">
        <v>1815383</v>
      </c>
    </row>
    <row r="7" spans="1:27" ht="13.5">
      <c r="A7" s="183" t="s">
        <v>103</v>
      </c>
      <c r="B7" s="182"/>
      <c r="C7" s="155">
        <v>69727650</v>
      </c>
      <c r="D7" s="155">
        <v>0</v>
      </c>
      <c r="E7" s="156">
        <v>79187534</v>
      </c>
      <c r="F7" s="60">
        <v>79187534</v>
      </c>
      <c r="G7" s="60">
        <v>6925312</v>
      </c>
      <c r="H7" s="60">
        <v>6717249</v>
      </c>
      <c r="I7" s="60">
        <v>5763891</v>
      </c>
      <c r="J7" s="60">
        <v>19406452</v>
      </c>
      <c r="K7" s="60">
        <v>6454061</v>
      </c>
      <c r="L7" s="60">
        <v>6004505</v>
      </c>
      <c r="M7" s="60">
        <v>5762332</v>
      </c>
      <c r="N7" s="60">
        <v>18220898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37627350</v>
      </c>
      <c r="X7" s="60"/>
      <c r="Y7" s="60">
        <v>37627350</v>
      </c>
      <c r="Z7" s="140">
        <v>0</v>
      </c>
      <c r="AA7" s="155">
        <v>79187534</v>
      </c>
    </row>
    <row r="8" spans="1:27" ht="13.5">
      <c r="A8" s="183" t="s">
        <v>104</v>
      </c>
      <c r="B8" s="182"/>
      <c r="C8" s="155">
        <v>14977010</v>
      </c>
      <c r="D8" s="155">
        <v>0</v>
      </c>
      <c r="E8" s="156">
        <v>22409533</v>
      </c>
      <c r="F8" s="60">
        <v>22409533</v>
      </c>
      <c r="G8" s="60">
        <v>1529845</v>
      </c>
      <c r="H8" s="60">
        <v>1570419</v>
      </c>
      <c r="I8" s="60">
        <v>1458367</v>
      </c>
      <c r="J8" s="60">
        <v>4558631</v>
      </c>
      <c r="K8" s="60">
        <v>1605675</v>
      </c>
      <c r="L8" s="60">
        <v>1350951</v>
      </c>
      <c r="M8" s="60">
        <v>1389349</v>
      </c>
      <c r="N8" s="60">
        <v>4345975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8904606</v>
      </c>
      <c r="X8" s="60"/>
      <c r="Y8" s="60">
        <v>8904606</v>
      </c>
      <c r="Z8" s="140">
        <v>0</v>
      </c>
      <c r="AA8" s="155">
        <v>22409533</v>
      </c>
    </row>
    <row r="9" spans="1:27" ht="13.5">
      <c r="A9" s="183" t="s">
        <v>105</v>
      </c>
      <c r="B9" s="182"/>
      <c r="C9" s="155">
        <v>6487175</v>
      </c>
      <c r="D9" s="155">
        <v>0</v>
      </c>
      <c r="E9" s="156">
        <v>9878571</v>
      </c>
      <c r="F9" s="60">
        <v>9878571</v>
      </c>
      <c r="G9" s="60">
        <v>4949783</v>
      </c>
      <c r="H9" s="60">
        <v>552728</v>
      </c>
      <c r="I9" s="60">
        <v>531918</v>
      </c>
      <c r="J9" s="60">
        <v>6034429</v>
      </c>
      <c r="K9" s="60">
        <v>518517</v>
      </c>
      <c r="L9" s="60">
        <v>520013</v>
      </c>
      <c r="M9" s="60">
        <v>516827</v>
      </c>
      <c r="N9" s="60">
        <v>1555357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7589786</v>
      </c>
      <c r="X9" s="60"/>
      <c r="Y9" s="60">
        <v>7589786</v>
      </c>
      <c r="Z9" s="140">
        <v>0</v>
      </c>
      <c r="AA9" s="155">
        <v>9878571</v>
      </c>
    </row>
    <row r="10" spans="1:27" ht="13.5">
      <c r="A10" s="183" t="s">
        <v>106</v>
      </c>
      <c r="B10" s="182"/>
      <c r="C10" s="155">
        <v>3442660</v>
      </c>
      <c r="D10" s="155">
        <v>0</v>
      </c>
      <c r="E10" s="156">
        <v>5545263</v>
      </c>
      <c r="F10" s="54">
        <v>5545263</v>
      </c>
      <c r="G10" s="54">
        <v>2369658</v>
      </c>
      <c r="H10" s="54">
        <v>317900</v>
      </c>
      <c r="I10" s="54">
        <v>329659</v>
      </c>
      <c r="J10" s="54">
        <v>3017217</v>
      </c>
      <c r="K10" s="54">
        <v>321749</v>
      </c>
      <c r="L10" s="54">
        <v>328805</v>
      </c>
      <c r="M10" s="54">
        <v>323367</v>
      </c>
      <c r="N10" s="54">
        <v>973921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3991138</v>
      </c>
      <c r="X10" s="54"/>
      <c r="Y10" s="54">
        <v>3991138</v>
      </c>
      <c r="Z10" s="184">
        <v>0</v>
      </c>
      <c r="AA10" s="130">
        <v>5545263</v>
      </c>
    </row>
    <row r="11" spans="1:27" ht="13.5">
      <c r="A11" s="183" t="s">
        <v>107</v>
      </c>
      <c r="B11" s="185"/>
      <c r="C11" s="155">
        <v>964761</v>
      </c>
      <c r="D11" s="155">
        <v>0</v>
      </c>
      <c r="E11" s="156">
        <v>715760</v>
      </c>
      <c r="F11" s="60">
        <v>715760</v>
      </c>
      <c r="G11" s="60">
        <v>66967</v>
      </c>
      <c r="H11" s="60">
        <v>146171</v>
      </c>
      <c r="I11" s="60">
        <v>43019</v>
      </c>
      <c r="J11" s="60">
        <v>256157</v>
      </c>
      <c r="K11" s="60">
        <v>111739</v>
      </c>
      <c r="L11" s="60">
        <v>63068</v>
      </c>
      <c r="M11" s="60">
        <v>64761</v>
      </c>
      <c r="N11" s="60">
        <v>239568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495725</v>
      </c>
      <c r="X11" s="60"/>
      <c r="Y11" s="60">
        <v>495725</v>
      </c>
      <c r="Z11" s="140">
        <v>0</v>
      </c>
      <c r="AA11" s="155">
        <v>715760</v>
      </c>
    </row>
    <row r="12" spans="1:27" ht="13.5">
      <c r="A12" s="183" t="s">
        <v>108</v>
      </c>
      <c r="B12" s="185"/>
      <c r="C12" s="155">
        <v>619080</v>
      </c>
      <c r="D12" s="155">
        <v>0</v>
      </c>
      <c r="E12" s="156">
        <v>757179</v>
      </c>
      <c r="F12" s="60">
        <v>757179</v>
      </c>
      <c r="G12" s="60">
        <v>156010</v>
      </c>
      <c r="H12" s="60">
        <v>48261</v>
      </c>
      <c r="I12" s="60">
        <v>39791</v>
      </c>
      <c r="J12" s="60">
        <v>244062</v>
      </c>
      <c r="K12" s="60">
        <v>30966</v>
      </c>
      <c r="L12" s="60">
        <v>53058</v>
      </c>
      <c r="M12" s="60">
        <v>33636</v>
      </c>
      <c r="N12" s="60">
        <v>117660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361722</v>
      </c>
      <c r="X12" s="60"/>
      <c r="Y12" s="60">
        <v>361722</v>
      </c>
      <c r="Z12" s="140">
        <v>0</v>
      </c>
      <c r="AA12" s="155">
        <v>757179</v>
      </c>
    </row>
    <row r="13" spans="1:27" ht="13.5">
      <c r="A13" s="181" t="s">
        <v>109</v>
      </c>
      <c r="B13" s="185"/>
      <c r="C13" s="155">
        <v>2578140</v>
      </c>
      <c r="D13" s="155">
        <v>0</v>
      </c>
      <c r="E13" s="156">
        <v>2839800</v>
      </c>
      <c r="F13" s="60">
        <v>2839800</v>
      </c>
      <c r="G13" s="60">
        <v>156641</v>
      </c>
      <c r="H13" s="60">
        <v>238181</v>
      </c>
      <c r="I13" s="60">
        <v>220450</v>
      </c>
      <c r="J13" s="60">
        <v>615272</v>
      </c>
      <c r="K13" s="60">
        <v>195602</v>
      </c>
      <c r="L13" s="60">
        <v>181941</v>
      </c>
      <c r="M13" s="60">
        <v>189421</v>
      </c>
      <c r="N13" s="60">
        <v>566964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1182236</v>
      </c>
      <c r="X13" s="60"/>
      <c r="Y13" s="60">
        <v>1182236</v>
      </c>
      <c r="Z13" s="140">
        <v>0</v>
      </c>
      <c r="AA13" s="155">
        <v>2839800</v>
      </c>
    </row>
    <row r="14" spans="1:27" ht="13.5">
      <c r="A14" s="181" t="s">
        <v>110</v>
      </c>
      <c r="B14" s="185"/>
      <c r="C14" s="155">
        <v>3928358</v>
      </c>
      <c r="D14" s="155">
        <v>0</v>
      </c>
      <c r="E14" s="156">
        <v>2341710</v>
      </c>
      <c r="F14" s="60">
        <v>2341710</v>
      </c>
      <c r="G14" s="60">
        <v>200432</v>
      </c>
      <c r="H14" s="60">
        <v>124186</v>
      </c>
      <c r="I14" s="60">
        <v>214965</v>
      </c>
      <c r="J14" s="60">
        <v>539583</v>
      </c>
      <c r="K14" s="60">
        <v>190617</v>
      </c>
      <c r="L14" s="60">
        <v>212175</v>
      </c>
      <c r="M14" s="60">
        <v>171671</v>
      </c>
      <c r="N14" s="60">
        <v>574463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1114046</v>
      </c>
      <c r="X14" s="60"/>
      <c r="Y14" s="60">
        <v>1114046</v>
      </c>
      <c r="Z14" s="140">
        <v>0</v>
      </c>
      <c r="AA14" s="155">
        <v>2341710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438392</v>
      </c>
      <c r="D16" s="155">
        <v>0</v>
      </c>
      <c r="E16" s="156">
        <v>223975</v>
      </c>
      <c r="F16" s="60">
        <v>223975</v>
      </c>
      <c r="G16" s="60">
        <v>5912</v>
      </c>
      <c r="H16" s="60">
        <v>10224</v>
      </c>
      <c r="I16" s="60">
        <v>8898</v>
      </c>
      <c r="J16" s="60">
        <v>25034</v>
      </c>
      <c r="K16" s="60">
        <v>6337</v>
      </c>
      <c r="L16" s="60">
        <v>7700</v>
      </c>
      <c r="M16" s="60">
        <v>8550</v>
      </c>
      <c r="N16" s="60">
        <v>22587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47621</v>
      </c>
      <c r="X16" s="60"/>
      <c r="Y16" s="60">
        <v>47621</v>
      </c>
      <c r="Z16" s="140">
        <v>0</v>
      </c>
      <c r="AA16" s="155">
        <v>223975</v>
      </c>
    </row>
    <row r="17" spans="1:27" ht="13.5">
      <c r="A17" s="181" t="s">
        <v>113</v>
      </c>
      <c r="B17" s="185"/>
      <c r="C17" s="155">
        <v>2099075</v>
      </c>
      <c r="D17" s="155">
        <v>0</v>
      </c>
      <c r="E17" s="156">
        <v>2507685</v>
      </c>
      <c r="F17" s="60">
        <v>2507685</v>
      </c>
      <c r="G17" s="60">
        <v>366128</v>
      </c>
      <c r="H17" s="60">
        <v>148793</v>
      </c>
      <c r="I17" s="60">
        <v>184345</v>
      </c>
      <c r="J17" s="60">
        <v>699266</v>
      </c>
      <c r="K17" s="60">
        <v>101226</v>
      </c>
      <c r="L17" s="60">
        <v>120145</v>
      </c>
      <c r="M17" s="60">
        <v>179636</v>
      </c>
      <c r="N17" s="60">
        <v>401007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1100273</v>
      </c>
      <c r="X17" s="60"/>
      <c r="Y17" s="60">
        <v>1100273</v>
      </c>
      <c r="Z17" s="140">
        <v>0</v>
      </c>
      <c r="AA17" s="155">
        <v>2507685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51837</v>
      </c>
      <c r="F18" s="60">
        <v>51837</v>
      </c>
      <c r="G18" s="60">
        <v>0</v>
      </c>
      <c r="H18" s="60">
        <v>25036</v>
      </c>
      <c r="I18" s="60">
        <v>0</v>
      </c>
      <c r="J18" s="60">
        <v>25036</v>
      </c>
      <c r="K18" s="60">
        <v>36005</v>
      </c>
      <c r="L18" s="60">
        <v>0</v>
      </c>
      <c r="M18" s="60">
        <v>0</v>
      </c>
      <c r="N18" s="60">
        <v>36005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61041</v>
      </c>
      <c r="X18" s="60"/>
      <c r="Y18" s="60">
        <v>61041</v>
      </c>
      <c r="Z18" s="140">
        <v>0</v>
      </c>
      <c r="AA18" s="155">
        <v>51837</v>
      </c>
    </row>
    <row r="19" spans="1:27" ht="13.5">
      <c r="A19" s="181" t="s">
        <v>34</v>
      </c>
      <c r="B19" s="185"/>
      <c r="C19" s="155">
        <v>65831322</v>
      </c>
      <c r="D19" s="155">
        <v>0</v>
      </c>
      <c r="E19" s="156">
        <v>75848558</v>
      </c>
      <c r="F19" s="60">
        <v>75848558</v>
      </c>
      <c r="G19" s="60">
        <v>26596000</v>
      </c>
      <c r="H19" s="60">
        <v>1334000</v>
      </c>
      <c r="I19" s="60">
        <v>300591</v>
      </c>
      <c r="J19" s="60">
        <v>28230591</v>
      </c>
      <c r="K19" s="60">
        <v>500000</v>
      </c>
      <c r="L19" s="60">
        <v>2979343</v>
      </c>
      <c r="M19" s="60">
        <v>13921698</v>
      </c>
      <c r="N19" s="60">
        <v>17401041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45631632</v>
      </c>
      <c r="X19" s="60"/>
      <c r="Y19" s="60">
        <v>45631632</v>
      </c>
      <c r="Z19" s="140">
        <v>0</v>
      </c>
      <c r="AA19" s="155">
        <v>75848558</v>
      </c>
    </row>
    <row r="20" spans="1:27" ht="13.5">
      <c r="A20" s="181" t="s">
        <v>35</v>
      </c>
      <c r="B20" s="185"/>
      <c r="C20" s="155">
        <v>2111131</v>
      </c>
      <c r="D20" s="155">
        <v>0</v>
      </c>
      <c r="E20" s="156">
        <v>947842</v>
      </c>
      <c r="F20" s="54">
        <v>947842</v>
      </c>
      <c r="G20" s="54">
        <v>-331957</v>
      </c>
      <c r="H20" s="54">
        <v>29033</v>
      </c>
      <c r="I20" s="54">
        <v>25343</v>
      </c>
      <c r="J20" s="54">
        <v>-277581</v>
      </c>
      <c r="K20" s="54">
        <v>72520</v>
      </c>
      <c r="L20" s="54">
        <v>48415</v>
      </c>
      <c r="M20" s="54">
        <v>278164</v>
      </c>
      <c r="N20" s="54">
        <v>399099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121518</v>
      </c>
      <c r="X20" s="54"/>
      <c r="Y20" s="54">
        <v>121518</v>
      </c>
      <c r="Z20" s="184">
        <v>0</v>
      </c>
      <c r="AA20" s="130">
        <v>947842</v>
      </c>
    </row>
    <row r="21" spans="1:27" ht="13.5">
      <c r="A21" s="181" t="s">
        <v>115</v>
      </c>
      <c r="B21" s="185"/>
      <c r="C21" s="155">
        <v>5535480</v>
      </c>
      <c r="D21" s="155">
        <v>0</v>
      </c>
      <c r="E21" s="156">
        <v>350000</v>
      </c>
      <c r="F21" s="60">
        <v>350000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350000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195911171</v>
      </c>
      <c r="D22" s="188">
        <f>SUM(D5:D21)</f>
        <v>0</v>
      </c>
      <c r="E22" s="189">
        <f t="shared" si="0"/>
        <v>227262791</v>
      </c>
      <c r="F22" s="190">
        <f t="shared" si="0"/>
        <v>227262791</v>
      </c>
      <c r="G22" s="190">
        <f t="shared" si="0"/>
        <v>64877825</v>
      </c>
      <c r="H22" s="190">
        <f t="shared" si="0"/>
        <v>11128568</v>
      </c>
      <c r="I22" s="190">
        <f t="shared" si="0"/>
        <v>8828110</v>
      </c>
      <c r="J22" s="190">
        <f t="shared" si="0"/>
        <v>84834503</v>
      </c>
      <c r="K22" s="190">
        <f t="shared" si="0"/>
        <v>10345393</v>
      </c>
      <c r="L22" s="190">
        <f t="shared" si="0"/>
        <v>12088257</v>
      </c>
      <c r="M22" s="190">
        <f t="shared" si="0"/>
        <v>23047527</v>
      </c>
      <c r="N22" s="190">
        <f t="shared" si="0"/>
        <v>45481177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130315680</v>
      </c>
      <c r="X22" s="190">
        <f t="shared" si="0"/>
        <v>0</v>
      </c>
      <c r="Y22" s="190">
        <f t="shared" si="0"/>
        <v>130315680</v>
      </c>
      <c r="Z22" s="191">
        <f>+IF(X22&lt;&gt;0,+(Y22/X22)*100,0)</f>
        <v>0</v>
      </c>
      <c r="AA22" s="188">
        <f>SUM(AA5:AA21)</f>
        <v>227262791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55362332</v>
      </c>
      <c r="D25" s="155">
        <v>0</v>
      </c>
      <c r="E25" s="156">
        <v>73263396</v>
      </c>
      <c r="F25" s="60">
        <v>73263396</v>
      </c>
      <c r="G25" s="60">
        <v>4610691</v>
      </c>
      <c r="H25" s="60">
        <v>5026989</v>
      </c>
      <c r="I25" s="60">
        <v>4845815</v>
      </c>
      <c r="J25" s="60">
        <v>14483495</v>
      </c>
      <c r="K25" s="60">
        <v>4984927</v>
      </c>
      <c r="L25" s="60">
        <v>7253942</v>
      </c>
      <c r="M25" s="60">
        <v>6525212</v>
      </c>
      <c r="N25" s="60">
        <v>18764081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33247576</v>
      </c>
      <c r="X25" s="60"/>
      <c r="Y25" s="60">
        <v>33247576</v>
      </c>
      <c r="Z25" s="140">
        <v>0</v>
      </c>
      <c r="AA25" s="155">
        <v>73263396</v>
      </c>
    </row>
    <row r="26" spans="1:27" ht="13.5">
      <c r="A26" s="183" t="s">
        <v>38</v>
      </c>
      <c r="B26" s="182"/>
      <c r="C26" s="155">
        <v>3504936</v>
      </c>
      <c r="D26" s="155">
        <v>0</v>
      </c>
      <c r="E26" s="156">
        <v>3997934</v>
      </c>
      <c r="F26" s="60">
        <v>3997934</v>
      </c>
      <c r="G26" s="60">
        <v>292228</v>
      </c>
      <c r="H26" s="60">
        <v>292228</v>
      </c>
      <c r="I26" s="60">
        <v>292228</v>
      </c>
      <c r="J26" s="60">
        <v>876684</v>
      </c>
      <c r="K26" s="60">
        <v>369048</v>
      </c>
      <c r="L26" s="60">
        <v>311433</v>
      </c>
      <c r="M26" s="60">
        <v>311433</v>
      </c>
      <c r="N26" s="60">
        <v>991914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1868598</v>
      </c>
      <c r="X26" s="60"/>
      <c r="Y26" s="60">
        <v>1868598</v>
      </c>
      <c r="Z26" s="140">
        <v>0</v>
      </c>
      <c r="AA26" s="155">
        <v>3997934</v>
      </c>
    </row>
    <row r="27" spans="1:27" ht="13.5">
      <c r="A27" s="183" t="s">
        <v>118</v>
      </c>
      <c r="B27" s="182"/>
      <c r="C27" s="155">
        <v>8433204</v>
      </c>
      <c r="D27" s="155">
        <v>0</v>
      </c>
      <c r="E27" s="156">
        <v>3309053</v>
      </c>
      <c r="F27" s="60">
        <v>3309053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3309053</v>
      </c>
    </row>
    <row r="28" spans="1:27" ht="13.5">
      <c r="A28" s="183" t="s">
        <v>39</v>
      </c>
      <c r="B28" s="182"/>
      <c r="C28" s="155">
        <v>39782023</v>
      </c>
      <c r="D28" s="155">
        <v>0</v>
      </c>
      <c r="E28" s="156">
        <v>42271005</v>
      </c>
      <c r="F28" s="60">
        <v>42271005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/>
      <c r="Y28" s="60">
        <v>0</v>
      </c>
      <c r="Z28" s="140">
        <v>0</v>
      </c>
      <c r="AA28" s="155">
        <v>42271005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43697064</v>
      </c>
      <c r="D30" s="155">
        <v>0</v>
      </c>
      <c r="E30" s="156">
        <v>49129106</v>
      </c>
      <c r="F30" s="60">
        <v>49129106</v>
      </c>
      <c r="G30" s="60">
        <v>5271031</v>
      </c>
      <c r="H30" s="60">
        <v>5860225</v>
      </c>
      <c r="I30" s="60">
        <v>4918874</v>
      </c>
      <c r="J30" s="60">
        <v>16050130</v>
      </c>
      <c r="K30" s="60">
        <v>3325817</v>
      </c>
      <c r="L30" s="60">
        <v>3476751</v>
      </c>
      <c r="M30" s="60">
        <v>3808673</v>
      </c>
      <c r="N30" s="60">
        <v>10611241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26661371</v>
      </c>
      <c r="X30" s="60"/>
      <c r="Y30" s="60">
        <v>26661371</v>
      </c>
      <c r="Z30" s="140">
        <v>0</v>
      </c>
      <c r="AA30" s="155">
        <v>49129106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1712391</v>
      </c>
      <c r="D32" s="155">
        <v>0</v>
      </c>
      <c r="E32" s="156">
        <v>2000760</v>
      </c>
      <c r="F32" s="60">
        <v>2000760</v>
      </c>
      <c r="G32" s="60">
        <v>123540</v>
      </c>
      <c r="H32" s="60">
        <v>210937</v>
      </c>
      <c r="I32" s="60">
        <v>175880</v>
      </c>
      <c r="J32" s="60">
        <v>510357</v>
      </c>
      <c r="K32" s="60">
        <v>262859</v>
      </c>
      <c r="L32" s="60">
        <v>325430</v>
      </c>
      <c r="M32" s="60">
        <v>365016</v>
      </c>
      <c r="N32" s="60">
        <v>953305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1463662</v>
      </c>
      <c r="X32" s="60"/>
      <c r="Y32" s="60">
        <v>1463662</v>
      </c>
      <c r="Z32" s="140">
        <v>0</v>
      </c>
      <c r="AA32" s="155">
        <v>2000760</v>
      </c>
    </row>
    <row r="33" spans="1:27" ht="13.5">
      <c r="A33" s="183" t="s">
        <v>42</v>
      </c>
      <c r="B33" s="182"/>
      <c r="C33" s="155">
        <v>18000</v>
      </c>
      <c r="D33" s="155">
        <v>0</v>
      </c>
      <c r="E33" s="156">
        <v>5544</v>
      </c>
      <c r="F33" s="60">
        <v>5544</v>
      </c>
      <c r="G33" s="60">
        <v>6500</v>
      </c>
      <c r="H33" s="60">
        <v>1500</v>
      </c>
      <c r="I33" s="60">
        <v>1500</v>
      </c>
      <c r="J33" s="60">
        <v>9500</v>
      </c>
      <c r="K33" s="60">
        <v>1500</v>
      </c>
      <c r="L33" s="60">
        <v>1500</v>
      </c>
      <c r="M33" s="60">
        <v>1500</v>
      </c>
      <c r="N33" s="60">
        <v>4500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14000</v>
      </c>
      <c r="X33" s="60"/>
      <c r="Y33" s="60">
        <v>14000</v>
      </c>
      <c r="Z33" s="140">
        <v>0</v>
      </c>
      <c r="AA33" s="155">
        <v>5544</v>
      </c>
    </row>
    <row r="34" spans="1:27" ht="13.5">
      <c r="A34" s="183" t="s">
        <v>43</v>
      </c>
      <c r="B34" s="182"/>
      <c r="C34" s="155">
        <v>46338357</v>
      </c>
      <c r="D34" s="155">
        <v>0</v>
      </c>
      <c r="E34" s="156">
        <v>49057119</v>
      </c>
      <c r="F34" s="60">
        <v>49057119</v>
      </c>
      <c r="G34" s="60">
        <v>6171181</v>
      </c>
      <c r="H34" s="60">
        <v>4226493</v>
      </c>
      <c r="I34" s="60">
        <v>4971685</v>
      </c>
      <c r="J34" s="60">
        <v>15369359</v>
      </c>
      <c r="K34" s="60">
        <v>5116370</v>
      </c>
      <c r="L34" s="60">
        <v>5155329</v>
      </c>
      <c r="M34" s="60">
        <v>4702137</v>
      </c>
      <c r="N34" s="60">
        <v>14973836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30343195</v>
      </c>
      <c r="X34" s="60"/>
      <c r="Y34" s="60">
        <v>30343195</v>
      </c>
      <c r="Z34" s="140">
        <v>0</v>
      </c>
      <c r="AA34" s="155">
        <v>49057119</v>
      </c>
    </row>
    <row r="35" spans="1:27" ht="13.5">
      <c r="A35" s="181" t="s">
        <v>122</v>
      </c>
      <c r="B35" s="185"/>
      <c r="C35" s="155">
        <v>146345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198994652</v>
      </c>
      <c r="D36" s="188">
        <f>SUM(D25:D35)</f>
        <v>0</v>
      </c>
      <c r="E36" s="189">
        <f t="shared" si="1"/>
        <v>223033917</v>
      </c>
      <c r="F36" s="190">
        <f t="shared" si="1"/>
        <v>223033917</v>
      </c>
      <c r="G36" s="190">
        <f t="shared" si="1"/>
        <v>16475171</v>
      </c>
      <c r="H36" s="190">
        <f t="shared" si="1"/>
        <v>15618372</v>
      </c>
      <c r="I36" s="190">
        <f t="shared" si="1"/>
        <v>15205982</v>
      </c>
      <c r="J36" s="190">
        <f t="shared" si="1"/>
        <v>47299525</v>
      </c>
      <c r="K36" s="190">
        <f t="shared" si="1"/>
        <v>14060521</v>
      </c>
      <c r="L36" s="190">
        <f t="shared" si="1"/>
        <v>16524385</v>
      </c>
      <c r="M36" s="190">
        <f t="shared" si="1"/>
        <v>15713971</v>
      </c>
      <c r="N36" s="190">
        <f t="shared" si="1"/>
        <v>46298877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93598402</v>
      </c>
      <c r="X36" s="190">
        <f t="shared" si="1"/>
        <v>0</v>
      </c>
      <c r="Y36" s="190">
        <f t="shared" si="1"/>
        <v>93598402</v>
      </c>
      <c r="Z36" s="191">
        <f>+IF(X36&lt;&gt;0,+(Y36/X36)*100,0)</f>
        <v>0</v>
      </c>
      <c r="AA36" s="188">
        <f>SUM(AA25:AA35)</f>
        <v>223033917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-3083481</v>
      </c>
      <c r="D38" s="199">
        <f>+D22-D36</f>
        <v>0</v>
      </c>
      <c r="E38" s="200">
        <f t="shared" si="2"/>
        <v>4228874</v>
      </c>
      <c r="F38" s="106">
        <f t="shared" si="2"/>
        <v>4228874</v>
      </c>
      <c r="G38" s="106">
        <f t="shared" si="2"/>
        <v>48402654</v>
      </c>
      <c r="H38" s="106">
        <f t="shared" si="2"/>
        <v>-4489804</v>
      </c>
      <c r="I38" s="106">
        <f t="shared" si="2"/>
        <v>-6377872</v>
      </c>
      <c r="J38" s="106">
        <f t="shared" si="2"/>
        <v>37534978</v>
      </c>
      <c r="K38" s="106">
        <f t="shared" si="2"/>
        <v>-3715128</v>
      </c>
      <c r="L38" s="106">
        <f t="shared" si="2"/>
        <v>-4436128</v>
      </c>
      <c r="M38" s="106">
        <f t="shared" si="2"/>
        <v>7333556</v>
      </c>
      <c r="N38" s="106">
        <f t="shared" si="2"/>
        <v>-817700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36717278</v>
      </c>
      <c r="X38" s="106">
        <f>IF(F22=F36,0,X22-X36)</f>
        <v>0</v>
      </c>
      <c r="Y38" s="106">
        <f t="shared" si="2"/>
        <v>36717278</v>
      </c>
      <c r="Z38" s="201">
        <f>+IF(X38&lt;&gt;0,+(Y38/X38)*100,0)</f>
        <v>0</v>
      </c>
      <c r="AA38" s="199">
        <f>+AA22-AA36</f>
        <v>4228874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/>
      <c r="Y39" s="60">
        <v>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-3083481</v>
      </c>
      <c r="D42" s="206">
        <f>SUM(D38:D41)</f>
        <v>0</v>
      </c>
      <c r="E42" s="207">
        <f t="shared" si="3"/>
        <v>4228874</v>
      </c>
      <c r="F42" s="88">
        <f t="shared" si="3"/>
        <v>4228874</v>
      </c>
      <c r="G42" s="88">
        <f t="shared" si="3"/>
        <v>48402654</v>
      </c>
      <c r="H42" s="88">
        <f t="shared" si="3"/>
        <v>-4489804</v>
      </c>
      <c r="I42" s="88">
        <f t="shared" si="3"/>
        <v>-6377872</v>
      </c>
      <c r="J42" s="88">
        <f t="shared" si="3"/>
        <v>37534978</v>
      </c>
      <c r="K42" s="88">
        <f t="shared" si="3"/>
        <v>-3715128</v>
      </c>
      <c r="L42" s="88">
        <f t="shared" si="3"/>
        <v>-4436128</v>
      </c>
      <c r="M42" s="88">
        <f t="shared" si="3"/>
        <v>7333556</v>
      </c>
      <c r="N42" s="88">
        <f t="shared" si="3"/>
        <v>-817700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36717278</v>
      </c>
      <c r="X42" s="88">
        <f t="shared" si="3"/>
        <v>0</v>
      </c>
      <c r="Y42" s="88">
        <f t="shared" si="3"/>
        <v>36717278</v>
      </c>
      <c r="Z42" s="208">
        <f>+IF(X42&lt;&gt;0,+(Y42/X42)*100,0)</f>
        <v>0</v>
      </c>
      <c r="AA42" s="206">
        <f>SUM(AA38:AA41)</f>
        <v>4228874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-3083481</v>
      </c>
      <c r="D44" s="210">
        <f>+D42-D43</f>
        <v>0</v>
      </c>
      <c r="E44" s="211">
        <f t="shared" si="4"/>
        <v>4228874</v>
      </c>
      <c r="F44" s="77">
        <f t="shared" si="4"/>
        <v>4228874</v>
      </c>
      <c r="G44" s="77">
        <f t="shared" si="4"/>
        <v>48402654</v>
      </c>
      <c r="H44" s="77">
        <f t="shared" si="4"/>
        <v>-4489804</v>
      </c>
      <c r="I44" s="77">
        <f t="shared" si="4"/>
        <v>-6377872</v>
      </c>
      <c r="J44" s="77">
        <f t="shared" si="4"/>
        <v>37534978</v>
      </c>
      <c r="K44" s="77">
        <f t="shared" si="4"/>
        <v>-3715128</v>
      </c>
      <c r="L44" s="77">
        <f t="shared" si="4"/>
        <v>-4436128</v>
      </c>
      <c r="M44" s="77">
        <f t="shared" si="4"/>
        <v>7333556</v>
      </c>
      <c r="N44" s="77">
        <f t="shared" si="4"/>
        <v>-817700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36717278</v>
      </c>
      <c r="X44" s="77">
        <f t="shared" si="4"/>
        <v>0</v>
      </c>
      <c r="Y44" s="77">
        <f t="shared" si="4"/>
        <v>36717278</v>
      </c>
      <c r="Z44" s="212">
        <f>+IF(X44&lt;&gt;0,+(Y44/X44)*100,0)</f>
        <v>0</v>
      </c>
      <c r="AA44" s="210">
        <f>+AA42-AA43</f>
        <v>4228874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-3083481</v>
      </c>
      <c r="D46" s="206">
        <f>SUM(D44:D45)</f>
        <v>0</v>
      </c>
      <c r="E46" s="207">
        <f t="shared" si="5"/>
        <v>4228874</v>
      </c>
      <c r="F46" s="88">
        <f t="shared" si="5"/>
        <v>4228874</v>
      </c>
      <c r="G46" s="88">
        <f t="shared" si="5"/>
        <v>48402654</v>
      </c>
      <c r="H46" s="88">
        <f t="shared" si="5"/>
        <v>-4489804</v>
      </c>
      <c r="I46" s="88">
        <f t="shared" si="5"/>
        <v>-6377872</v>
      </c>
      <c r="J46" s="88">
        <f t="shared" si="5"/>
        <v>37534978</v>
      </c>
      <c r="K46" s="88">
        <f t="shared" si="5"/>
        <v>-3715128</v>
      </c>
      <c r="L46" s="88">
        <f t="shared" si="5"/>
        <v>-4436128</v>
      </c>
      <c r="M46" s="88">
        <f t="shared" si="5"/>
        <v>7333556</v>
      </c>
      <c r="N46" s="88">
        <f t="shared" si="5"/>
        <v>-817700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36717278</v>
      </c>
      <c r="X46" s="88">
        <f t="shared" si="5"/>
        <v>0</v>
      </c>
      <c r="Y46" s="88">
        <f t="shared" si="5"/>
        <v>36717278</v>
      </c>
      <c r="Z46" s="208">
        <f>+IF(X46&lt;&gt;0,+(Y46/X46)*100,0)</f>
        <v>0</v>
      </c>
      <c r="AA46" s="206">
        <f>SUM(AA44:AA45)</f>
        <v>4228874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-3083481</v>
      </c>
      <c r="D48" s="217">
        <f>SUM(D46:D47)</f>
        <v>0</v>
      </c>
      <c r="E48" s="218">
        <f t="shared" si="6"/>
        <v>4228874</v>
      </c>
      <c r="F48" s="219">
        <f t="shared" si="6"/>
        <v>4228874</v>
      </c>
      <c r="G48" s="219">
        <f t="shared" si="6"/>
        <v>48402654</v>
      </c>
      <c r="H48" s="220">
        <f t="shared" si="6"/>
        <v>-4489804</v>
      </c>
      <c r="I48" s="220">
        <f t="shared" si="6"/>
        <v>-6377872</v>
      </c>
      <c r="J48" s="220">
        <f t="shared" si="6"/>
        <v>37534978</v>
      </c>
      <c r="K48" s="220">
        <f t="shared" si="6"/>
        <v>-3715128</v>
      </c>
      <c r="L48" s="220">
        <f t="shared" si="6"/>
        <v>-4436128</v>
      </c>
      <c r="M48" s="219">
        <f t="shared" si="6"/>
        <v>7333556</v>
      </c>
      <c r="N48" s="219">
        <f t="shared" si="6"/>
        <v>-817700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36717278</v>
      </c>
      <c r="X48" s="220">
        <f t="shared" si="6"/>
        <v>0</v>
      </c>
      <c r="Y48" s="220">
        <f t="shared" si="6"/>
        <v>36717278</v>
      </c>
      <c r="Z48" s="221">
        <f>+IF(X48&lt;&gt;0,+(Y48/X48)*100,0)</f>
        <v>0</v>
      </c>
      <c r="AA48" s="222">
        <f>SUM(AA46:AA47)</f>
        <v>4228874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7094430</v>
      </c>
      <c r="D5" s="153">
        <f>SUM(D6:D8)</f>
        <v>0</v>
      </c>
      <c r="E5" s="154">
        <f t="shared" si="0"/>
        <v>2430500</v>
      </c>
      <c r="F5" s="100">
        <f t="shared" si="0"/>
        <v>2430500</v>
      </c>
      <c r="G5" s="100">
        <f t="shared" si="0"/>
        <v>0</v>
      </c>
      <c r="H5" s="100">
        <f t="shared" si="0"/>
        <v>0</v>
      </c>
      <c r="I5" s="100">
        <f t="shared" si="0"/>
        <v>13673</v>
      </c>
      <c r="J5" s="100">
        <f t="shared" si="0"/>
        <v>13673</v>
      </c>
      <c r="K5" s="100">
        <f t="shared" si="0"/>
        <v>140051</v>
      </c>
      <c r="L5" s="100">
        <f t="shared" si="0"/>
        <v>87425</v>
      </c>
      <c r="M5" s="100">
        <f t="shared" si="0"/>
        <v>0</v>
      </c>
      <c r="N5" s="100">
        <f t="shared" si="0"/>
        <v>227476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241149</v>
      </c>
      <c r="X5" s="100">
        <f t="shared" si="0"/>
        <v>0</v>
      </c>
      <c r="Y5" s="100">
        <f t="shared" si="0"/>
        <v>241149</v>
      </c>
      <c r="Z5" s="137">
        <f>+IF(X5&lt;&gt;0,+(Y5/X5)*100,0)</f>
        <v>0</v>
      </c>
      <c r="AA5" s="153">
        <f>SUM(AA6:AA8)</f>
        <v>2430500</v>
      </c>
    </row>
    <row r="6" spans="1:27" ht="13.5">
      <c r="A6" s="138" t="s">
        <v>75</v>
      </c>
      <c r="B6" s="136"/>
      <c r="C6" s="155">
        <v>5770870</v>
      </c>
      <c r="D6" s="155"/>
      <c r="E6" s="156">
        <v>1550000</v>
      </c>
      <c r="F6" s="60">
        <v>1550000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>
        <v>1550000</v>
      </c>
    </row>
    <row r="7" spans="1:27" ht="13.5">
      <c r="A7" s="138" t="s">
        <v>76</v>
      </c>
      <c r="B7" s="136"/>
      <c r="C7" s="157">
        <v>1219796</v>
      </c>
      <c r="D7" s="157"/>
      <c r="E7" s="158">
        <v>365000</v>
      </c>
      <c r="F7" s="159">
        <v>365000</v>
      </c>
      <c r="G7" s="159"/>
      <c r="H7" s="159"/>
      <c r="I7" s="159"/>
      <c r="J7" s="159"/>
      <c r="K7" s="159"/>
      <c r="L7" s="159">
        <v>33240</v>
      </c>
      <c r="M7" s="159"/>
      <c r="N7" s="159">
        <v>33240</v>
      </c>
      <c r="O7" s="159"/>
      <c r="P7" s="159"/>
      <c r="Q7" s="159"/>
      <c r="R7" s="159"/>
      <c r="S7" s="159"/>
      <c r="T7" s="159"/>
      <c r="U7" s="159"/>
      <c r="V7" s="159"/>
      <c r="W7" s="159">
        <v>33240</v>
      </c>
      <c r="X7" s="159"/>
      <c r="Y7" s="159">
        <v>33240</v>
      </c>
      <c r="Z7" s="141"/>
      <c r="AA7" s="225">
        <v>365000</v>
      </c>
    </row>
    <row r="8" spans="1:27" ht="13.5">
      <c r="A8" s="138" t="s">
        <v>77</v>
      </c>
      <c r="B8" s="136"/>
      <c r="C8" s="155">
        <v>103764</v>
      </c>
      <c r="D8" s="155"/>
      <c r="E8" s="156">
        <v>515500</v>
      </c>
      <c r="F8" s="60">
        <v>515500</v>
      </c>
      <c r="G8" s="60"/>
      <c r="H8" s="60"/>
      <c r="I8" s="60">
        <v>13673</v>
      </c>
      <c r="J8" s="60">
        <v>13673</v>
      </c>
      <c r="K8" s="60">
        <v>140051</v>
      </c>
      <c r="L8" s="60">
        <v>54185</v>
      </c>
      <c r="M8" s="60"/>
      <c r="N8" s="60">
        <v>194236</v>
      </c>
      <c r="O8" s="60"/>
      <c r="P8" s="60"/>
      <c r="Q8" s="60"/>
      <c r="R8" s="60"/>
      <c r="S8" s="60"/>
      <c r="T8" s="60"/>
      <c r="U8" s="60"/>
      <c r="V8" s="60"/>
      <c r="W8" s="60">
        <v>207909</v>
      </c>
      <c r="X8" s="60"/>
      <c r="Y8" s="60">
        <v>207909</v>
      </c>
      <c r="Z8" s="140"/>
      <c r="AA8" s="62">
        <v>515500</v>
      </c>
    </row>
    <row r="9" spans="1:27" ht="13.5">
      <c r="A9" s="135" t="s">
        <v>78</v>
      </c>
      <c r="B9" s="136"/>
      <c r="C9" s="153">
        <f aca="true" t="shared" si="1" ref="C9:Y9">SUM(C10:C14)</f>
        <v>8249070</v>
      </c>
      <c r="D9" s="153">
        <f>SUM(D10:D14)</f>
        <v>0</v>
      </c>
      <c r="E9" s="154">
        <f t="shared" si="1"/>
        <v>6165500</v>
      </c>
      <c r="F9" s="100">
        <f t="shared" si="1"/>
        <v>6165500</v>
      </c>
      <c r="G9" s="100">
        <f t="shared" si="1"/>
        <v>0</v>
      </c>
      <c r="H9" s="100">
        <f t="shared" si="1"/>
        <v>56618</v>
      </c>
      <c r="I9" s="100">
        <f t="shared" si="1"/>
        <v>201364</v>
      </c>
      <c r="J9" s="100">
        <f t="shared" si="1"/>
        <v>257982</v>
      </c>
      <c r="K9" s="100">
        <f t="shared" si="1"/>
        <v>6173</v>
      </c>
      <c r="L9" s="100">
        <f t="shared" si="1"/>
        <v>269017</v>
      </c>
      <c r="M9" s="100">
        <f t="shared" si="1"/>
        <v>179833</v>
      </c>
      <c r="N9" s="100">
        <f t="shared" si="1"/>
        <v>455023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713005</v>
      </c>
      <c r="X9" s="100">
        <f t="shared" si="1"/>
        <v>0</v>
      </c>
      <c r="Y9" s="100">
        <f t="shared" si="1"/>
        <v>713005</v>
      </c>
      <c r="Z9" s="137">
        <f>+IF(X9&lt;&gt;0,+(Y9/X9)*100,0)</f>
        <v>0</v>
      </c>
      <c r="AA9" s="102">
        <f>SUM(AA10:AA14)</f>
        <v>6165500</v>
      </c>
    </row>
    <row r="10" spans="1:27" ht="13.5">
      <c r="A10" s="138" t="s">
        <v>79</v>
      </c>
      <c r="B10" s="136"/>
      <c r="C10" s="155">
        <v>8189075</v>
      </c>
      <c r="D10" s="155"/>
      <c r="E10" s="156">
        <v>5095000</v>
      </c>
      <c r="F10" s="60">
        <v>5095000</v>
      </c>
      <c r="G10" s="60"/>
      <c r="H10" s="60"/>
      <c r="I10" s="60">
        <v>2022</v>
      </c>
      <c r="J10" s="60">
        <v>2022</v>
      </c>
      <c r="K10" s="60">
        <v>2022</v>
      </c>
      <c r="L10" s="60">
        <v>58437</v>
      </c>
      <c r="M10" s="60"/>
      <c r="N10" s="60">
        <v>60459</v>
      </c>
      <c r="O10" s="60"/>
      <c r="P10" s="60"/>
      <c r="Q10" s="60"/>
      <c r="R10" s="60"/>
      <c r="S10" s="60"/>
      <c r="T10" s="60"/>
      <c r="U10" s="60"/>
      <c r="V10" s="60"/>
      <c r="W10" s="60">
        <v>62481</v>
      </c>
      <c r="X10" s="60"/>
      <c r="Y10" s="60">
        <v>62481</v>
      </c>
      <c r="Z10" s="140"/>
      <c r="AA10" s="62">
        <v>5095000</v>
      </c>
    </row>
    <row r="11" spans="1:27" ht="13.5">
      <c r="A11" s="138" t="s">
        <v>80</v>
      </c>
      <c r="B11" s="136"/>
      <c r="C11" s="155">
        <v>25712</v>
      </c>
      <c r="D11" s="155"/>
      <c r="E11" s="156"/>
      <c r="F11" s="60"/>
      <c r="G11" s="60"/>
      <c r="H11" s="60">
        <v>56618</v>
      </c>
      <c r="I11" s="60">
        <v>40442</v>
      </c>
      <c r="J11" s="60">
        <v>97060</v>
      </c>
      <c r="K11" s="60"/>
      <c r="L11" s="60">
        <v>80883</v>
      </c>
      <c r="M11" s="60">
        <v>24265</v>
      </c>
      <c r="N11" s="60">
        <v>105148</v>
      </c>
      <c r="O11" s="60"/>
      <c r="P11" s="60"/>
      <c r="Q11" s="60"/>
      <c r="R11" s="60"/>
      <c r="S11" s="60"/>
      <c r="T11" s="60"/>
      <c r="U11" s="60"/>
      <c r="V11" s="60"/>
      <c r="W11" s="60">
        <v>202208</v>
      </c>
      <c r="X11" s="60"/>
      <c r="Y11" s="60">
        <v>202208</v>
      </c>
      <c r="Z11" s="140"/>
      <c r="AA11" s="62"/>
    </row>
    <row r="12" spans="1:27" ht="13.5">
      <c r="A12" s="138" t="s">
        <v>81</v>
      </c>
      <c r="B12" s="136"/>
      <c r="C12" s="155">
        <v>31426</v>
      </c>
      <c r="D12" s="155"/>
      <c r="E12" s="156">
        <v>1070500</v>
      </c>
      <c r="F12" s="60">
        <v>1070500</v>
      </c>
      <c r="G12" s="60"/>
      <c r="H12" s="60"/>
      <c r="I12" s="60">
        <v>158900</v>
      </c>
      <c r="J12" s="60">
        <v>158900</v>
      </c>
      <c r="K12" s="60">
        <v>4151</v>
      </c>
      <c r="L12" s="60">
        <v>129697</v>
      </c>
      <c r="M12" s="60">
        <v>155568</v>
      </c>
      <c r="N12" s="60">
        <v>289416</v>
      </c>
      <c r="O12" s="60"/>
      <c r="P12" s="60"/>
      <c r="Q12" s="60"/>
      <c r="R12" s="60"/>
      <c r="S12" s="60"/>
      <c r="T12" s="60"/>
      <c r="U12" s="60"/>
      <c r="V12" s="60"/>
      <c r="W12" s="60">
        <v>448316</v>
      </c>
      <c r="X12" s="60"/>
      <c r="Y12" s="60">
        <v>448316</v>
      </c>
      <c r="Z12" s="140"/>
      <c r="AA12" s="62">
        <v>1070500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>
        <v>2857</v>
      </c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20585093</v>
      </c>
      <c r="D15" s="153">
        <f>SUM(D16:D18)</f>
        <v>0</v>
      </c>
      <c r="E15" s="154">
        <f t="shared" si="2"/>
        <v>2895200</v>
      </c>
      <c r="F15" s="100">
        <f t="shared" si="2"/>
        <v>2895200</v>
      </c>
      <c r="G15" s="100">
        <f t="shared" si="2"/>
        <v>3755</v>
      </c>
      <c r="H15" s="100">
        <f t="shared" si="2"/>
        <v>39553</v>
      </c>
      <c r="I15" s="100">
        <f t="shared" si="2"/>
        <v>150467</v>
      </c>
      <c r="J15" s="100">
        <f t="shared" si="2"/>
        <v>193775</v>
      </c>
      <c r="K15" s="100">
        <f t="shared" si="2"/>
        <v>145597</v>
      </c>
      <c r="L15" s="100">
        <f t="shared" si="2"/>
        <v>858650</v>
      </c>
      <c r="M15" s="100">
        <f t="shared" si="2"/>
        <v>618932</v>
      </c>
      <c r="N15" s="100">
        <f t="shared" si="2"/>
        <v>1623179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1816954</v>
      </c>
      <c r="X15" s="100">
        <f t="shared" si="2"/>
        <v>0</v>
      </c>
      <c r="Y15" s="100">
        <f t="shared" si="2"/>
        <v>1816954</v>
      </c>
      <c r="Z15" s="137">
        <f>+IF(X15&lt;&gt;0,+(Y15/X15)*100,0)</f>
        <v>0</v>
      </c>
      <c r="AA15" s="102">
        <f>SUM(AA16:AA18)</f>
        <v>2895200</v>
      </c>
    </row>
    <row r="16" spans="1:27" ht="13.5">
      <c r="A16" s="138" t="s">
        <v>85</v>
      </c>
      <c r="B16" s="136"/>
      <c r="C16" s="155">
        <v>19038267</v>
      </c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1546826</v>
      </c>
      <c r="D17" s="155"/>
      <c r="E17" s="156">
        <v>2895200</v>
      </c>
      <c r="F17" s="60">
        <v>2895200</v>
      </c>
      <c r="G17" s="60">
        <v>3755</v>
      </c>
      <c r="H17" s="60">
        <v>39553</v>
      </c>
      <c r="I17" s="60">
        <v>150467</v>
      </c>
      <c r="J17" s="60">
        <v>193775</v>
      </c>
      <c r="K17" s="60">
        <v>145597</v>
      </c>
      <c r="L17" s="60">
        <v>858650</v>
      </c>
      <c r="M17" s="60">
        <v>618932</v>
      </c>
      <c r="N17" s="60">
        <v>1623179</v>
      </c>
      <c r="O17" s="60"/>
      <c r="P17" s="60"/>
      <c r="Q17" s="60"/>
      <c r="R17" s="60"/>
      <c r="S17" s="60"/>
      <c r="T17" s="60"/>
      <c r="U17" s="60"/>
      <c r="V17" s="60"/>
      <c r="W17" s="60">
        <v>1816954</v>
      </c>
      <c r="X17" s="60"/>
      <c r="Y17" s="60">
        <v>1816954</v>
      </c>
      <c r="Z17" s="140"/>
      <c r="AA17" s="62">
        <v>2895200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1704558</v>
      </c>
      <c r="D19" s="153">
        <f>SUM(D20:D23)</f>
        <v>0</v>
      </c>
      <c r="E19" s="154">
        <f t="shared" si="3"/>
        <v>31782052</v>
      </c>
      <c r="F19" s="100">
        <f t="shared" si="3"/>
        <v>31782052</v>
      </c>
      <c r="G19" s="100">
        <f t="shared" si="3"/>
        <v>2158294</v>
      </c>
      <c r="H19" s="100">
        <f t="shared" si="3"/>
        <v>18508</v>
      </c>
      <c r="I19" s="100">
        <f t="shared" si="3"/>
        <v>2952630</v>
      </c>
      <c r="J19" s="100">
        <f t="shared" si="3"/>
        <v>5129432</v>
      </c>
      <c r="K19" s="100">
        <f t="shared" si="3"/>
        <v>829959</v>
      </c>
      <c r="L19" s="100">
        <f t="shared" si="3"/>
        <v>570871</v>
      </c>
      <c r="M19" s="100">
        <f t="shared" si="3"/>
        <v>1563874</v>
      </c>
      <c r="N19" s="100">
        <f t="shared" si="3"/>
        <v>2964704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8094136</v>
      </c>
      <c r="X19" s="100">
        <f t="shared" si="3"/>
        <v>0</v>
      </c>
      <c r="Y19" s="100">
        <f t="shared" si="3"/>
        <v>8094136</v>
      </c>
      <c r="Z19" s="137">
        <f>+IF(X19&lt;&gt;0,+(Y19/X19)*100,0)</f>
        <v>0</v>
      </c>
      <c r="AA19" s="102">
        <f>SUM(AA20:AA23)</f>
        <v>31782052</v>
      </c>
    </row>
    <row r="20" spans="1:27" ht="13.5">
      <c r="A20" s="138" t="s">
        <v>89</v>
      </c>
      <c r="B20" s="136"/>
      <c r="C20" s="155">
        <v>489545</v>
      </c>
      <c r="D20" s="155"/>
      <c r="E20" s="156">
        <v>8432500</v>
      </c>
      <c r="F20" s="60">
        <v>8432500</v>
      </c>
      <c r="G20" s="60">
        <v>2158294</v>
      </c>
      <c r="H20" s="60">
        <v>14353</v>
      </c>
      <c r="I20" s="60">
        <v>1599334</v>
      </c>
      <c r="J20" s="60">
        <v>3771981</v>
      </c>
      <c r="K20" s="60">
        <v>408838</v>
      </c>
      <c r="L20" s="60">
        <v>239831</v>
      </c>
      <c r="M20" s="60">
        <v>965699</v>
      </c>
      <c r="N20" s="60">
        <v>1614368</v>
      </c>
      <c r="O20" s="60"/>
      <c r="P20" s="60"/>
      <c r="Q20" s="60"/>
      <c r="R20" s="60"/>
      <c r="S20" s="60"/>
      <c r="T20" s="60"/>
      <c r="U20" s="60"/>
      <c r="V20" s="60"/>
      <c r="W20" s="60">
        <v>5386349</v>
      </c>
      <c r="X20" s="60"/>
      <c r="Y20" s="60">
        <v>5386349</v>
      </c>
      <c r="Z20" s="140"/>
      <c r="AA20" s="62">
        <v>8432500</v>
      </c>
    </row>
    <row r="21" spans="1:27" ht="13.5">
      <c r="A21" s="138" t="s">
        <v>90</v>
      </c>
      <c r="B21" s="136"/>
      <c r="C21" s="155">
        <v>516289</v>
      </c>
      <c r="D21" s="155"/>
      <c r="E21" s="156">
        <v>15455000</v>
      </c>
      <c r="F21" s="60">
        <v>15455000</v>
      </c>
      <c r="G21" s="60"/>
      <c r="H21" s="60"/>
      <c r="I21" s="60">
        <v>26730</v>
      </c>
      <c r="J21" s="60">
        <v>26730</v>
      </c>
      <c r="K21" s="60"/>
      <c r="L21" s="60">
        <v>45041</v>
      </c>
      <c r="M21" s="60">
        <v>28204</v>
      </c>
      <c r="N21" s="60">
        <v>73245</v>
      </c>
      <c r="O21" s="60"/>
      <c r="P21" s="60"/>
      <c r="Q21" s="60"/>
      <c r="R21" s="60"/>
      <c r="S21" s="60"/>
      <c r="T21" s="60"/>
      <c r="U21" s="60"/>
      <c r="V21" s="60"/>
      <c r="W21" s="60">
        <v>99975</v>
      </c>
      <c r="X21" s="60"/>
      <c r="Y21" s="60">
        <v>99975</v>
      </c>
      <c r="Z21" s="140"/>
      <c r="AA21" s="62">
        <v>15455000</v>
      </c>
    </row>
    <row r="22" spans="1:27" ht="13.5">
      <c r="A22" s="138" t="s">
        <v>91</v>
      </c>
      <c r="B22" s="136"/>
      <c r="C22" s="157"/>
      <c r="D22" s="157"/>
      <c r="E22" s="158">
        <v>6703500</v>
      </c>
      <c r="F22" s="159">
        <v>6703500</v>
      </c>
      <c r="G22" s="159"/>
      <c r="H22" s="159">
        <v>4155</v>
      </c>
      <c r="I22" s="159">
        <v>548283</v>
      </c>
      <c r="J22" s="159">
        <v>552438</v>
      </c>
      <c r="K22" s="159">
        <v>421121</v>
      </c>
      <c r="L22" s="159">
        <v>285999</v>
      </c>
      <c r="M22" s="159">
        <v>569971</v>
      </c>
      <c r="N22" s="159">
        <v>1277091</v>
      </c>
      <c r="O22" s="159"/>
      <c r="P22" s="159"/>
      <c r="Q22" s="159"/>
      <c r="R22" s="159"/>
      <c r="S22" s="159"/>
      <c r="T22" s="159"/>
      <c r="U22" s="159"/>
      <c r="V22" s="159"/>
      <c r="W22" s="159">
        <v>1829529</v>
      </c>
      <c r="X22" s="159"/>
      <c r="Y22" s="159">
        <v>1829529</v>
      </c>
      <c r="Z22" s="141"/>
      <c r="AA22" s="225">
        <v>6703500</v>
      </c>
    </row>
    <row r="23" spans="1:27" ht="13.5">
      <c r="A23" s="138" t="s">
        <v>92</v>
      </c>
      <c r="B23" s="136"/>
      <c r="C23" s="155">
        <v>698724</v>
      </c>
      <c r="D23" s="155"/>
      <c r="E23" s="156">
        <v>1191052</v>
      </c>
      <c r="F23" s="60">
        <v>1191052</v>
      </c>
      <c r="G23" s="60"/>
      <c r="H23" s="60"/>
      <c r="I23" s="60">
        <v>778283</v>
      </c>
      <c r="J23" s="60">
        <v>778283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778283</v>
      </c>
      <c r="X23" s="60"/>
      <c r="Y23" s="60">
        <v>778283</v>
      </c>
      <c r="Z23" s="140"/>
      <c r="AA23" s="62">
        <v>1191052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37633151</v>
      </c>
      <c r="D25" s="217">
        <f>+D5+D9+D15+D19+D24</f>
        <v>0</v>
      </c>
      <c r="E25" s="230">
        <f t="shared" si="4"/>
        <v>43273252</v>
      </c>
      <c r="F25" s="219">
        <f t="shared" si="4"/>
        <v>43273252</v>
      </c>
      <c r="G25" s="219">
        <f t="shared" si="4"/>
        <v>2162049</v>
      </c>
      <c r="H25" s="219">
        <f t="shared" si="4"/>
        <v>114679</v>
      </c>
      <c r="I25" s="219">
        <f t="shared" si="4"/>
        <v>3318134</v>
      </c>
      <c r="J25" s="219">
        <f t="shared" si="4"/>
        <v>5594862</v>
      </c>
      <c r="K25" s="219">
        <f t="shared" si="4"/>
        <v>1121780</v>
      </c>
      <c r="L25" s="219">
        <f t="shared" si="4"/>
        <v>1785963</v>
      </c>
      <c r="M25" s="219">
        <f t="shared" si="4"/>
        <v>2362639</v>
      </c>
      <c r="N25" s="219">
        <f t="shared" si="4"/>
        <v>5270382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10865244</v>
      </c>
      <c r="X25" s="219">
        <f t="shared" si="4"/>
        <v>0</v>
      </c>
      <c r="Y25" s="219">
        <f t="shared" si="4"/>
        <v>10865244</v>
      </c>
      <c r="Z25" s="231">
        <f>+IF(X25&lt;&gt;0,+(Y25/X25)*100,0)</f>
        <v>0</v>
      </c>
      <c r="AA25" s="232">
        <f>+AA5+AA9+AA15+AA19+AA24</f>
        <v>43273252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19382764</v>
      </c>
      <c r="D28" s="155"/>
      <c r="E28" s="156">
        <v>22258500</v>
      </c>
      <c r="F28" s="60">
        <v>22258500</v>
      </c>
      <c r="G28" s="60">
        <v>2145991</v>
      </c>
      <c r="H28" s="60">
        <v>94534</v>
      </c>
      <c r="I28" s="60">
        <v>2485229</v>
      </c>
      <c r="J28" s="60">
        <v>4725754</v>
      </c>
      <c r="K28" s="60">
        <v>454458</v>
      </c>
      <c r="L28" s="60">
        <v>444822</v>
      </c>
      <c r="M28" s="60">
        <v>1622441</v>
      </c>
      <c r="N28" s="60">
        <v>2521721</v>
      </c>
      <c r="O28" s="60"/>
      <c r="P28" s="60"/>
      <c r="Q28" s="60"/>
      <c r="R28" s="60"/>
      <c r="S28" s="60"/>
      <c r="T28" s="60"/>
      <c r="U28" s="60"/>
      <c r="V28" s="60"/>
      <c r="W28" s="60">
        <v>7247475</v>
      </c>
      <c r="X28" s="60"/>
      <c r="Y28" s="60">
        <v>7247475</v>
      </c>
      <c r="Z28" s="140"/>
      <c r="AA28" s="155">
        <v>22258500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19382764</v>
      </c>
      <c r="D32" s="210">
        <f>SUM(D28:D31)</f>
        <v>0</v>
      </c>
      <c r="E32" s="211">
        <f t="shared" si="5"/>
        <v>22258500</v>
      </c>
      <c r="F32" s="77">
        <f t="shared" si="5"/>
        <v>22258500</v>
      </c>
      <c r="G32" s="77">
        <f t="shared" si="5"/>
        <v>2145991</v>
      </c>
      <c r="H32" s="77">
        <f t="shared" si="5"/>
        <v>94534</v>
      </c>
      <c r="I32" s="77">
        <f t="shared" si="5"/>
        <v>2485229</v>
      </c>
      <c r="J32" s="77">
        <f t="shared" si="5"/>
        <v>4725754</v>
      </c>
      <c r="K32" s="77">
        <f t="shared" si="5"/>
        <v>454458</v>
      </c>
      <c r="L32" s="77">
        <f t="shared" si="5"/>
        <v>444822</v>
      </c>
      <c r="M32" s="77">
        <f t="shared" si="5"/>
        <v>1622441</v>
      </c>
      <c r="N32" s="77">
        <f t="shared" si="5"/>
        <v>2521721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7247475</v>
      </c>
      <c r="X32" s="77">
        <f t="shared" si="5"/>
        <v>0</v>
      </c>
      <c r="Y32" s="77">
        <f t="shared" si="5"/>
        <v>7247475</v>
      </c>
      <c r="Z32" s="212">
        <f>+IF(X32&lt;&gt;0,+(Y32/X32)*100,0)</f>
        <v>0</v>
      </c>
      <c r="AA32" s="79">
        <f>SUM(AA28:AA31)</f>
        <v>22258500</v>
      </c>
    </row>
    <row r="33" spans="1:27" ht="13.5">
      <c r="A33" s="237" t="s">
        <v>51</v>
      </c>
      <c r="B33" s="136" t="s">
        <v>137</v>
      </c>
      <c r="C33" s="155">
        <v>5535480</v>
      </c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12714907</v>
      </c>
      <c r="D35" s="155"/>
      <c r="E35" s="156">
        <v>21014752</v>
      </c>
      <c r="F35" s="60">
        <v>21014752</v>
      </c>
      <c r="G35" s="60">
        <v>16058</v>
      </c>
      <c r="H35" s="60">
        <v>20145</v>
      </c>
      <c r="I35" s="60">
        <v>832905</v>
      </c>
      <c r="J35" s="60">
        <v>869108</v>
      </c>
      <c r="K35" s="60">
        <v>667322</v>
      </c>
      <c r="L35" s="60">
        <v>1341141</v>
      </c>
      <c r="M35" s="60">
        <v>740198</v>
      </c>
      <c r="N35" s="60">
        <v>2748661</v>
      </c>
      <c r="O35" s="60"/>
      <c r="P35" s="60"/>
      <c r="Q35" s="60"/>
      <c r="R35" s="60"/>
      <c r="S35" s="60"/>
      <c r="T35" s="60"/>
      <c r="U35" s="60"/>
      <c r="V35" s="60"/>
      <c r="W35" s="60">
        <v>3617769</v>
      </c>
      <c r="X35" s="60"/>
      <c r="Y35" s="60">
        <v>3617769</v>
      </c>
      <c r="Z35" s="140"/>
      <c r="AA35" s="62">
        <v>21014752</v>
      </c>
    </row>
    <row r="36" spans="1:27" ht="13.5">
      <c r="A36" s="238" t="s">
        <v>139</v>
      </c>
      <c r="B36" s="149"/>
      <c r="C36" s="222">
        <f aca="true" t="shared" si="6" ref="C36:Y36">SUM(C32:C35)</f>
        <v>37633151</v>
      </c>
      <c r="D36" s="222">
        <f>SUM(D32:D35)</f>
        <v>0</v>
      </c>
      <c r="E36" s="218">
        <f t="shared" si="6"/>
        <v>43273252</v>
      </c>
      <c r="F36" s="220">
        <f t="shared" si="6"/>
        <v>43273252</v>
      </c>
      <c r="G36" s="220">
        <f t="shared" si="6"/>
        <v>2162049</v>
      </c>
      <c r="H36" s="220">
        <f t="shared" si="6"/>
        <v>114679</v>
      </c>
      <c r="I36" s="220">
        <f t="shared" si="6"/>
        <v>3318134</v>
      </c>
      <c r="J36" s="220">
        <f t="shared" si="6"/>
        <v>5594862</v>
      </c>
      <c r="K36" s="220">
        <f t="shared" si="6"/>
        <v>1121780</v>
      </c>
      <c r="L36" s="220">
        <f t="shared" si="6"/>
        <v>1785963</v>
      </c>
      <c r="M36" s="220">
        <f t="shared" si="6"/>
        <v>2362639</v>
      </c>
      <c r="N36" s="220">
        <f t="shared" si="6"/>
        <v>5270382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10865244</v>
      </c>
      <c r="X36" s="220">
        <f t="shared" si="6"/>
        <v>0</v>
      </c>
      <c r="Y36" s="220">
        <f t="shared" si="6"/>
        <v>10865244</v>
      </c>
      <c r="Z36" s="221">
        <f>+IF(X36&lt;&gt;0,+(Y36/X36)*100,0)</f>
        <v>0</v>
      </c>
      <c r="AA36" s="239">
        <f>SUM(AA32:AA35)</f>
        <v>43273252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2140</v>
      </c>
      <c r="D6" s="155"/>
      <c r="E6" s="59">
        <v>4443126</v>
      </c>
      <c r="F6" s="60">
        <v>4443126</v>
      </c>
      <c r="G6" s="60">
        <v>1587013</v>
      </c>
      <c r="H6" s="60">
        <v>1666006</v>
      </c>
      <c r="I6" s="60">
        <v>2070096</v>
      </c>
      <c r="J6" s="60">
        <v>2070096</v>
      </c>
      <c r="K6" s="60">
        <v>1975432</v>
      </c>
      <c r="L6" s="60">
        <v>18818187</v>
      </c>
      <c r="M6" s="60">
        <v>690981</v>
      </c>
      <c r="N6" s="60">
        <v>690981</v>
      </c>
      <c r="O6" s="60"/>
      <c r="P6" s="60"/>
      <c r="Q6" s="60"/>
      <c r="R6" s="60"/>
      <c r="S6" s="60"/>
      <c r="T6" s="60"/>
      <c r="U6" s="60"/>
      <c r="V6" s="60"/>
      <c r="W6" s="60">
        <v>690981</v>
      </c>
      <c r="X6" s="60">
        <v>2221563</v>
      </c>
      <c r="Y6" s="60">
        <v>-1530582</v>
      </c>
      <c r="Z6" s="140">
        <v>-68.9</v>
      </c>
      <c r="AA6" s="62">
        <v>4443126</v>
      </c>
    </row>
    <row r="7" spans="1:27" ht="13.5">
      <c r="A7" s="249" t="s">
        <v>144</v>
      </c>
      <c r="B7" s="182"/>
      <c r="C7" s="155">
        <v>29658401</v>
      </c>
      <c r="D7" s="155"/>
      <c r="E7" s="59">
        <v>19811329</v>
      </c>
      <c r="F7" s="60">
        <v>19811329</v>
      </c>
      <c r="G7" s="60">
        <v>47260141</v>
      </c>
      <c r="H7" s="60">
        <v>42517399</v>
      </c>
      <c r="I7" s="60">
        <v>34413049</v>
      </c>
      <c r="J7" s="60">
        <v>34413049</v>
      </c>
      <c r="K7" s="60">
        <v>32091335</v>
      </c>
      <c r="L7" s="60">
        <v>12027809</v>
      </c>
      <c r="M7" s="60">
        <v>33199161</v>
      </c>
      <c r="N7" s="60">
        <v>33199161</v>
      </c>
      <c r="O7" s="60"/>
      <c r="P7" s="60"/>
      <c r="Q7" s="60"/>
      <c r="R7" s="60"/>
      <c r="S7" s="60"/>
      <c r="T7" s="60"/>
      <c r="U7" s="60"/>
      <c r="V7" s="60"/>
      <c r="W7" s="60">
        <v>33199161</v>
      </c>
      <c r="X7" s="60">
        <v>9905665</v>
      </c>
      <c r="Y7" s="60">
        <v>23293496</v>
      </c>
      <c r="Z7" s="140">
        <v>235.15</v>
      </c>
      <c r="AA7" s="62">
        <v>19811329</v>
      </c>
    </row>
    <row r="8" spans="1:27" ht="13.5">
      <c r="A8" s="249" t="s">
        <v>145</v>
      </c>
      <c r="B8" s="182"/>
      <c r="C8" s="155">
        <v>25166162</v>
      </c>
      <c r="D8" s="155"/>
      <c r="E8" s="59">
        <v>23500823</v>
      </c>
      <c r="F8" s="60">
        <v>23500823</v>
      </c>
      <c r="G8" s="60">
        <v>38057248</v>
      </c>
      <c r="H8" s="60">
        <v>32493060</v>
      </c>
      <c r="I8" s="60">
        <v>32173395</v>
      </c>
      <c r="J8" s="60">
        <v>32173395</v>
      </c>
      <c r="K8" s="60">
        <v>33896647</v>
      </c>
      <c r="L8" s="60">
        <v>33966463</v>
      </c>
      <c r="M8" s="60">
        <v>34401278</v>
      </c>
      <c r="N8" s="60">
        <v>34401278</v>
      </c>
      <c r="O8" s="60"/>
      <c r="P8" s="60"/>
      <c r="Q8" s="60"/>
      <c r="R8" s="60"/>
      <c r="S8" s="60"/>
      <c r="T8" s="60"/>
      <c r="U8" s="60"/>
      <c r="V8" s="60"/>
      <c r="W8" s="60">
        <v>34401278</v>
      </c>
      <c r="X8" s="60">
        <v>11750412</v>
      </c>
      <c r="Y8" s="60">
        <v>22650866</v>
      </c>
      <c r="Z8" s="140">
        <v>192.77</v>
      </c>
      <c r="AA8" s="62">
        <v>23500823</v>
      </c>
    </row>
    <row r="9" spans="1:27" ht="13.5">
      <c r="A9" s="249" t="s">
        <v>146</v>
      </c>
      <c r="B9" s="182"/>
      <c r="C9" s="155">
        <v>3370865</v>
      </c>
      <c r="D9" s="155"/>
      <c r="E9" s="59">
        <v>17035037</v>
      </c>
      <c r="F9" s="60">
        <v>17035037</v>
      </c>
      <c r="G9" s="60">
        <v>33857021</v>
      </c>
      <c r="H9" s="60">
        <v>30198751</v>
      </c>
      <c r="I9" s="60">
        <v>30927520</v>
      </c>
      <c r="J9" s="60">
        <v>30927520</v>
      </c>
      <c r="K9" s="60">
        <v>9927800</v>
      </c>
      <c r="L9" s="60">
        <v>1456866</v>
      </c>
      <c r="M9" s="60">
        <v>1564087</v>
      </c>
      <c r="N9" s="60">
        <v>1564087</v>
      </c>
      <c r="O9" s="60"/>
      <c r="P9" s="60"/>
      <c r="Q9" s="60"/>
      <c r="R9" s="60"/>
      <c r="S9" s="60"/>
      <c r="T9" s="60"/>
      <c r="U9" s="60"/>
      <c r="V9" s="60"/>
      <c r="W9" s="60">
        <v>1564087</v>
      </c>
      <c r="X9" s="60">
        <v>8517519</v>
      </c>
      <c r="Y9" s="60">
        <v>-6953432</v>
      </c>
      <c r="Z9" s="140">
        <v>-81.64</v>
      </c>
      <c r="AA9" s="62">
        <v>17035037</v>
      </c>
    </row>
    <row r="10" spans="1:27" ht="13.5">
      <c r="A10" s="249" t="s">
        <v>147</v>
      </c>
      <c r="B10" s="182"/>
      <c r="C10" s="155">
        <v>2060922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3802215</v>
      </c>
      <c r="D11" s="155"/>
      <c r="E11" s="59">
        <v>2667223</v>
      </c>
      <c r="F11" s="60">
        <v>2667223</v>
      </c>
      <c r="G11" s="60">
        <v>3629964</v>
      </c>
      <c r="H11" s="60">
        <v>4494522</v>
      </c>
      <c r="I11" s="60">
        <v>4601277</v>
      </c>
      <c r="J11" s="60">
        <v>4601277</v>
      </c>
      <c r="K11" s="60">
        <v>6678575</v>
      </c>
      <c r="L11" s="60">
        <v>6626818</v>
      </c>
      <c r="M11" s="60">
        <v>6673438</v>
      </c>
      <c r="N11" s="60">
        <v>6673438</v>
      </c>
      <c r="O11" s="60"/>
      <c r="P11" s="60"/>
      <c r="Q11" s="60"/>
      <c r="R11" s="60"/>
      <c r="S11" s="60"/>
      <c r="T11" s="60"/>
      <c r="U11" s="60"/>
      <c r="V11" s="60"/>
      <c r="W11" s="60">
        <v>6673438</v>
      </c>
      <c r="X11" s="60">
        <v>1333612</v>
      </c>
      <c r="Y11" s="60">
        <v>5339826</v>
      </c>
      <c r="Z11" s="140">
        <v>400.4</v>
      </c>
      <c r="AA11" s="62">
        <v>2667223</v>
      </c>
    </row>
    <row r="12" spans="1:27" ht="13.5">
      <c r="A12" s="250" t="s">
        <v>56</v>
      </c>
      <c r="B12" s="251"/>
      <c r="C12" s="168">
        <f aca="true" t="shared" si="0" ref="C12:Y12">SUM(C6:C11)</f>
        <v>64060705</v>
      </c>
      <c r="D12" s="168">
        <f>SUM(D6:D11)</f>
        <v>0</v>
      </c>
      <c r="E12" s="72">
        <f t="shared" si="0"/>
        <v>67457538</v>
      </c>
      <c r="F12" s="73">
        <f t="shared" si="0"/>
        <v>67457538</v>
      </c>
      <c r="G12" s="73">
        <f t="shared" si="0"/>
        <v>124391387</v>
      </c>
      <c r="H12" s="73">
        <f t="shared" si="0"/>
        <v>111369738</v>
      </c>
      <c r="I12" s="73">
        <f t="shared" si="0"/>
        <v>104185337</v>
      </c>
      <c r="J12" s="73">
        <f t="shared" si="0"/>
        <v>104185337</v>
      </c>
      <c r="K12" s="73">
        <f t="shared" si="0"/>
        <v>84569789</v>
      </c>
      <c r="L12" s="73">
        <f t="shared" si="0"/>
        <v>72896143</v>
      </c>
      <c r="M12" s="73">
        <f t="shared" si="0"/>
        <v>76528945</v>
      </c>
      <c r="N12" s="73">
        <f t="shared" si="0"/>
        <v>76528945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76528945</v>
      </c>
      <c r="X12" s="73">
        <f t="shared" si="0"/>
        <v>33728771</v>
      </c>
      <c r="Y12" s="73">
        <f t="shared" si="0"/>
        <v>42800174</v>
      </c>
      <c r="Z12" s="170">
        <f>+IF(X12&lt;&gt;0,+(Y12/X12)*100,0)</f>
        <v>126.89514835865204</v>
      </c>
      <c r="AA12" s="74">
        <f>SUM(AA6:AA11)</f>
        <v>67457538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199756</v>
      </c>
      <c r="D17" s="155"/>
      <c r="E17" s="59">
        <v>199756</v>
      </c>
      <c r="F17" s="60">
        <v>199756</v>
      </c>
      <c r="G17" s="60">
        <v>211518</v>
      </c>
      <c r="H17" s="60">
        <v>211518</v>
      </c>
      <c r="I17" s="60">
        <v>199758</v>
      </c>
      <c r="J17" s="60">
        <v>199758</v>
      </c>
      <c r="K17" s="60">
        <v>199757</v>
      </c>
      <c r="L17" s="60">
        <v>199757</v>
      </c>
      <c r="M17" s="60">
        <v>199757</v>
      </c>
      <c r="N17" s="60">
        <v>199757</v>
      </c>
      <c r="O17" s="60"/>
      <c r="P17" s="60"/>
      <c r="Q17" s="60"/>
      <c r="R17" s="60"/>
      <c r="S17" s="60"/>
      <c r="T17" s="60"/>
      <c r="U17" s="60"/>
      <c r="V17" s="60"/>
      <c r="W17" s="60">
        <v>199757</v>
      </c>
      <c r="X17" s="60">
        <v>99878</v>
      </c>
      <c r="Y17" s="60">
        <v>99879</v>
      </c>
      <c r="Z17" s="140">
        <v>100</v>
      </c>
      <c r="AA17" s="62">
        <v>199756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662957621</v>
      </c>
      <c r="D19" s="155"/>
      <c r="E19" s="59">
        <v>654550464</v>
      </c>
      <c r="F19" s="60">
        <v>654550464</v>
      </c>
      <c r="G19" s="60">
        <v>673216412</v>
      </c>
      <c r="H19" s="60">
        <v>666344439</v>
      </c>
      <c r="I19" s="60">
        <v>668786451</v>
      </c>
      <c r="J19" s="60">
        <v>668786451</v>
      </c>
      <c r="K19" s="60">
        <v>668239587</v>
      </c>
      <c r="L19" s="60">
        <v>668635585</v>
      </c>
      <c r="M19" s="60">
        <v>671873844</v>
      </c>
      <c r="N19" s="60">
        <v>671873844</v>
      </c>
      <c r="O19" s="60"/>
      <c r="P19" s="60"/>
      <c r="Q19" s="60"/>
      <c r="R19" s="60"/>
      <c r="S19" s="60"/>
      <c r="T19" s="60"/>
      <c r="U19" s="60"/>
      <c r="V19" s="60"/>
      <c r="W19" s="60">
        <v>671873844</v>
      </c>
      <c r="X19" s="60">
        <v>327275232</v>
      </c>
      <c r="Y19" s="60">
        <v>344598612</v>
      </c>
      <c r="Z19" s="140">
        <v>105.29</v>
      </c>
      <c r="AA19" s="62">
        <v>654550464</v>
      </c>
    </row>
    <row r="20" spans="1:27" ht="13.5">
      <c r="A20" s="249" t="s">
        <v>155</v>
      </c>
      <c r="B20" s="182"/>
      <c r="C20" s="155">
        <v>2370000</v>
      </c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31669</v>
      </c>
      <c r="D22" s="155"/>
      <c r="E22" s="59">
        <v>34072</v>
      </c>
      <c r="F22" s="60">
        <v>34072</v>
      </c>
      <c r="G22" s="60">
        <v>39485</v>
      </c>
      <c r="H22" s="60">
        <v>39485</v>
      </c>
      <c r="I22" s="60">
        <v>31669</v>
      </c>
      <c r="J22" s="60">
        <v>31669</v>
      </c>
      <c r="K22" s="60">
        <v>31669</v>
      </c>
      <c r="L22" s="60">
        <v>31669</v>
      </c>
      <c r="M22" s="60">
        <v>31669</v>
      </c>
      <c r="N22" s="60">
        <v>31669</v>
      </c>
      <c r="O22" s="60"/>
      <c r="P22" s="60"/>
      <c r="Q22" s="60"/>
      <c r="R22" s="60"/>
      <c r="S22" s="60"/>
      <c r="T22" s="60"/>
      <c r="U22" s="60"/>
      <c r="V22" s="60"/>
      <c r="W22" s="60">
        <v>31669</v>
      </c>
      <c r="X22" s="60">
        <v>17036</v>
      </c>
      <c r="Y22" s="60">
        <v>14633</v>
      </c>
      <c r="Z22" s="140">
        <v>85.89</v>
      </c>
      <c r="AA22" s="62">
        <v>34072</v>
      </c>
    </row>
    <row r="23" spans="1:27" ht="13.5">
      <c r="A23" s="249" t="s">
        <v>158</v>
      </c>
      <c r="B23" s="182"/>
      <c r="C23" s="155"/>
      <c r="D23" s="155"/>
      <c r="E23" s="59">
        <v>2370000</v>
      </c>
      <c r="F23" s="60">
        <v>2370000</v>
      </c>
      <c r="G23" s="159">
        <v>2370000</v>
      </c>
      <c r="H23" s="159">
        <v>2370000</v>
      </c>
      <c r="I23" s="159">
        <v>2370000</v>
      </c>
      <c r="J23" s="60">
        <v>2370000</v>
      </c>
      <c r="K23" s="159">
        <v>2506350</v>
      </c>
      <c r="L23" s="159">
        <v>2506350</v>
      </c>
      <c r="M23" s="60">
        <v>2506350</v>
      </c>
      <c r="N23" s="159">
        <v>2506350</v>
      </c>
      <c r="O23" s="159"/>
      <c r="P23" s="159"/>
      <c r="Q23" s="60"/>
      <c r="R23" s="159"/>
      <c r="S23" s="159"/>
      <c r="T23" s="60"/>
      <c r="U23" s="159"/>
      <c r="V23" s="159"/>
      <c r="W23" s="159">
        <v>2506350</v>
      </c>
      <c r="X23" s="60">
        <v>1185000</v>
      </c>
      <c r="Y23" s="159">
        <v>1321350</v>
      </c>
      <c r="Z23" s="141">
        <v>111.51</v>
      </c>
      <c r="AA23" s="225">
        <v>2370000</v>
      </c>
    </row>
    <row r="24" spans="1:27" ht="13.5">
      <c r="A24" s="250" t="s">
        <v>57</v>
      </c>
      <c r="B24" s="253"/>
      <c r="C24" s="168">
        <f aca="true" t="shared" si="1" ref="C24:Y24">SUM(C15:C23)</f>
        <v>665559046</v>
      </c>
      <c r="D24" s="168">
        <f>SUM(D15:D23)</f>
        <v>0</v>
      </c>
      <c r="E24" s="76">
        <f t="shared" si="1"/>
        <v>657154292</v>
      </c>
      <c r="F24" s="77">
        <f t="shared" si="1"/>
        <v>657154292</v>
      </c>
      <c r="G24" s="77">
        <f t="shared" si="1"/>
        <v>675837415</v>
      </c>
      <c r="H24" s="77">
        <f t="shared" si="1"/>
        <v>668965442</v>
      </c>
      <c r="I24" s="77">
        <f t="shared" si="1"/>
        <v>671387878</v>
      </c>
      <c r="J24" s="77">
        <f t="shared" si="1"/>
        <v>671387878</v>
      </c>
      <c r="K24" s="77">
        <f t="shared" si="1"/>
        <v>670977363</v>
      </c>
      <c r="L24" s="77">
        <f t="shared" si="1"/>
        <v>671373361</v>
      </c>
      <c r="M24" s="77">
        <f t="shared" si="1"/>
        <v>674611620</v>
      </c>
      <c r="N24" s="77">
        <f t="shared" si="1"/>
        <v>674611620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674611620</v>
      </c>
      <c r="X24" s="77">
        <f t="shared" si="1"/>
        <v>328577146</v>
      </c>
      <c r="Y24" s="77">
        <f t="shared" si="1"/>
        <v>346034474</v>
      </c>
      <c r="Z24" s="212">
        <f>+IF(X24&lt;&gt;0,+(Y24/X24)*100,0)</f>
        <v>105.31300737513862</v>
      </c>
      <c r="AA24" s="79">
        <f>SUM(AA15:AA23)</f>
        <v>657154292</v>
      </c>
    </row>
    <row r="25" spans="1:27" ht="13.5">
      <c r="A25" s="250" t="s">
        <v>159</v>
      </c>
      <c r="B25" s="251"/>
      <c r="C25" s="168">
        <f aca="true" t="shared" si="2" ref="C25:Y25">+C12+C24</f>
        <v>729619751</v>
      </c>
      <c r="D25" s="168">
        <f>+D12+D24</f>
        <v>0</v>
      </c>
      <c r="E25" s="72">
        <f t="shared" si="2"/>
        <v>724611830</v>
      </c>
      <c r="F25" s="73">
        <f t="shared" si="2"/>
        <v>724611830</v>
      </c>
      <c r="G25" s="73">
        <f t="shared" si="2"/>
        <v>800228802</v>
      </c>
      <c r="H25" s="73">
        <f t="shared" si="2"/>
        <v>780335180</v>
      </c>
      <c r="I25" s="73">
        <f t="shared" si="2"/>
        <v>775573215</v>
      </c>
      <c r="J25" s="73">
        <f t="shared" si="2"/>
        <v>775573215</v>
      </c>
      <c r="K25" s="73">
        <f t="shared" si="2"/>
        <v>755547152</v>
      </c>
      <c r="L25" s="73">
        <f t="shared" si="2"/>
        <v>744269504</v>
      </c>
      <c r="M25" s="73">
        <f t="shared" si="2"/>
        <v>751140565</v>
      </c>
      <c r="N25" s="73">
        <f t="shared" si="2"/>
        <v>751140565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751140565</v>
      </c>
      <c r="X25" s="73">
        <f t="shared" si="2"/>
        <v>362305917</v>
      </c>
      <c r="Y25" s="73">
        <f t="shared" si="2"/>
        <v>388834648</v>
      </c>
      <c r="Z25" s="170">
        <f>+IF(X25&lt;&gt;0,+(Y25/X25)*100,0)</f>
        <v>107.32219093181412</v>
      </c>
      <c r="AA25" s="74">
        <f>+AA12+AA24</f>
        <v>724611830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>
        <v>1842499</v>
      </c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>
        <v>1881244</v>
      </c>
      <c r="D31" s="155"/>
      <c r="E31" s="59">
        <v>1805797</v>
      </c>
      <c r="F31" s="60">
        <v>1805797</v>
      </c>
      <c r="G31" s="60">
        <v>1893749</v>
      </c>
      <c r="H31" s="60">
        <v>1916726</v>
      </c>
      <c r="I31" s="60">
        <v>1956501</v>
      </c>
      <c r="J31" s="60">
        <v>1956501</v>
      </c>
      <c r="K31" s="60">
        <v>2006997</v>
      </c>
      <c r="L31" s="60">
        <v>2003335</v>
      </c>
      <c r="M31" s="60">
        <v>2006826</v>
      </c>
      <c r="N31" s="60">
        <v>2006826</v>
      </c>
      <c r="O31" s="60"/>
      <c r="P31" s="60"/>
      <c r="Q31" s="60"/>
      <c r="R31" s="60"/>
      <c r="S31" s="60"/>
      <c r="T31" s="60"/>
      <c r="U31" s="60"/>
      <c r="V31" s="60"/>
      <c r="W31" s="60">
        <v>2006826</v>
      </c>
      <c r="X31" s="60">
        <v>902899</v>
      </c>
      <c r="Y31" s="60">
        <v>1103927</v>
      </c>
      <c r="Z31" s="140">
        <v>122.26</v>
      </c>
      <c r="AA31" s="62">
        <v>1805797</v>
      </c>
    </row>
    <row r="32" spans="1:27" ht="13.5">
      <c r="A32" s="249" t="s">
        <v>164</v>
      </c>
      <c r="B32" s="182"/>
      <c r="C32" s="155">
        <v>21787644</v>
      </c>
      <c r="D32" s="155"/>
      <c r="E32" s="59">
        <v>18751475</v>
      </c>
      <c r="F32" s="60">
        <v>18751475</v>
      </c>
      <c r="G32" s="60">
        <v>14885809</v>
      </c>
      <c r="H32" s="60">
        <v>14155097</v>
      </c>
      <c r="I32" s="60">
        <v>13809117</v>
      </c>
      <c r="J32" s="60">
        <v>13809117</v>
      </c>
      <c r="K32" s="60">
        <v>14022857</v>
      </c>
      <c r="L32" s="60">
        <v>15211351</v>
      </c>
      <c r="M32" s="60">
        <v>13636959</v>
      </c>
      <c r="N32" s="60">
        <v>13636959</v>
      </c>
      <c r="O32" s="60"/>
      <c r="P32" s="60"/>
      <c r="Q32" s="60"/>
      <c r="R32" s="60"/>
      <c r="S32" s="60"/>
      <c r="T32" s="60"/>
      <c r="U32" s="60"/>
      <c r="V32" s="60"/>
      <c r="W32" s="60">
        <v>13636959</v>
      </c>
      <c r="X32" s="60">
        <v>9375738</v>
      </c>
      <c r="Y32" s="60">
        <v>4261221</v>
      </c>
      <c r="Z32" s="140">
        <v>45.45</v>
      </c>
      <c r="AA32" s="62">
        <v>18751475</v>
      </c>
    </row>
    <row r="33" spans="1:27" ht="13.5">
      <c r="A33" s="249" t="s">
        <v>165</v>
      </c>
      <c r="B33" s="182"/>
      <c r="C33" s="155">
        <v>3119784</v>
      </c>
      <c r="D33" s="155"/>
      <c r="E33" s="59">
        <v>4919563</v>
      </c>
      <c r="F33" s="60">
        <v>4919563</v>
      </c>
      <c r="G33" s="60">
        <v>3749399</v>
      </c>
      <c r="H33" s="60">
        <v>3195287</v>
      </c>
      <c r="I33" s="60">
        <v>3202865</v>
      </c>
      <c r="J33" s="60">
        <v>3202865</v>
      </c>
      <c r="K33" s="60">
        <v>3202865</v>
      </c>
      <c r="L33" s="60">
        <v>3202865</v>
      </c>
      <c r="M33" s="60">
        <v>3202865</v>
      </c>
      <c r="N33" s="60">
        <v>3202865</v>
      </c>
      <c r="O33" s="60"/>
      <c r="P33" s="60"/>
      <c r="Q33" s="60"/>
      <c r="R33" s="60"/>
      <c r="S33" s="60"/>
      <c r="T33" s="60"/>
      <c r="U33" s="60"/>
      <c r="V33" s="60"/>
      <c r="W33" s="60">
        <v>3202865</v>
      </c>
      <c r="X33" s="60">
        <v>2459782</v>
      </c>
      <c r="Y33" s="60">
        <v>743083</v>
      </c>
      <c r="Z33" s="140">
        <v>30.21</v>
      </c>
      <c r="AA33" s="62">
        <v>4919563</v>
      </c>
    </row>
    <row r="34" spans="1:27" ht="13.5">
      <c r="A34" s="250" t="s">
        <v>58</v>
      </c>
      <c r="B34" s="251"/>
      <c r="C34" s="168">
        <f aca="true" t="shared" si="3" ref="C34:Y34">SUM(C29:C33)</f>
        <v>28631171</v>
      </c>
      <c r="D34" s="168">
        <f>SUM(D29:D33)</f>
        <v>0</v>
      </c>
      <c r="E34" s="72">
        <f t="shared" si="3"/>
        <v>25476835</v>
      </c>
      <c r="F34" s="73">
        <f t="shared" si="3"/>
        <v>25476835</v>
      </c>
      <c r="G34" s="73">
        <f t="shared" si="3"/>
        <v>20528957</v>
      </c>
      <c r="H34" s="73">
        <f t="shared" si="3"/>
        <v>19267110</v>
      </c>
      <c r="I34" s="73">
        <f t="shared" si="3"/>
        <v>18968483</v>
      </c>
      <c r="J34" s="73">
        <f t="shared" si="3"/>
        <v>18968483</v>
      </c>
      <c r="K34" s="73">
        <f t="shared" si="3"/>
        <v>19232719</v>
      </c>
      <c r="L34" s="73">
        <f t="shared" si="3"/>
        <v>20417551</v>
      </c>
      <c r="M34" s="73">
        <f t="shared" si="3"/>
        <v>18846650</v>
      </c>
      <c r="N34" s="73">
        <f t="shared" si="3"/>
        <v>18846650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18846650</v>
      </c>
      <c r="X34" s="73">
        <f t="shared" si="3"/>
        <v>12738419</v>
      </c>
      <c r="Y34" s="73">
        <f t="shared" si="3"/>
        <v>6108231</v>
      </c>
      <c r="Z34" s="170">
        <f>+IF(X34&lt;&gt;0,+(Y34/X34)*100,0)</f>
        <v>47.951248895172945</v>
      </c>
      <c r="AA34" s="74">
        <f>SUM(AA29:AA33)</f>
        <v>25476835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22853965</v>
      </c>
      <c r="D38" s="155"/>
      <c r="E38" s="59">
        <v>24750107</v>
      </c>
      <c r="F38" s="60">
        <v>24750107</v>
      </c>
      <c r="G38" s="60">
        <v>27122259</v>
      </c>
      <c r="H38" s="60">
        <v>22805865</v>
      </c>
      <c r="I38" s="60">
        <v>22785080</v>
      </c>
      <c r="J38" s="60">
        <v>22785080</v>
      </c>
      <c r="K38" s="60">
        <v>22783503</v>
      </c>
      <c r="L38" s="60">
        <v>22760577</v>
      </c>
      <c r="M38" s="60">
        <v>22726368</v>
      </c>
      <c r="N38" s="60">
        <v>22726368</v>
      </c>
      <c r="O38" s="60"/>
      <c r="P38" s="60"/>
      <c r="Q38" s="60"/>
      <c r="R38" s="60"/>
      <c r="S38" s="60"/>
      <c r="T38" s="60"/>
      <c r="U38" s="60"/>
      <c r="V38" s="60"/>
      <c r="W38" s="60">
        <v>22726368</v>
      </c>
      <c r="X38" s="60">
        <v>12375054</v>
      </c>
      <c r="Y38" s="60">
        <v>10351314</v>
      </c>
      <c r="Z38" s="140">
        <v>83.65</v>
      </c>
      <c r="AA38" s="62">
        <v>24750107</v>
      </c>
    </row>
    <row r="39" spans="1:27" ht="13.5">
      <c r="A39" s="250" t="s">
        <v>59</v>
      </c>
      <c r="B39" s="253"/>
      <c r="C39" s="168">
        <f aca="true" t="shared" si="4" ref="C39:Y39">SUM(C37:C38)</f>
        <v>22853965</v>
      </c>
      <c r="D39" s="168">
        <f>SUM(D37:D38)</f>
        <v>0</v>
      </c>
      <c r="E39" s="76">
        <f t="shared" si="4"/>
        <v>24750107</v>
      </c>
      <c r="F39" s="77">
        <f t="shared" si="4"/>
        <v>24750107</v>
      </c>
      <c r="G39" s="77">
        <f t="shared" si="4"/>
        <v>27122259</v>
      </c>
      <c r="H39" s="77">
        <f t="shared" si="4"/>
        <v>22805865</v>
      </c>
      <c r="I39" s="77">
        <f t="shared" si="4"/>
        <v>22785080</v>
      </c>
      <c r="J39" s="77">
        <f t="shared" si="4"/>
        <v>22785080</v>
      </c>
      <c r="K39" s="77">
        <f t="shared" si="4"/>
        <v>22783503</v>
      </c>
      <c r="L39" s="77">
        <f t="shared" si="4"/>
        <v>22760577</v>
      </c>
      <c r="M39" s="77">
        <f t="shared" si="4"/>
        <v>22726368</v>
      </c>
      <c r="N39" s="77">
        <f t="shared" si="4"/>
        <v>22726368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22726368</v>
      </c>
      <c r="X39" s="77">
        <f t="shared" si="4"/>
        <v>12375054</v>
      </c>
      <c r="Y39" s="77">
        <f t="shared" si="4"/>
        <v>10351314</v>
      </c>
      <c r="Z39" s="212">
        <f>+IF(X39&lt;&gt;0,+(Y39/X39)*100,0)</f>
        <v>83.646616814763</v>
      </c>
      <c r="AA39" s="79">
        <f>SUM(AA37:AA38)</f>
        <v>24750107</v>
      </c>
    </row>
    <row r="40" spans="1:27" ht="13.5">
      <c r="A40" s="250" t="s">
        <v>167</v>
      </c>
      <c r="B40" s="251"/>
      <c r="C40" s="168">
        <f aca="true" t="shared" si="5" ref="C40:Y40">+C34+C39</f>
        <v>51485136</v>
      </c>
      <c r="D40" s="168">
        <f>+D34+D39</f>
        <v>0</v>
      </c>
      <c r="E40" s="72">
        <f t="shared" si="5"/>
        <v>50226942</v>
      </c>
      <c r="F40" s="73">
        <f t="shared" si="5"/>
        <v>50226942</v>
      </c>
      <c r="G40" s="73">
        <f t="shared" si="5"/>
        <v>47651216</v>
      </c>
      <c r="H40" s="73">
        <f t="shared" si="5"/>
        <v>42072975</v>
      </c>
      <c r="I40" s="73">
        <f t="shared" si="5"/>
        <v>41753563</v>
      </c>
      <c r="J40" s="73">
        <f t="shared" si="5"/>
        <v>41753563</v>
      </c>
      <c r="K40" s="73">
        <f t="shared" si="5"/>
        <v>42016222</v>
      </c>
      <c r="L40" s="73">
        <f t="shared" si="5"/>
        <v>43178128</v>
      </c>
      <c r="M40" s="73">
        <f t="shared" si="5"/>
        <v>41573018</v>
      </c>
      <c r="N40" s="73">
        <f t="shared" si="5"/>
        <v>41573018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41573018</v>
      </c>
      <c r="X40" s="73">
        <f t="shared" si="5"/>
        <v>25113473</v>
      </c>
      <c r="Y40" s="73">
        <f t="shared" si="5"/>
        <v>16459545</v>
      </c>
      <c r="Z40" s="170">
        <f>+IF(X40&lt;&gt;0,+(Y40/X40)*100,0)</f>
        <v>65.54069602400273</v>
      </c>
      <c r="AA40" s="74">
        <f>+AA34+AA39</f>
        <v>50226942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678134615</v>
      </c>
      <c r="D42" s="257">
        <f>+D25-D40</f>
        <v>0</v>
      </c>
      <c r="E42" s="258">
        <f t="shared" si="6"/>
        <v>674384888</v>
      </c>
      <c r="F42" s="259">
        <f t="shared" si="6"/>
        <v>674384888</v>
      </c>
      <c r="G42" s="259">
        <f t="shared" si="6"/>
        <v>752577586</v>
      </c>
      <c r="H42" s="259">
        <f t="shared" si="6"/>
        <v>738262205</v>
      </c>
      <c r="I42" s="259">
        <f t="shared" si="6"/>
        <v>733819652</v>
      </c>
      <c r="J42" s="259">
        <f t="shared" si="6"/>
        <v>733819652</v>
      </c>
      <c r="K42" s="259">
        <f t="shared" si="6"/>
        <v>713530930</v>
      </c>
      <c r="L42" s="259">
        <f t="shared" si="6"/>
        <v>701091376</v>
      </c>
      <c r="M42" s="259">
        <f t="shared" si="6"/>
        <v>709567547</v>
      </c>
      <c r="N42" s="259">
        <f t="shared" si="6"/>
        <v>709567547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709567547</v>
      </c>
      <c r="X42" s="259">
        <f t="shared" si="6"/>
        <v>337192444</v>
      </c>
      <c r="Y42" s="259">
        <f t="shared" si="6"/>
        <v>372375103</v>
      </c>
      <c r="Z42" s="260">
        <f>+IF(X42&lt;&gt;0,+(Y42/X42)*100,0)</f>
        <v>110.43399981999598</v>
      </c>
      <c r="AA42" s="261">
        <f>+AA25-AA40</f>
        <v>674384888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678134615</v>
      </c>
      <c r="D45" s="155"/>
      <c r="E45" s="59">
        <v>663684519</v>
      </c>
      <c r="F45" s="60">
        <v>663684519</v>
      </c>
      <c r="G45" s="60">
        <v>739543326</v>
      </c>
      <c r="H45" s="60">
        <v>725219416</v>
      </c>
      <c r="I45" s="60">
        <v>720776863</v>
      </c>
      <c r="J45" s="60">
        <v>720776863</v>
      </c>
      <c r="K45" s="60">
        <v>700488141</v>
      </c>
      <c r="L45" s="60">
        <v>688048587</v>
      </c>
      <c r="M45" s="60">
        <v>696524758</v>
      </c>
      <c r="N45" s="60">
        <v>696524758</v>
      </c>
      <c r="O45" s="60"/>
      <c r="P45" s="60"/>
      <c r="Q45" s="60"/>
      <c r="R45" s="60"/>
      <c r="S45" s="60"/>
      <c r="T45" s="60"/>
      <c r="U45" s="60"/>
      <c r="V45" s="60"/>
      <c r="W45" s="60">
        <v>696524758</v>
      </c>
      <c r="X45" s="60">
        <v>331842260</v>
      </c>
      <c r="Y45" s="60">
        <v>364682498</v>
      </c>
      <c r="Z45" s="139">
        <v>109.9</v>
      </c>
      <c r="AA45" s="62">
        <v>663684519</v>
      </c>
    </row>
    <row r="46" spans="1:27" ht="13.5">
      <c r="A46" s="249" t="s">
        <v>171</v>
      </c>
      <c r="B46" s="182"/>
      <c r="C46" s="155"/>
      <c r="D46" s="155"/>
      <c r="E46" s="59">
        <v>10700369</v>
      </c>
      <c r="F46" s="60">
        <v>10700369</v>
      </c>
      <c r="G46" s="60">
        <v>13034260</v>
      </c>
      <c r="H46" s="60">
        <v>13042789</v>
      </c>
      <c r="I46" s="60">
        <v>13042789</v>
      </c>
      <c r="J46" s="60">
        <v>13042789</v>
      </c>
      <c r="K46" s="60">
        <v>13042789</v>
      </c>
      <c r="L46" s="60">
        <v>13042789</v>
      </c>
      <c r="M46" s="60">
        <v>13042789</v>
      </c>
      <c r="N46" s="60">
        <v>13042789</v>
      </c>
      <c r="O46" s="60"/>
      <c r="P46" s="60"/>
      <c r="Q46" s="60"/>
      <c r="R46" s="60"/>
      <c r="S46" s="60"/>
      <c r="T46" s="60"/>
      <c r="U46" s="60"/>
      <c r="V46" s="60"/>
      <c r="W46" s="60">
        <v>13042789</v>
      </c>
      <c r="X46" s="60">
        <v>5350185</v>
      </c>
      <c r="Y46" s="60">
        <v>7692604</v>
      </c>
      <c r="Z46" s="139">
        <v>143.78</v>
      </c>
      <c r="AA46" s="62">
        <v>10700369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678134615</v>
      </c>
      <c r="D48" s="217">
        <f>SUM(D45:D47)</f>
        <v>0</v>
      </c>
      <c r="E48" s="264">
        <f t="shared" si="7"/>
        <v>674384888</v>
      </c>
      <c r="F48" s="219">
        <f t="shared" si="7"/>
        <v>674384888</v>
      </c>
      <c r="G48" s="219">
        <f t="shared" si="7"/>
        <v>752577586</v>
      </c>
      <c r="H48" s="219">
        <f t="shared" si="7"/>
        <v>738262205</v>
      </c>
      <c r="I48" s="219">
        <f t="shared" si="7"/>
        <v>733819652</v>
      </c>
      <c r="J48" s="219">
        <f t="shared" si="7"/>
        <v>733819652</v>
      </c>
      <c r="K48" s="219">
        <f t="shared" si="7"/>
        <v>713530930</v>
      </c>
      <c r="L48" s="219">
        <f t="shared" si="7"/>
        <v>701091376</v>
      </c>
      <c r="M48" s="219">
        <f t="shared" si="7"/>
        <v>709567547</v>
      </c>
      <c r="N48" s="219">
        <f t="shared" si="7"/>
        <v>709567547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709567547</v>
      </c>
      <c r="X48" s="219">
        <f t="shared" si="7"/>
        <v>337192445</v>
      </c>
      <c r="Y48" s="219">
        <f t="shared" si="7"/>
        <v>372375102</v>
      </c>
      <c r="Z48" s="265">
        <f>+IF(X48&lt;&gt;0,+(Y48/X48)*100,0)</f>
        <v>110.43399919591911</v>
      </c>
      <c r="AA48" s="232">
        <f>SUM(AA45:AA47)</f>
        <v>674384888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129493349</v>
      </c>
      <c r="D6" s="155"/>
      <c r="E6" s="59">
        <v>100095819</v>
      </c>
      <c r="F6" s="60">
        <v>100095819</v>
      </c>
      <c r="G6" s="60">
        <v>18092660</v>
      </c>
      <c r="H6" s="60">
        <v>25143695</v>
      </c>
      <c r="I6" s="60">
        <v>18375813</v>
      </c>
      <c r="J6" s="60">
        <v>61612168</v>
      </c>
      <c r="K6" s="60">
        <v>13504790</v>
      </c>
      <c r="L6" s="60">
        <v>11231593</v>
      </c>
      <c r="M6" s="60">
        <v>17015901</v>
      </c>
      <c r="N6" s="60">
        <v>41752284</v>
      </c>
      <c r="O6" s="60"/>
      <c r="P6" s="60"/>
      <c r="Q6" s="60"/>
      <c r="R6" s="60"/>
      <c r="S6" s="60"/>
      <c r="T6" s="60"/>
      <c r="U6" s="60"/>
      <c r="V6" s="60"/>
      <c r="W6" s="60">
        <v>103364452</v>
      </c>
      <c r="X6" s="60">
        <v>50047911</v>
      </c>
      <c r="Y6" s="60">
        <v>53316541</v>
      </c>
      <c r="Z6" s="140">
        <v>106.53</v>
      </c>
      <c r="AA6" s="62">
        <v>100095819</v>
      </c>
    </row>
    <row r="7" spans="1:27" ht="13.5">
      <c r="A7" s="249" t="s">
        <v>178</v>
      </c>
      <c r="B7" s="182"/>
      <c r="C7" s="155">
        <v>65831322</v>
      </c>
      <c r="D7" s="155"/>
      <c r="E7" s="59">
        <v>75848556</v>
      </c>
      <c r="F7" s="60">
        <v>75848556</v>
      </c>
      <c r="G7" s="60">
        <v>26596000</v>
      </c>
      <c r="H7" s="60">
        <v>1334000</v>
      </c>
      <c r="I7" s="60">
        <v>300591</v>
      </c>
      <c r="J7" s="60">
        <v>28230591</v>
      </c>
      <c r="K7" s="60">
        <v>500000</v>
      </c>
      <c r="L7" s="60">
        <v>16629343</v>
      </c>
      <c r="M7" s="60">
        <v>13921698</v>
      </c>
      <c r="N7" s="60">
        <v>31051041</v>
      </c>
      <c r="O7" s="60"/>
      <c r="P7" s="60"/>
      <c r="Q7" s="60"/>
      <c r="R7" s="60"/>
      <c r="S7" s="60"/>
      <c r="T7" s="60"/>
      <c r="U7" s="60"/>
      <c r="V7" s="60"/>
      <c r="W7" s="60">
        <v>59281632</v>
      </c>
      <c r="X7" s="60">
        <v>37924278</v>
      </c>
      <c r="Y7" s="60">
        <v>21357354</v>
      </c>
      <c r="Z7" s="140">
        <v>56.32</v>
      </c>
      <c r="AA7" s="62">
        <v>75848556</v>
      </c>
    </row>
    <row r="8" spans="1:27" ht="13.5">
      <c r="A8" s="249" t="s">
        <v>179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180</v>
      </c>
      <c r="B9" s="182"/>
      <c r="C9" s="155">
        <v>6506498</v>
      </c>
      <c r="D9" s="155"/>
      <c r="E9" s="59">
        <v>6996888</v>
      </c>
      <c r="F9" s="60">
        <v>6996888</v>
      </c>
      <c r="G9" s="60">
        <v>357073</v>
      </c>
      <c r="H9" s="60">
        <v>362367</v>
      </c>
      <c r="I9" s="60">
        <v>435415</v>
      </c>
      <c r="J9" s="60">
        <v>1154855</v>
      </c>
      <c r="K9" s="60">
        <v>386219</v>
      </c>
      <c r="L9" s="60">
        <v>394116</v>
      </c>
      <c r="M9" s="60">
        <v>12603</v>
      </c>
      <c r="N9" s="60">
        <v>792938</v>
      </c>
      <c r="O9" s="60"/>
      <c r="P9" s="60"/>
      <c r="Q9" s="60"/>
      <c r="R9" s="60"/>
      <c r="S9" s="60"/>
      <c r="T9" s="60"/>
      <c r="U9" s="60"/>
      <c r="V9" s="60"/>
      <c r="W9" s="60">
        <v>1947793</v>
      </c>
      <c r="X9" s="60">
        <v>3498444</v>
      </c>
      <c r="Y9" s="60">
        <v>-1550651</v>
      </c>
      <c r="Z9" s="140">
        <v>-44.32</v>
      </c>
      <c r="AA9" s="62">
        <v>6996888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-177233154</v>
      </c>
      <c r="D12" s="155"/>
      <c r="E12" s="59">
        <v>-163546074</v>
      </c>
      <c r="F12" s="60">
        <v>-163546074</v>
      </c>
      <c r="G12" s="60">
        <v>-43099668</v>
      </c>
      <c r="H12" s="60">
        <v>-26071376</v>
      </c>
      <c r="I12" s="60">
        <v>-36189095</v>
      </c>
      <c r="J12" s="60">
        <v>-105360139</v>
      </c>
      <c r="K12" s="60">
        <v>-13933212</v>
      </c>
      <c r="L12" s="60">
        <v>-15396537</v>
      </c>
      <c r="M12" s="60">
        <v>-60607554</v>
      </c>
      <c r="N12" s="60">
        <v>-89937303</v>
      </c>
      <c r="O12" s="60"/>
      <c r="P12" s="60"/>
      <c r="Q12" s="60"/>
      <c r="R12" s="60"/>
      <c r="S12" s="60"/>
      <c r="T12" s="60"/>
      <c r="U12" s="60"/>
      <c r="V12" s="60"/>
      <c r="W12" s="60">
        <v>-195297442</v>
      </c>
      <c r="X12" s="60">
        <v>-81773039</v>
      </c>
      <c r="Y12" s="60">
        <v>-113524403</v>
      </c>
      <c r="Z12" s="140">
        <v>138.83</v>
      </c>
      <c r="AA12" s="62">
        <v>-163546074</v>
      </c>
    </row>
    <row r="13" spans="1:27" ht="13.5">
      <c r="A13" s="249" t="s">
        <v>40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>
        <v>-18000</v>
      </c>
      <c r="D14" s="155"/>
      <c r="E14" s="59"/>
      <c r="F14" s="60"/>
      <c r="G14" s="60">
        <v>-6500</v>
      </c>
      <c r="H14" s="60">
        <v>-1500</v>
      </c>
      <c r="I14" s="60">
        <v>-1500</v>
      </c>
      <c r="J14" s="60">
        <v>-9500</v>
      </c>
      <c r="K14" s="60">
        <v>-1500</v>
      </c>
      <c r="L14" s="60">
        <v>-1500</v>
      </c>
      <c r="M14" s="60">
        <v>-1500</v>
      </c>
      <c r="N14" s="60">
        <v>-4500</v>
      </c>
      <c r="O14" s="60"/>
      <c r="P14" s="60"/>
      <c r="Q14" s="60"/>
      <c r="R14" s="60"/>
      <c r="S14" s="60"/>
      <c r="T14" s="60"/>
      <c r="U14" s="60"/>
      <c r="V14" s="60"/>
      <c r="W14" s="60">
        <v>-14000</v>
      </c>
      <c r="X14" s="60"/>
      <c r="Y14" s="60">
        <v>-14000</v>
      </c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24580015</v>
      </c>
      <c r="D15" s="168">
        <f>SUM(D6:D14)</f>
        <v>0</v>
      </c>
      <c r="E15" s="72">
        <f t="shared" si="0"/>
        <v>19395189</v>
      </c>
      <c r="F15" s="73">
        <f t="shared" si="0"/>
        <v>19395189</v>
      </c>
      <c r="G15" s="73">
        <f t="shared" si="0"/>
        <v>1939565</v>
      </c>
      <c r="H15" s="73">
        <f t="shared" si="0"/>
        <v>767186</v>
      </c>
      <c r="I15" s="73">
        <f t="shared" si="0"/>
        <v>-17078776</v>
      </c>
      <c r="J15" s="73">
        <f t="shared" si="0"/>
        <v>-14372025</v>
      </c>
      <c r="K15" s="73">
        <f t="shared" si="0"/>
        <v>456297</v>
      </c>
      <c r="L15" s="73">
        <f t="shared" si="0"/>
        <v>12857015</v>
      </c>
      <c r="M15" s="73">
        <f t="shared" si="0"/>
        <v>-29658852</v>
      </c>
      <c r="N15" s="73">
        <f t="shared" si="0"/>
        <v>-16345540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-30717565</v>
      </c>
      <c r="X15" s="73">
        <f t="shared" si="0"/>
        <v>9697594</v>
      </c>
      <c r="Y15" s="73">
        <f t="shared" si="0"/>
        <v>-40415159</v>
      </c>
      <c r="Z15" s="170">
        <f>+IF(X15&lt;&gt;0,+(Y15/X15)*100,0)</f>
        <v>-416.75449601210363</v>
      </c>
      <c r="AA15" s="74">
        <f>SUM(AA6:AA14)</f>
        <v>19395189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30099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>
        <v>20000000</v>
      </c>
      <c r="J22" s="60">
        <v>20000000</v>
      </c>
      <c r="K22" s="60"/>
      <c r="L22" s="60">
        <v>20206508</v>
      </c>
      <c r="M22" s="60"/>
      <c r="N22" s="60">
        <v>20206508</v>
      </c>
      <c r="O22" s="60"/>
      <c r="P22" s="60"/>
      <c r="Q22" s="60"/>
      <c r="R22" s="60"/>
      <c r="S22" s="60"/>
      <c r="T22" s="60"/>
      <c r="U22" s="60"/>
      <c r="V22" s="60"/>
      <c r="W22" s="60">
        <v>40206508</v>
      </c>
      <c r="X22" s="60"/>
      <c r="Y22" s="60">
        <v>40206508</v>
      </c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-37260029</v>
      </c>
      <c r="D24" s="155"/>
      <c r="E24" s="59">
        <v>-35533248</v>
      </c>
      <c r="F24" s="60">
        <v>-35533248</v>
      </c>
      <c r="G24" s="60">
        <v>-2162049</v>
      </c>
      <c r="H24" s="60">
        <v>-114679</v>
      </c>
      <c r="I24" s="60">
        <v>-3318134</v>
      </c>
      <c r="J24" s="60">
        <v>-5594862</v>
      </c>
      <c r="K24" s="60">
        <v>-1121780</v>
      </c>
      <c r="L24" s="60">
        <v>-1785963</v>
      </c>
      <c r="M24" s="60">
        <v>-2362639</v>
      </c>
      <c r="N24" s="60">
        <v>-5270382</v>
      </c>
      <c r="O24" s="60"/>
      <c r="P24" s="60"/>
      <c r="Q24" s="60"/>
      <c r="R24" s="60"/>
      <c r="S24" s="60"/>
      <c r="T24" s="60"/>
      <c r="U24" s="60"/>
      <c r="V24" s="60"/>
      <c r="W24" s="60">
        <v>-10865244</v>
      </c>
      <c r="X24" s="60">
        <v>-17766624</v>
      </c>
      <c r="Y24" s="60">
        <v>6901380</v>
      </c>
      <c r="Z24" s="140">
        <v>-38.84</v>
      </c>
      <c r="AA24" s="62">
        <v>-35533248</v>
      </c>
    </row>
    <row r="25" spans="1:27" ht="13.5">
      <c r="A25" s="250" t="s">
        <v>191</v>
      </c>
      <c r="B25" s="251"/>
      <c r="C25" s="168">
        <f aca="true" t="shared" si="1" ref="C25:Y25">SUM(C19:C24)</f>
        <v>-37229930</v>
      </c>
      <c r="D25" s="168">
        <f>SUM(D19:D24)</f>
        <v>0</v>
      </c>
      <c r="E25" s="72">
        <f t="shared" si="1"/>
        <v>-35533248</v>
      </c>
      <c r="F25" s="73">
        <f t="shared" si="1"/>
        <v>-35533248</v>
      </c>
      <c r="G25" s="73">
        <f t="shared" si="1"/>
        <v>-2162049</v>
      </c>
      <c r="H25" s="73">
        <f t="shared" si="1"/>
        <v>-114679</v>
      </c>
      <c r="I25" s="73">
        <f t="shared" si="1"/>
        <v>16681866</v>
      </c>
      <c r="J25" s="73">
        <f t="shared" si="1"/>
        <v>14405138</v>
      </c>
      <c r="K25" s="73">
        <f t="shared" si="1"/>
        <v>-1121780</v>
      </c>
      <c r="L25" s="73">
        <f t="shared" si="1"/>
        <v>18420545</v>
      </c>
      <c r="M25" s="73">
        <f t="shared" si="1"/>
        <v>-2362639</v>
      </c>
      <c r="N25" s="73">
        <f t="shared" si="1"/>
        <v>14936126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29341264</v>
      </c>
      <c r="X25" s="73">
        <f t="shared" si="1"/>
        <v>-17766624</v>
      </c>
      <c r="Y25" s="73">
        <f t="shared" si="1"/>
        <v>47107888</v>
      </c>
      <c r="Z25" s="170">
        <f>+IF(X25&lt;&gt;0,+(Y25/X25)*100,0)</f>
        <v>-265.1482239957349</v>
      </c>
      <c r="AA25" s="74">
        <f>SUM(AA19:AA24)</f>
        <v>-35533248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>
        <v>253924</v>
      </c>
      <c r="D31" s="155"/>
      <c r="E31" s="59">
        <v>178476</v>
      </c>
      <c r="F31" s="60">
        <v>178476</v>
      </c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>
        <v>89238</v>
      </c>
      <c r="Y31" s="60">
        <v>-89238</v>
      </c>
      <c r="Z31" s="140">
        <v>-100</v>
      </c>
      <c r="AA31" s="62">
        <v>178476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253924</v>
      </c>
      <c r="D34" s="168">
        <f>SUM(D29:D33)</f>
        <v>0</v>
      </c>
      <c r="E34" s="72">
        <f t="shared" si="2"/>
        <v>178476</v>
      </c>
      <c r="F34" s="73">
        <f t="shared" si="2"/>
        <v>178476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89238</v>
      </c>
      <c r="Y34" s="73">
        <f t="shared" si="2"/>
        <v>-89238</v>
      </c>
      <c r="Z34" s="170">
        <f>+IF(X34&lt;&gt;0,+(Y34/X34)*100,0)</f>
        <v>-100</v>
      </c>
      <c r="AA34" s="74">
        <f>SUM(AA29:AA33)</f>
        <v>178476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-12395991</v>
      </c>
      <c r="D36" s="153">
        <f>+D15+D25+D34</f>
        <v>0</v>
      </c>
      <c r="E36" s="99">
        <f t="shared" si="3"/>
        <v>-15959583</v>
      </c>
      <c r="F36" s="100">
        <f t="shared" si="3"/>
        <v>-15959583</v>
      </c>
      <c r="G36" s="100">
        <f t="shared" si="3"/>
        <v>-222484</v>
      </c>
      <c r="H36" s="100">
        <f t="shared" si="3"/>
        <v>652507</v>
      </c>
      <c r="I36" s="100">
        <f t="shared" si="3"/>
        <v>-396910</v>
      </c>
      <c r="J36" s="100">
        <f t="shared" si="3"/>
        <v>33113</v>
      </c>
      <c r="K36" s="100">
        <f t="shared" si="3"/>
        <v>-665483</v>
      </c>
      <c r="L36" s="100">
        <f t="shared" si="3"/>
        <v>31277560</v>
      </c>
      <c r="M36" s="100">
        <f t="shared" si="3"/>
        <v>-32021491</v>
      </c>
      <c r="N36" s="100">
        <f t="shared" si="3"/>
        <v>-1409414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-1376301</v>
      </c>
      <c r="X36" s="100">
        <f t="shared" si="3"/>
        <v>-7979792</v>
      </c>
      <c r="Y36" s="100">
        <f t="shared" si="3"/>
        <v>6603491</v>
      </c>
      <c r="Z36" s="137">
        <f>+IF(X36&lt;&gt;0,+(Y36/X36)*100,0)</f>
        <v>-82.75267074630517</v>
      </c>
      <c r="AA36" s="102">
        <f>+AA15+AA25+AA34</f>
        <v>-15959583</v>
      </c>
    </row>
    <row r="37" spans="1:27" ht="13.5">
      <c r="A37" s="249" t="s">
        <v>199</v>
      </c>
      <c r="B37" s="182"/>
      <c r="C37" s="153">
        <v>40214033</v>
      </c>
      <c r="D37" s="153"/>
      <c r="E37" s="99">
        <v>40214032</v>
      </c>
      <c r="F37" s="100">
        <v>40214032</v>
      </c>
      <c r="G37" s="100">
        <v>2238225</v>
      </c>
      <c r="H37" s="100">
        <v>2015741</v>
      </c>
      <c r="I37" s="100">
        <v>2668248</v>
      </c>
      <c r="J37" s="100">
        <v>2238225</v>
      </c>
      <c r="K37" s="100">
        <v>2271338</v>
      </c>
      <c r="L37" s="100">
        <v>1605855</v>
      </c>
      <c r="M37" s="100">
        <v>32883415</v>
      </c>
      <c r="N37" s="100">
        <v>2271338</v>
      </c>
      <c r="O37" s="100"/>
      <c r="P37" s="100"/>
      <c r="Q37" s="100"/>
      <c r="R37" s="100"/>
      <c r="S37" s="100"/>
      <c r="T37" s="100"/>
      <c r="U37" s="100"/>
      <c r="V37" s="100"/>
      <c r="W37" s="100">
        <v>2238225</v>
      </c>
      <c r="X37" s="100">
        <v>40214032</v>
      </c>
      <c r="Y37" s="100">
        <v>-37975807</v>
      </c>
      <c r="Z37" s="137">
        <v>-94.43</v>
      </c>
      <c r="AA37" s="102">
        <v>40214032</v>
      </c>
    </row>
    <row r="38" spans="1:27" ht="13.5">
      <c r="A38" s="269" t="s">
        <v>200</v>
      </c>
      <c r="B38" s="256"/>
      <c r="C38" s="257">
        <v>27818042</v>
      </c>
      <c r="D38" s="257"/>
      <c r="E38" s="258">
        <v>24254449</v>
      </c>
      <c r="F38" s="259">
        <v>24254449</v>
      </c>
      <c r="G38" s="259">
        <v>2015741</v>
      </c>
      <c r="H38" s="259">
        <v>2668248</v>
      </c>
      <c r="I38" s="259">
        <v>2271338</v>
      </c>
      <c r="J38" s="259">
        <v>2271338</v>
      </c>
      <c r="K38" s="259">
        <v>1605855</v>
      </c>
      <c r="L38" s="259">
        <v>32883415</v>
      </c>
      <c r="M38" s="259">
        <v>861924</v>
      </c>
      <c r="N38" s="259">
        <v>861924</v>
      </c>
      <c r="O38" s="259"/>
      <c r="P38" s="259"/>
      <c r="Q38" s="259"/>
      <c r="R38" s="259"/>
      <c r="S38" s="259"/>
      <c r="T38" s="259"/>
      <c r="U38" s="259"/>
      <c r="V38" s="259"/>
      <c r="W38" s="259">
        <v>861924</v>
      </c>
      <c r="X38" s="259">
        <v>32234240</v>
      </c>
      <c r="Y38" s="259">
        <v>-31372316</v>
      </c>
      <c r="Z38" s="260">
        <v>-97.33</v>
      </c>
      <c r="AA38" s="261">
        <v>24254449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37633151</v>
      </c>
      <c r="D5" s="200">
        <f t="shared" si="0"/>
        <v>0</v>
      </c>
      <c r="E5" s="106">
        <f t="shared" si="0"/>
        <v>43273252</v>
      </c>
      <c r="F5" s="106">
        <f t="shared" si="0"/>
        <v>43273252</v>
      </c>
      <c r="G5" s="106">
        <f t="shared" si="0"/>
        <v>2162049</v>
      </c>
      <c r="H5" s="106">
        <f t="shared" si="0"/>
        <v>114679</v>
      </c>
      <c r="I5" s="106">
        <f t="shared" si="0"/>
        <v>3318134</v>
      </c>
      <c r="J5" s="106">
        <f t="shared" si="0"/>
        <v>5594862</v>
      </c>
      <c r="K5" s="106">
        <f t="shared" si="0"/>
        <v>1121780</v>
      </c>
      <c r="L5" s="106">
        <f t="shared" si="0"/>
        <v>1785963</v>
      </c>
      <c r="M5" s="106">
        <f t="shared" si="0"/>
        <v>2362639</v>
      </c>
      <c r="N5" s="106">
        <f t="shared" si="0"/>
        <v>5270382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10865244</v>
      </c>
      <c r="X5" s="106">
        <f t="shared" si="0"/>
        <v>21636626</v>
      </c>
      <c r="Y5" s="106">
        <f t="shared" si="0"/>
        <v>-10771382</v>
      </c>
      <c r="Z5" s="201">
        <f>+IF(X5&lt;&gt;0,+(Y5/X5)*100,0)</f>
        <v>-49.78309464701197</v>
      </c>
      <c r="AA5" s="199">
        <f>SUM(AA11:AA18)</f>
        <v>43273252</v>
      </c>
    </row>
    <row r="6" spans="1:27" ht="13.5">
      <c r="A6" s="291" t="s">
        <v>204</v>
      </c>
      <c r="B6" s="142"/>
      <c r="C6" s="62">
        <v>1546826</v>
      </c>
      <c r="D6" s="156"/>
      <c r="E6" s="60">
        <v>1100000</v>
      </c>
      <c r="F6" s="60">
        <v>1100000</v>
      </c>
      <c r="G6" s="60">
        <v>3755</v>
      </c>
      <c r="H6" s="60">
        <v>37916</v>
      </c>
      <c r="I6" s="60">
        <v>8228</v>
      </c>
      <c r="J6" s="60">
        <v>49899</v>
      </c>
      <c r="K6" s="60">
        <v>129687</v>
      </c>
      <c r="L6" s="60">
        <v>48288</v>
      </c>
      <c r="M6" s="60">
        <v>86574</v>
      </c>
      <c r="N6" s="60">
        <v>264549</v>
      </c>
      <c r="O6" s="60"/>
      <c r="P6" s="60"/>
      <c r="Q6" s="60"/>
      <c r="R6" s="60"/>
      <c r="S6" s="60"/>
      <c r="T6" s="60"/>
      <c r="U6" s="60"/>
      <c r="V6" s="60"/>
      <c r="W6" s="60">
        <v>314448</v>
      </c>
      <c r="X6" s="60">
        <v>550000</v>
      </c>
      <c r="Y6" s="60">
        <v>-235552</v>
      </c>
      <c r="Z6" s="140">
        <v>-42.83</v>
      </c>
      <c r="AA6" s="155">
        <v>1100000</v>
      </c>
    </row>
    <row r="7" spans="1:27" ht="13.5">
      <c r="A7" s="291" t="s">
        <v>205</v>
      </c>
      <c r="B7" s="142"/>
      <c r="C7" s="62">
        <v>489545</v>
      </c>
      <c r="D7" s="156"/>
      <c r="E7" s="60">
        <v>7999500</v>
      </c>
      <c r="F7" s="60">
        <v>7999500</v>
      </c>
      <c r="G7" s="60">
        <v>2142236</v>
      </c>
      <c r="H7" s="60"/>
      <c r="I7" s="60">
        <v>1576940</v>
      </c>
      <c r="J7" s="60">
        <v>3719176</v>
      </c>
      <c r="K7" s="60">
        <v>1295</v>
      </c>
      <c r="L7" s="60">
        <v>237532</v>
      </c>
      <c r="M7" s="60">
        <v>965699</v>
      </c>
      <c r="N7" s="60">
        <v>1204526</v>
      </c>
      <c r="O7" s="60"/>
      <c r="P7" s="60"/>
      <c r="Q7" s="60"/>
      <c r="R7" s="60"/>
      <c r="S7" s="60"/>
      <c r="T7" s="60"/>
      <c r="U7" s="60"/>
      <c r="V7" s="60"/>
      <c r="W7" s="60">
        <v>4923702</v>
      </c>
      <c r="X7" s="60">
        <v>3999750</v>
      </c>
      <c r="Y7" s="60">
        <v>923952</v>
      </c>
      <c r="Z7" s="140">
        <v>23.1</v>
      </c>
      <c r="AA7" s="155">
        <v>7999500</v>
      </c>
    </row>
    <row r="8" spans="1:27" ht="13.5">
      <c r="A8" s="291" t="s">
        <v>206</v>
      </c>
      <c r="B8" s="142"/>
      <c r="C8" s="62">
        <v>516289</v>
      </c>
      <c r="D8" s="156"/>
      <c r="E8" s="60">
        <v>14885000</v>
      </c>
      <c r="F8" s="60">
        <v>14885000</v>
      </c>
      <c r="G8" s="60"/>
      <c r="H8" s="60"/>
      <c r="I8" s="60">
        <v>26730</v>
      </c>
      <c r="J8" s="60">
        <v>26730</v>
      </c>
      <c r="K8" s="60"/>
      <c r="L8" s="60">
        <v>22241</v>
      </c>
      <c r="M8" s="60"/>
      <c r="N8" s="60">
        <v>22241</v>
      </c>
      <c r="O8" s="60"/>
      <c r="P8" s="60"/>
      <c r="Q8" s="60"/>
      <c r="R8" s="60"/>
      <c r="S8" s="60"/>
      <c r="T8" s="60"/>
      <c r="U8" s="60"/>
      <c r="V8" s="60"/>
      <c r="W8" s="60">
        <v>48971</v>
      </c>
      <c r="X8" s="60">
        <v>7442500</v>
      </c>
      <c r="Y8" s="60">
        <v>-7393529</v>
      </c>
      <c r="Z8" s="140">
        <v>-99.34</v>
      </c>
      <c r="AA8" s="155">
        <v>14885000</v>
      </c>
    </row>
    <row r="9" spans="1:27" ht="13.5">
      <c r="A9" s="291" t="s">
        <v>207</v>
      </c>
      <c r="B9" s="142"/>
      <c r="C9" s="62"/>
      <c r="D9" s="156"/>
      <c r="E9" s="60">
        <v>7674552</v>
      </c>
      <c r="F9" s="60">
        <v>7674552</v>
      </c>
      <c r="G9" s="60"/>
      <c r="H9" s="60">
        <v>4155</v>
      </c>
      <c r="I9" s="60">
        <v>1326566</v>
      </c>
      <c r="J9" s="60">
        <v>1330721</v>
      </c>
      <c r="K9" s="60">
        <v>418920</v>
      </c>
      <c r="L9" s="60">
        <v>263199</v>
      </c>
      <c r="M9" s="60">
        <v>567344</v>
      </c>
      <c r="N9" s="60">
        <v>1249463</v>
      </c>
      <c r="O9" s="60"/>
      <c r="P9" s="60"/>
      <c r="Q9" s="60"/>
      <c r="R9" s="60"/>
      <c r="S9" s="60"/>
      <c r="T9" s="60"/>
      <c r="U9" s="60"/>
      <c r="V9" s="60"/>
      <c r="W9" s="60">
        <v>2580184</v>
      </c>
      <c r="X9" s="60">
        <v>3837276</v>
      </c>
      <c r="Y9" s="60">
        <v>-1257092</v>
      </c>
      <c r="Z9" s="140">
        <v>-32.76</v>
      </c>
      <c r="AA9" s="155">
        <v>7674552</v>
      </c>
    </row>
    <row r="10" spans="1:27" ht="13.5">
      <c r="A10" s="291" t="s">
        <v>208</v>
      </c>
      <c r="B10" s="142"/>
      <c r="C10" s="62">
        <v>19736991</v>
      </c>
      <c r="D10" s="156"/>
      <c r="E10" s="60">
        <v>400000</v>
      </c>
      <c r="F10" s="60">
        <v>400000</v>
      </c>
      <c r="G10" s="60"/>
      <c r="H10" s="60"/>
      <c r="I10" s="60"/>
      <c r="J10" s="60"/>
      <c r="K10" s="60">
        <v>2201</v>
      </c>
      <c r="L10" s="60"/>
      <c r="M10" s="60"/>
      <c r="N10" s="60">
        <v>2201</v>
      </c>
      <c r="O10" s="60"/>
      <c r="P10" s="60"/>
      <c r="Q10" s="60"/>
      <c r="R10" s="60"/>
      <c r="S10" s="60"/>
      <c r="T10" s="60"/>
      <c r="U10" s="60"/>
      <c r="V10" s="60"/>
      <c r="W10" s="60">
        <v>2201</v>
      </c>
      <c r="X10" s="60">
        <v>200000</v>
      </c>
      <c r="Y10" s="60">
        <v>-197799</v>
      </c>
      <c r="Z10" s="140">
        <v>-98.9</v>
      </c>
      <c r="AA10" s="155">
        <v>400000</v>
      </c>
    </row>
    <row r="11" spans="1:27" ht="13.5">
      <c r="A11" s="292" t="s">
        <v>209</v>
      </c>
      <c r="B11" s="142"/>
      <c r="C11" s="293">
        <f aca="true" t="shared" si="1" ref="C11:Y11">SUM(C6:C10)</f>
        <v>22289651</v>
      </c>
      <c r="D11" s="294">
        <f t="shared" si="1"/>
        <v>0</v>
      </c>
      <c r="E11" s="295">
        <f t="shared" si="1"/>
        <v>32059052</v>
      </c>
      <c r="F11" s="295">
        <f t="shared" si="1"/>
        <v>32059052</v>
      </c>
      <c r="G11" s="295">
        <f t="shared" si="1"/>
        <v>2145991</v>
      </c>
      <c r="H11" s="295">
        <f t="shared" si="1"/>
        <v>42071</v>
      </c>
      <c r="I11" s="295">
        <f t="shared" si="1"/>
        <v>2938464</v>
      </c>
      <c r="J11" s="295">
        <f t="shared" si="1"/>
        <v>5126526</v>
      </c>
      <c r="K11" s="295">
        <f t="shared" si="1"/>
        <v>552103</v>
      </c>
      <c r="L11" s="295">
        <f t="shared" si="1"/>
        <v>571260</v>
      </c>
      <c r="M11" s="295">
        <f t="shared" si="1"/>
        <v>1619617</v>
      </c>
      <c r="N11" s="295">
        <f t="shared" si="1"/>
        <v>2742980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7869506</v>
      </c>
      <c r="X11" s="295">
        <f t="shared" si="1"/>
        <v>16029526</v>
      </c>
      <c r="Y11" s="295">
        <f t="shared" si="1"/>
        <v>-8160020</v>
      </c>
      <c r="Z11" s="296">
        <f>+IF(X11&lt;&gt;0,+(Y11/X11)*100,0)</f>
        <v>-50.9061840006997</v>
      </c>
      <c r="AA11" s="297">
        <f>SUM(AA6:AA10)</f>
        <v>32059052</v>
      </c>
    </row>
    <row r="12" spans="1:27" ht="13.5">
      <c r="A12" s="298" t="s">
        <v>210</v>
      </c>
      <c r="B12" s="136"/>
      <c r="C12" s="62">
        <v>25712</v>
      </c>
      <c r="D12" s="156"/>
      <c r="E12" s="60">
        <v>5530000</v>
      </c>
      <c r="F12" s="60">
        <v>5530000</v>
      </c>
      <c r="G12" s="60"/>
      <c r="H12" s="60">
        <v>56618</v>
      </c>
      <c r="I12" s="60">
        <v>42464</v>
      </c>
      <c r="J12" s="60">
        <v>99082</v>
      </c>
      <c r="K12" s="60">
        <v>2022</v>
      </c>
      <c r="L12" s="60">
        <v>139320</v>
      </c>
      <c r="M12" s="60">
        <v>24265</v>
      </c>
      <c r="N12" s="60">
        <v>165607</v>
      </c>
      <c r="O12" s="60"/>
      <c r="P12" s="60"/>
      <c r="Q12" s="60"/>
      <c r="R12" s="60"/>
      <c r="S12" s="60"/>
      <c r="T12" s="60"/>
      <c r="U12" s="60"/>
      <c r="V12" s="60"/>
      <c r="W12" s="60">
        <v>264689</v>
      </c>
      <c r="X12" s="60">
        <v>2765000</v>
      </c>
      <c r="Y12" s="60">
        <v>-2500311</v>
      </c>
      <c r="Z12" s="140">
        <v>-90.43</v>
      </c>
      <c r="AA12" s="155">
        <v>5530000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15317788</v>
      </c>
      <c r="D15" s="156"/>
      <c r="E15" s="60">
        <v>5684200</v>
      </c>
      <c r="F15" s="60">
        <v>5684200</v>
      </c>
      <c r="G15" s="60">
        <v>16058</v>
      </c>
      <c r="H15" s="60">
        <v>15990</v>
      </c>
      <c r="I15" s="60">
        <v>337206</v>
      </c>
      <c r="J15" s="60">
        <v>369254</v>
      </c>
      <c r="K15" s="60">
        <v>567655</v>
      </c>
      <c r="L15" s="60">
        <v>1075383</v>
      </c>
      <c r="M15" s="60">
        <v>718757</v>
      </c>
      <c r="N15" s="60">
        <v>2361795</v>
      </c>
      <c r="O15" s="60"/>
      <c r="P15" s="60"/>
      <c r="Q15" s="60"/>
      <c r="R15" s="60"/>
      <c r="S15" s="60"/>
      <c r="T15" s="60"/>
      <c r="U15" s="60"/>
      <c r="V15" s="60"/>
      <c r="W15" s="60">
        <v>2731049</v>
      </c>
      <c r="X15" s="60">
        <v>2842100</v>
      </c>
      <c r="Y15" s="60">
        <v>-111051</v>
      </c>
      <c r="Z15" s="140">
        <v>-3.91</v>
      </c>
      <c r="AA15" s="155">
        <v>5684200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1546826</v>
      </c>
      <c r="D36" s="156">
        <f t="shared" si="4"/>
        <v>0</v>
      </c>
      <c r="E36" s="60">
        <f t="shared" si="4"/>
        <v>1100000</v>
      </c>
      <c r="F36" s="60">
        <f t="shared" si="4"/>
        <v>1100000</v>
      </c>
      <c r="G36" s="60">
        <f t="shared" si="4"/>
        <v>3755</v>
      </c>
      <c r="H36" s="60">
        <f t="shared" si="4"/>
        <v>37916</v>
      </c>
      <c r="I36" s="60">
        <f t="shared" si="4"/>
        <v>8228</v>
      </c>
      <c r="J36" s="60">
        <f t="shared" si="4"/>
        <v>49899</v>
      </c>
      <c r="K36" s="60">
        <f t="shared" si="4"/>
        <v>129687</v>
      </c>
      <c r="L36" s="60">
        <f t="shared" si="4"/>
        <v>48288</v>
      </c>
      <c r="M36" s="60">
        <f t="shared" si="4"/>
        <v>86574</v>
      </c>
      <c r="N36" s="60">
        <f t="shared" si="4"/>
        <v>264549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314448</v>
      </c>
      <c r="X36" s="60">
        <f t="shared" si="4"/>
        <v>550000</v>
      </c>
      <c r="Y36" s="60">
        <f t="shared" si="4"/>
        <v>-235552</v>
      </c>
      <c r="Z36" s="140">
        <f aca="true" t="shared" si="5" ref="Z36:Z49">+IF(X36&lt;&gt;0,+(Y36/X36)*100,0)</f>
        <v>-42.827636363636366</v>
      </c>
      <c r="AA36" s="155">
        <f>AA6+AA21</f>
        <v>1100000</v>
      </c>
    </row>
    <row r="37" spans="1:27" ht="13.5">
      <c r="A37" s="291" t="s">
        <v>205</v>
      </c>
      <c r="B37" s="142"/>
      <c r="C37" s="62">
        <f t="shared" si="4"/>
        <v>489545</v>
      </c>
      <c r="D37" s="156">
        <f t="shared" si="4"/>
        <v>0</v>
      </c>
      <c r="E37" s="60">
        <f t="shared" si="4"/>
        <v>7999500</v>
      </c>
      <c r="F37" s="60">
        <f t="shared" si="4"/>
        <v>7999500</v>
      </c>
      <c r="G37" s="60">
        <f t="shared" si="4"/>
        <v>2142236</v>
      </c>
      <c r="H37" s="60">
        <f t="shared" si="4"/>
        <v>0</v>
      </c>
      <c r="I37" s="60">
        <f t="shared" si="4"/>
        <v>1576940</v>
      </c>
      <c r="J37" s="60">
        <f t="shared" si="4"/>
        <v>3719176</v>
      </c>
      <c r="K37" s="60">
        <f t="shared" si="4"/>
        <v>1295</v>
      </c>
      <c r="L37" s="60">
        <f t="shared" si="4"/>
        <v>237532</v>
      </c>
      <c r="M37" s="60">
        <f t="shared" si="4"/>
        <v>965699</v>
      </c>
      <c r="N37" s="60">
        <f t="shared" si="4"/>
        <v>1204526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4923702</v>
      </c>
      <c r="X37" s="60">
        <f t="shared" si="4"/>
        <v>3999750</v>
      </c>
      <c r="Y37" s="60">
        <f t="shared" si="4"/>
        <v>923952</v>
      </c>
      <c r="Z37" s="140">
        <f t="shared" si="5"/>
        <v>23.100243765235327</v>
      </c>
      <c r="AA37" s="155">
        <f>AA7+AA22</f>
        <v>7999500</v>
      </c>
    </row>
    <row r="38" spans="1:27" ht="13.5">
      <c r="A38" s="291" t="s">
        <v>206</v>
      </c>
      <c r="B38" s="142"/>
      <c r="C38" s="62">
        <f t="shared" si="4"/>
        <v>516289</v>
      </c>
      <c r="D38" s="156">
        <f t="shared" si="4"/>
        <v>0</v>
      </c>
      <c r="E38" s="60">
        <f t="shared" si="4"/>
        <v>14885000</v>
      </c>
      <c r="F38" s="60">
        <f t="shared" si="4"/>
        <v>14885000</v>
      </c>
      <c r="G38" s="60">
        <f t="shared" si="4"/>
        <v>0</v>
      </c>
      <c r="H38" s="60">
        <f t="shared" si="4"/>
        <v>0</v>
      </c>
      <c r="I38" s="60">
        <f t="shared" si="4"/>
        <v>26730</v>
      </c>
      <c r="J38" s="60">
        <f t="shared" si="4"/>
        <v>26730</v>
      </c>
      <c r="K38" s="60">
        <f t="shared" si="4"/>
        <v>0</v>
      </c>
      <c r="L38" s="60">
        <f t="shared" si="4"/>
        <v>22241</v>
      </c>
      <c r="M38" s="60">
        <f t="shared" si="4"/>
        <v>0</v>
      </c>
      <c r="N38" s="60">
        <f t="shared" si="4"/>
        <v>22241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48971</v>
      </c>
      <c r="X38" s="60">
        <f t="shared" si="4"/>
        <v>7442500</v>
      </c>
      <c r="Y38" s="60">
        <f t="shared" si="4"/>
        <v>-7393529</v>
      </c>
      <c r="Z38" s="140">
        <f t="shared" si="5"/>
        <v>-99.34200873362445</v>
      </c>
      <c r="AA38" s="155">
        <f>AA8+AA23</f>
        <v>14885000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7674552</v>
      </c>
      <c r="F39" s="60">
        <f t="shared" si="4"/>
        <v>7674552</v>
      </c>
      <c r="G39" s="60">
        <f t="shared" si="4"/>
        <v>0</v>
      </c>
      <c r="H39" s="60">
        <f t="shared" si="4"/>
        <v>4155</v>
      </c>
      <c r="I39" s="60">
        <f t="shared" si="4"/>
        <v>1326566</v>
      </c>
      <c r="J39" s="60">
        <f t="shared" si="4"/>
        <v>1330721</v>
      </c>
      <c r="K39" s="60">
        <f t="shared" si="4"/>
        <v>418920</v>
      </c>
      <c r="L39" s="60">
        <f t="shared" si="4"/>
        <v>263199</v>
      </c>
      <c r="M39" s="60">
        <f t="shared" si="4"/>
        <v>567344</v>
      </c>
      <c r="N39" s="60">
        <f t="shared" si="4"/>
        <v>1249463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2580184</v>
      </c>
      <c r="X39" s="60">
        <f t="shared" si="4"/>
        <v>3837276</v>
      </c>
      <c r="Y39" s="60">
        <f t="shared" si="4"/>
        <v>-1257092</v>
      </c>
      <c r="Z39" s="140">
        <f t="shared" si="5"/>
        <v>-32.760009965402546</v>
      </c>
      <c r="AA39" s="155">
        <f>AA9+AA24</f>
        <v>7674552</v>
      </c>
    </row>
    <row r="40" spans="1:27" ht="13.5">
      <c r="A40" s="291" t="s">
        <v>208</v>
      </c>
      <c r="B40" s="142"/>
      <c r="C40" s="62">
        <f t="shared" si="4"/>
        <v>19736991</v>
      </c>
      <c r="D40" s="156">
        <f t="shared" si="4"/>
        <v>0</v>
      </c>
      <c r="E40" s="60">
        <f t="shared" si="4"/>
        <v>400000</v>
      </c>
      <c r="F40" s="60">
        <f t="shared" si="4"/>
        <v>400000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2201</v>
      </c>
      <c r="L40" s="60">
        <f t="shared" si="4"/>
        <v>0</v>
      </c>
      <c r="M40" s="60">
        <f t="shared" si="4"/>
        <v>0</v>
      </c>
      <c r="N40" s="60">
        <f t="shared" si="4"/>
        <v>2201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2201</v>
      </c>
      <c r="X40" s="60">
        <f t="shared" si="4"/>
        <v>200000</v>
      </c>
      <c r="Y40" s="60">
        <f t="shared" si="4"/>
        <v>-197799</v>
      </c>
      <c r="Z40" s="140">
        <f t="shared" si="5"/>
        <v>-98.89949999999999</v>
      </c>
      <c r="AA40" s="155">
        <f>AA10+AA25</f>
        <v>400000</v>
      </c>
    </row>
    <row r="41" spans="1:27" ht="13.5">
      <c r="A41" s="292" t="s">
        <v>209</v>
      </c>
      <c r="B41" s="142"/>
      <c r="C41" s="293">
        <f aca="true" t="shared" si="6" ref="C41:Y41">SUM(C36:C40)</f>
        <v>22289651</v>
      </c>
      <c r="D41" s="294">
        <f t="shared" si="6"/>
        <v>0</v>
      </c>
      <c r="E41" s="295">
        <f t="shared" si="6"/>
        <v>32059052</v>
      </c>
      <c r="F41" s="295">
        <f t="shared" si="6"/>
        <v>32059052</v>
      </c>
      <c r="G41" s="295">
        <f t="shared" si="6"/>
        <v>2145991</v>
      </c>
      <c r="H41" s="295">
        <f t="shared" si="6"/>
        <v>42071</v>
      </c>
      <c r="I41" s="295">
        <f t="shared" si="6"/>
        <v>2938464</v>
      </c>
      <c r="J41" s="295">
        <f t="shared" si="6"/>
        <v>5126526</v>
      </c>
      <c r="K41" s="295">
        <f t="shared" si="6"/>
        <v>552103</v>
      </c>
      <c r="L41" s="295">
        <f t="shared" si="6"/>
        <v>571260</v>
      </c>
      <c r="M41" s="295">
        <f t="shared" si="6"/>
        <v>1619617</v>
      </c>
      <c r="N41" s="295">
        <f t="shared" si="6"/>
        <v>2742980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7869506</v>
      </c>
      <c r="X41" s="295">
        <f t="shared" si="6"/>
        <v>16029526</v>
      </c>
      <c r="Y41" s="295">
        <f t="shared" si="6"/>
        <v>-8160020</v>
      </c>
      <c r="Z41" s="296">
        <f t="shared" si="5"/>
        <v>-50.9061840006997</v>
      </c>
      <c r="AA41" s="297">
        <f>SUM(AA36:AA40)</f>
        <v>32059052</v>
      </c>
    </row>
    <row r="42" spans="1:27" ht="13.5">
      <c r="A42" s="298" t="s">
        <v>210</v>
      </c>
      <c r="B42" s="136"/>
      <c r="C42" s="95">
        <f aca="true" t="shared" si="7" ref="C42:Y48">C12+C27</f>
        <v>25712</v>
      </c>
      <c r="D42" s="129">
        <f t="shared" si="7"/>
        <v>0</v>
      </c>
      <c r="E42" s="54">
        <f t="shared" si="7"/>
        <v>5530000</v>
      </c>
      <c r="F42" s="54">
        <f t="shared" si="7"/>
        <v>5530000</v>
      </c>
      <c r="G42" s="54">
        <f t="shared" si="7"/>
        <v>0</v>
      </c>
      <c r="H42" s="54">
        <f t="shared" si="7"/>
        <v>56618</v>
      </c>
      <c r="I42" s="54">
        <f t="shared" si="7"/>
        <v>42464</v>
      </c>
      <c r="J42" s="54">
        <f t="shared" si="7"/>
        <v>99082</v>
      </c>
      <c r="K42" s="54">
        <f t="shared" si="7"/>
        <v>2022</v>
      </c>
      <c r="L42" s="54">
        <f t="shared" si="7"/>
        <v>139320</v>
      </c>
      <c r="M42" s="54">
        <f t="shared" si="7"/>
        <v>24265</v>
      </c>
      <c r="N42" s="54">
        <f t="shared" si="7"/>
        <v>165607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264689</v>
      </c>
      <c r="X42" s="54">
        <f t="shared" si="7"/>
        <v>2765000</v>
      </c>
      <c r="Y42" s="54">
        <f t="shared" si="7"/>
        <v>-2500311</v>
      </c>
      <c r="Z42" s="184">
        <f t="shared" si="5"/>
        <v>-90.4271609403255</v>
      </c>
      <c r="AA42" s="130">
        <f aca="true" t="shared" si="8" ref="AA42:AA48">AA12+AA27</f>
        <v>5530000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15317788</v>
      </c>
      <c r="D45" s="129">
        <f t="shared" si="7"/>
        <v>0</v>
      </c>
      <c r="E45" s="54">
        <f t="shared" si="7"/>
        <v>5684200</v>
      </c>
      <c r="F45" s="54">
        <f t="shared" si="7"/>
        <v>5684200</v>
      </c>
      <c r="G45" s="54">
        <f t="shared" si="7"/>
        <v>16058</v>
      </c>
      <c r="H45" s="54">
        <f t="shared" si="7"/>
        <v>15990</v>
      </c>
      <c r="I45" s="54">
        <f t="shared" si="7"/>
        <v>337206</v>
      </c>
      <c r="J45" s="54">
        <f t="shared" si="7"/>
        <v>369254</v>
      </c>
      <c r="K45" s="54">
        <f t="shared" si="7"/>
        <v>567655</v>
      </c>
      <c r="L45" s="54">
        <f t="shared" si="7"/>
        <v>1075383</v>
      </c>
      <c r="M45" s="54">
        <f t="shared" si="7"/>
        <v>718757</v>
      </c>
      <c r="N45" s="54">
        <f t="shared" si="7"/>
        <v>2361795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2731049</v>
      </c>
      <c r="X45" s="54">
        <f t="shared" si="7"/>
        <v>2842100</v>
      </c>
      <c r="Y45" s="54">
        <f t="shared" si="7"/>
        <v>-111051</v>
      </c>
      <c r="Z45" s="184">
        <f t="shared" si="5"/>
        <v>-3.9073572358467334</v>
      </c>
      <c r="AA45" s="130">
        <f t="shared" si="8"/>
        <v>5684200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37633151</v>
      </c>
      <c r="D49" s="218">
        <f t="shared" si="9"/>
        <v>0</v>
      </c>
      <c r="E49" s="220">
        <f t="shared" si="9"/>
        <v>43273252</v>
      </c>
      <c r="F49" s="220">
        <f t="shared" si="9"/>
        <v>43273252</v>
      </c>
      <c r="G49" s="220">
        <f t="shared" si="9"/>
        <v>2162049</v>
      </c>
      <c r="H49" s="220">
        <f t="shared" si="9"/>
        <v>114679</v>
      </c>
      <c r="I49" s="220">
        <f t="shared" si="9"/>
        <v>3318134</v>
      </c>
      <c r="J49" s="220">
        <f t="shared" si="9"/>
        <v>5594862</v>
      </c>
      <c r="K49" s="220">
        <f t="shared" si="9"/>
        <v>1121780</v>
      </c>
      <c r="L49" s="220">
        <f t="shared" si="9"/>
        <v>1785963</v>
      </c>
      <c r="M49" s="220">
        <f t="shared" si="9"/>
        <v>2362639</v>
      </c>
      <c r="N49" s="220">
        <f t="shared" si="9"/>
        <v>5270382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10865244</v>
      </c>
      <c r="X49" s="220">
        <f t="shared" si="9"/>
        <v>21636626</v>
      </c>
      <c r="Y49" s="220">
        <f t="shared" si="9"/>
        <v>-10771382</v>
      </c>
      <c r="Z49" s="221">
        <f t="shared" si="5"/>
        <v>-49.78309464701197</v>
      </c>
      <c r="AA49" s="222">
        <f>SUM(AA41:AA48)</f>
        <v>43273252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>
        <v>246458</v>
      </c>
      <c r="H66" s="275">
        <v>433376</v>
      </c>
      <c r="I66" s="275">
        <v>643377</v>
      </c>
      <c r="J66" s="275">
        <v>1323211</v>
      </c>
      <c r="K66" s="275">
        <v>533179</v>
      </c>
      <c r="L66" s="275">
        <v>543776</v>
      </c>
      <c r="M66" s="275">
        <v>336484</v>
      </c>
      <c r="N66" s="275">
        <v>1413439</v>
      </c>
      <c r="O66" s="275"/>
      <c r="P66" s="275"/>
      <c r="Q66" s="275"/>
      <c r="R66" s="275"/>
      <c r="S66" s="275"/>
      <c r="T66" s="275"/>
      <c r="U66" s="275"/>
      <c r="V66" s="275"/>
      <c r="W66" s="275">
        <v>2736650</v>
      </c>
      <c r="X66" s="275"/>
      <c r="Y66" s="275">
        <v>2736650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>
        <v>153770</v>
      </c>
      <c r="H67" s="60">
        <v>182439</v>
      </c>
      <c r="I67" s="60">
        <v>290025</v>
      </c>
      <c r="J67" s="60">
        <v>626234</v>
      </c>
      <c r="K67" s="60">
        <v>265026</v>
      </c>
      <c r="L67" s="60">
        <v>284009</v>
      </c>
      <c r="M67" s="60">
        <v>110899</v>
      </c>
      <c r="N67" s="60">
        <v>659934</v>
      </c>
      <c r="O67" s="60"/>
      <c r="P67" s="60"/>
      <c r="Q67" s="60"/>
      <c r="R67" s="60"/>
      <c r="S67" s="60"/>
      <c r="T67" s="60"/>
      <c r="U67" s="60"/>
      <c r="V67" s="60"/>
      <c r="W67" s="60">
        <v>1286168</v>
      </c>
      <c r="X67" s="60"/>
      <c r="Y67" s="60">
        <v>1286168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850000</v>
      </c>
      <c r="F68" s="60"/>
      <c r="G68" s="60">
        <v>208755</v>
      </c>
      <c r="H68" s="60">
        <v>210689</v>
      </c>
      <c r="I68" s="60">
        <v>310267</v>
      </c>
      <c r="J68" s="60">
        <v>729711</v>
      </c>
      <c r="K68" s="60">
        <v>280083</v>
      </c>
      <c r="L68" s="60">
        <v>202038</v>
      </c>
      <c r="M68" s="60">
        <v>437254</v>
      </c>
      <c r="N68" s="60">
        <v>919375</v>
      </c>
      <c r="O68" s="60"/>
      <c r="P68" s="60"/>
      <c r="Q68" s="60"/>
      <c r="R68" s="60"/>
      <c r="S68" s="60"/>
      <c r="T68" s="60"/>
      <c r="U68" s="60"/>
      <c r="V68" s="60"/>
      <c r="W68" s="60">
        <v>1649086</v>
      </c>
      <c r="X68" s="60"/>
      <c r="Y68" s="60">
        <v>1649086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850000</v>
      </c>
      <c r="F69" s="220">
        <f t="shared" si="12"/>
        <v>0</v>
      </c>
      <c r="G69" s="220">
        <f t="shared" si="12"/>
        <v>608983</v>
      </c>
      <c r="H69" s="220">
        <f t="shared" si="12"/>
        <v>826504</v>
      </c>
      <c r="I69" s="220">
        <f t="shared" si="12"/>
        <v>1243669</v>
      </c>
      <c r="J69" s="220">
        <f t="shared" si="12"/>
        <v>2679156</v>
      </c>
      <c r="K69" s="220">
        <f t="shared" si="12"/>
        <v>1078288</v>
      </c>
      <c r="L69" s="220">
        <f t="shared" si="12"/>
        <v>1029823</v>
      </c>
      <c r="M69" s="220">
        <f t="shared" si="12"/>
        <v>884637</v>
      </c>
      <c r="N69" s="220">
        <f t="shared" si="12"/>
        <v>2992748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5671904</v>
      </c>
      <c r="X69" s="220">
        <f t="shared" si="12"/>
        <v>0</v>
      </c>
      <c r="Y69" s="220">
        <f t="shared" si="12"/>
        <v>5671904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22289651</v>
      </c>
      <c r="D5" s="357">
        <f t="shared" si="0"/>
        <v>0</v>
      </c>
      <c r="E5" s="356">
        <f t="shared" si="0"/>
        <v>32059052</v>
      </c>
      <c r="F5" s="358">
        <f t="shared" si="0"/>
        <v>32059052</v>
      </c>
      <c r="G5" s="358">
        <f t="shared" si="0"/>
        <v>2145991</v>
      </c>
      <c r="H5" s="356">
        <f t="shared" si="0"/>
        <v>42071</v>
      </c>
      <c r="I5" s="356">
        <f t="shared" si="0"/>
        <v>2938464</v>
      </c>
      <c r="J5" s="358">
        <f t="shared" si="0"/>
        <v>5126526</v>
      </c>
      <c r="K5" s="358">
        <f t="shared" si="0"/>
        <v>552103</v>
      </c>
      <c r="L5" s="356">
        <f t="shared" si="0"/>
        <v>571260</v>
      </c>
      <c r="M5" s="356">
        <f t="shared" si="0"/>
        <v>1619617</v>
      </c>
      <c r="N5" s="358">
        <f t="shared" si="0"/>
        <v>2742980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7869506</v>
      </c>
      <c r="X5" s="356">
        <f t="shared" si="0"/>
        <v>16029526</v>
      </c>
      <c r="Y5" s="358">
        <f t="shared" si="0"/>
        <v>-8160020</v>
      </c>
      <c r="Z5" s="359">
        <f>+IF(X5&lt;&gt;0,+(Y5/X5)*100,0)</f>
        <v>-50.9061840006997</v>
      </c>
      <c r="AA5" s="360">
        <f>+AA6+AA8+AA11+AA13+AA15</f>
        <v>32059052</v>
      </c>
    </row>
    <row r="6" spans="1:27" ht="13.5">
      <c r="A6" s="361" t="s">
        <v>204</v>
      </c>
      <c r="B6" s="142"/>
      <c r="C6" s="60">
        <f>+C7</f>
        <v>1546826</v>
      </c>
      <c r="D6" s="340">
        <f aca="true" t="shared" si="1" ref="D6:AA6">+D7</f>
        <v>0</v>
      </c>
      <c r="E6" s="60">
        <f t="shared" si="1"/>
        <v>1100000</v>
      </c>
      <c r="F6" s="59">
        <f t="shared" si="1"/>
        <v>1100000</v>
      </c>
      <c r="G6" s="59">
        <f t="shared" si="1"/>
        <v>3755</v>
      </c>
      <c r="H6" s="60">
        <f t="shared" si="1"/>
        <v>37916</v>
      </c>
      <c r="I6" s="60">
        <f t="shared" si="1"/>
        <v>8228</v>
      </c>
      <c r="J6" s="59">
        <f t="shared" si="1"/>
        <v>49899</v>
      </c>
      <c r="K6" s="59">
        <f t="shared" si="1"/>
        <v>129687</v>
      </c>
      <c r="L6" s="60">
        <f t="shared" si="1"/>
        <v>48288</v>
      </c>
      <c r="M6" s="60">
        <f t="shared" si="1"/>
        <v>86574</v>
      </c>
      <c r="N6" s="59">
        <f t="shared" si="1"/>
        <v>264549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314448</v>
      </c>
      <c r="X6" s="60">
        <f t="shared" si="1"/>
        <v>550000</v>
      </c>
      <c r="Y6" s="59">
        <f t="shared" si="1"/>
        <v>-235552</v>
      </c>
      <c r="Z6" s="61">
        <f>+IF(X6&lt;&gt;0,+(Y6/X6)*100,0)</f>
        <v>-42.827636363636366</v>
      </c>
      <c r="AA6" s="62">
        <f t="shared" si="1"/>
        <v>1100000</v>
      </c>
    </row>
    <row r="7" spans="1:27" ht="13.5">
      <c r="A7" s="291" t="s">
        <v>228</v>
      </c>
      <c r="B7" s="142"/>
      <c r="C7" s="60">
        <v>1546826</v>
      </c>
      <c r="D7" s="340"/>
      <c r="E7" s="60">
        <v>1100000</v>
      </c>
      <c r="F7" s="59">
        <v>1100000</v>
      </c>
      <c r="G7" s="59">
        <v>3755</v>
      </c>
      <c r="H7" s="60">
        <v>37916</v>
      </c>
      <c r="I7" s="60">
        <v>8228</v>
      </c>
      <c r="J7" s="59">
        <v>49899</v>
      </c>
      <c r="K7" s="59">
        <v>129687</v>
      </c>
      <c r="L7" s="60">
        <v>48288</v>
      </c>
      <c r="M7" s="60">
        <v>86574</v>
      </c>
      <c r="N7" s="59">
        <v>264549</v>
      </c>
      <c r="O7" s="59"/>
      <c r="P7" s="60"/>
      <c r="Q7" s="60"/>
      <c r="R7" s="59"/>
      <c r="S7" s="59"/>
      <c r="T7" s="60"/>
      <c r="U7" s="60"/>
      <c r="V7" s="59"/>
      <c r="W7" s="59">
        <v>314448</v>
      </c>
      <c r="X7" s="60">
        <v>550000</v>
      </c>
      <c r="Y7" s="59">
        <v>-235552</v>
      </c>
      <c r="Z7" s="61">
        <v>-42.83</v>
      </c>
      <c r="AA7" s="62">
        <v>1100000</v>
      </c>
    </row>
    <row r="8" spans="1:27" ht="13.5">
      <c r="A8" s="361" t="s">
        <v>205</v>
      </c>
      <c r="B8" s="142"/>
      <c r="C8" s="60">
        <f aca="true" t="shared" si="2" ref="C8:Y8">SUM(C9:C10)</f>
        <v>489545</v>
      </c>
      <c r="D8" s="340">
        <f t="shared" si="2"/>
        <v>0</v>
      </c>
      <c r="E8" s="60">
        <f t="shared" si="2"/>
        <v>7999500</v>
      </c>
      <c r="F8" s="59">
        <f t="shared" si="2"/>
        <v>7999500</v>
      </c>
      <c r="G8" s="59">
        <f t="shared" si="2"/>
        <v>2142236</v>
      </c>
      <c r="H8" s="60">
        <f t="shared" si="2"/>
        <v>0</v>
      </c>
      <c r="I8" s="60">
        <f t="shared" si="2"/>
        <v>1576940</v>
      </c>
      <c r="J8" s="59">
        <f t="shared" si="2"/>
        <v>3719176</v>
      </c>
      <c r="K8" s="59">
        <f t="shared" si="2"/>
        <v>1295</v>
      </c>
      <c r="L8" s="60">
        <f t="shared" si="2"/>
        <v>237532</v>
      </c>
      <c r="M8" s="60">
        <f t="shared" si="2"/>
        <v>965699</v>
      </c>
      <c r="N8" s="59">
        <f t="shared" si="2"/>
        <v>1204526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4923702</v>
      </c>
      <c r="X8" s="60">
        <f t="shared" si="2"/>
        <v>3999750</v>
      </c>
      <c r="Y8" s="59">
        <f t="shared" si="2"/>
        <v>923952</v>
      </c>
      <c r="Z8" s="61">
        <f>+IF(X8&lt;&gt;0,+(Y8/X8)*100,0)</f>
        <v>23.100243765235327</v>
      </c>
      <c r="AA8" s="62">
        <f>SUM(AA9:AA10)</f>
        <v>7999500</v>
      </c>
    </row>
    <row r="9" spans="1:27" ht="13.5">
      <c r="A9" s="291" t="s">
        <v>229</v>
      </c>
      <c r="B9" s="142"/>
      <c r="C9" s="60">
        <v>489545</v>
      </c>
      <c r="D9" s="340"/>
      <c r="E9" s="60">
        <v>4999500</v>
      </c>
      <c r="F9" s="59">
        <v>4999500</v>
      </c>
      <c r="G9" s="59">
        <v>2142236</v>
      </c>
      <c r="H9" s="60"/>
      <c r="I9" s="60">
        <v>1576940</v>
      </c>
      <c r="J9" s="59">
        <v>3719176</v>
      </c>
      <c r="K9" s="59">
        <v>1295</v>
      </c>
      <c r="L9" s="60">
        <v>177682</v>
      </c>
      <c r="M9" s="60">
        <v>965699</v>
      </c>
      <c r="N9" s="59">
        <v>1144676</v>
      </c>
      <c r="O9" s="59"/>
      <c r="P9" s="60"/>
      <c r="Q9" s="60"/>
      <c r="R9" s="59"/>
      <c r="S9" s="59"/>
      <c r="T9" s="60"/>
      <c r="U9" s="60"/>
      <c r="V9" s="59"/>
      <c r="W9" s="59">
        <v>4863852</v>
      </c>
      <c r="X9" s="60">
        <v>2499750</v>
      </c>
      <c r="Y9" s="59">
        <v>2364102</v>
      </c>
      <c r="Z9" s="61">
        <v>94.57</v>
      </c>
      <c r="AA9" s="62">
        <v>4999500</v>
      </c>
    </row>
    <row r="10" spans="1:27" ht="13.5">
      <c r="A10" s="291" t="s">
        <v>230</v>
      </c>
      <c r="B10" s="142"/>
      <c r="C10" s="60"/>
      <c r="D10" s="340"/>
      <c r="E10" s="60">
        <v>3000000</v>
      </c>
      <c r="F10" s="59">
        <v>3000000</v>
      </c>
      <c r="G10" s="59"/>
      <c r="H10" s="60"/>
      <c r="I10" s="60"/>
      <c r="J10" s="59"/>
      <c r="K10" s="59"/>
      <c r="L10" s="60">
        <v>59850</v>
      </c>
      <c r="M10" s="60"/>
      <c r="N10" s="59">
        <v>59850</v>
      </c>
      <c r="O10" s="59"/>
      <c r="P10" s="60"/>
      <c r="Q10" s="60"/>
      <c r="R10" s="59"/>
      <c r="S10" s="59"/>
      <c r="T10" s="60"/>
      <c r="U10" s="60"/>
      <c r="V10" s="59"/>
      <c r="W10" s="59">
        <v>59850</v>
      </c>
      <c r="X10" s="60">
        <v>1500000</v>
      </c>
      <c r="Y10" s="59">
        <v>-1440150</v>
      </c>
      <c r="Z10" s="61">
        <v>-96.01</v>
      </c>
      <c r="AA10" s="62">
        <v>3000000</v>
      </c>
    </row>
    <row r="11" spans="1:27" ht="13.5">
      <c r="A11" s="361" t="s">
        <v>206</v>
      </c>
      <c r="B11" s="142"/>
      <c r="C11" s="362">
        <f>+C12</f>
        <v>516289</v>
      </c>
      <c r="D11" s="363">
        <f aca="true" t="shared" si="3" ref="D11:AA11">+D12</f>
        <v>0</v>
      </c>
      <c r="E11" s="362">
        <f t="shared" si="3"/>
        <v>14885000</v>
      </c>
      <c r="F11" s="364">
        <f t="shared" si="3"/>
        <v>14885000</v>
      </c>
      <c r="G11" s="364">
        <f t="shared" si="3"/>
        <v>0</v>
      </c>
      <c r="H11" s="362">
        <f t="shared" si="3"/>
        <v>0</v>
      </c>
      <c r="I11" s="362">
        <f t="shared" si="3"/>
        <v>26730</v>
      </c>
      <c r="J11" s="364">
        <f t="shared" si="3"/>
        <v>26730</v>
      </c>
      <c r="K11" s="364">
        <f t="shared" si="3"/>
        <v>0</v>
      </c>
      <c r="L11" s="362">
        <f t="shared" si="3"/>
        <v>22241</v>
      </c>
      <c r="M11" s="362">
        <f t="shared" si="3"/>
        <v>0</v>
      </c>
      <c r="N11" s="364">
        <f t="shared" si="3"/>
        <v>22241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48971</v>
      </c>
      <c r="X11" s="362">
        <f t="shared" si="3"/>
        <v>7442500</v>
      </c>
      <c r="Y11" s="364">
        <f t="shared" si="3"/>
        <v>-7393529</v>
      </c>
      <c r="Z11" s="365">
        <f>+IF(X11&lt;&gt;0,+(Y11/X11)*100,0)</f>
        <v>-99.34200873362445</v>
      </c>
      <c r="AA11" s="366">
        <f t="shared" si="3"/>
        <v>14885000</v>
      </c>
    </row>
    <row r="12" spans="1:27" ht="13.5">
      <c r="A12" s="291" t="s">
        <v>231</v>
      </c>
      <c r="B12" s="136"/>
      <c r="C12" s="60">
        <v>516289</v>
      </c>
      <c r="D12" s="340"/>
      <c r="E12" s="60">
        <v>14885000</v>
      </c>
      <c r="F12" s="59">
        <v>14885000</v>
      </c>
      <c r="G12" s="59"/>
      <c r="H12" s="60"/>
      <c r="I12" s="60">
        <v>26730</v>
      </c>
      <c r="J12" s="59">
        <v>26730</v>
      </c>
      <c r="K12" s="59"/>
      <c r="L12" s="60">
        <v>22241</v>
      </c>
      <c r="M12" s="60"/>
      <c r="N12" s="59">
        <v>22241</v>
      </c>
      <c r="O12" s="59"/>
      <c r="P12" s="60"/>
      <c r="Q12" s="60"/>
      <c r="R12" s="59"/>
      <c r="S12" s="59"/>
      <c r="T12" s="60"/>
      <c r="U12" s="60"/>
      <c r="V12" s="59"/>
      <c r="W12" s="59">
        <v>48971</v>
      </c>
      <c r="X12" s="60">
        <v>7442500</v>
      </c>
      <c r="Y12" s="59">
        <v>-7393529</v>
      </c>
      <c r="Z12" s="61">
        <v>-99.34</v>
      </c>
      <c r="AA12" s="62">
        <v>14885000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7674552</v>
      </c>
      <c r="F13" s="342">
        <f t="shared" si="4"/>
        <v>7674552</v>
      </c>
      <c r="G13" s="342">
        <f t="shared" si="4"/>
        <v>0</v>
      </c>
      <c r="H13" s="275">
        <f t="shared" si="4"/>
        <v>4155</v>
      </c>
      <c r="I13" s="275">
        <f t="shared" si="4"/>
        <v>1326566</v>
      </c>
      <c r="J13" s="342">
        <f t="shared" si="4"/>
        <v>1330721</v>
      </c>
      <c r="K13" s="342">
        <f t="shared" si="4"/>
        <v>418920</v>
      </c>
      <c r="L13" s="275">
        <f t="shared" si="4"/>
        <v>263199</v>
      </c>
      <c r="M13" s="275">
        <f t="shared" si="4"/>
        <v>567344</v>
      </c>
      <c r="N13" s="342">
        <f t="shared" si="4"/>
        <v>1249463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2580184</v>
      </c>
      <c r="X13" s="275">
        <f t="shared" si="4"/>
        <v>3837276</v>
      </c>
      <c r="Y13" s="342">
        <f t="shared" si="4"/>
        <v>-1257092</v>
      </c>
      <c r="Z13" s="335">
        <f>+IF(X13&lt;&gt;0,+(Y13/X13)*100,0)</f>
        <v>-32.760009965402546</v>
      </c>
      <c r="AA13" s="273">
        <f t="shared" si="4"/>
        <v>7674552</v>
      </c>
    </row>
    <row r="14" spans="1:27" ht="13.5">
      <c r="A14" s="291" t="s">
        <v>232</v>
      </c>
      <c r="B14" s="136"/>
      <c r="C14" s="60"/>
      <c r="D14" s="340"/>
      <c r="E14" s="60">
        <v>7674552</v>
      </c>
      <c r="F14" s="59">
        <v>7674552</v>
      </c>
      <c r="G14" s="59"/>
      <c r="H14" s="60">
        <v>4155</v>
      </c>
      <c r="I14" s="60">
        <v>1326566</v>
      </c>
      <c r="J14" s="59">
        <v>1330721</v>
      </c>
      <c r="K14" s="59">
        <v>418920</v>
      </c>
      <c r="L14" s="60">
        <v>263199</v>
      </c>
      <c r="M14" s="60">
        <v>567344</v>
      </c>
      <c r="N14" s="59">
        <v>1249463</v>
      </c>
      <c r="O14" s="59"/>
      <c r="P14" s="60"/>
      <c r="Q14" s="60"/>
      <c r="R14" s="59"/>
      <c r="S14" s="59"/>
      <c r="T14" s="60"/>
      <c r="U14" s="60"/>
      <c r="V14" s="59"/>
      <c r="W14" s="59">
        <v>2580184</v>
      </c>
      <c r="X14" s="60">
        <v>3837276</v>
      </c>
      <c r="Y14" s="59">
        <v>-1257092</v>
      </c>
      <c r="Z14" s="61">
        <v>-32.76</v>
      </c>
      <c r="AA14" s="62">
        <v>7674552</v>
      </c>
    </row>
    <row r="15" spans="1:27" ht="13.5">
      <c r="A15" s="361" t="s">
        <v>208</v>
      </c>
      <c r="B15" s="136"/>
      <c r="C15" s="60">
        <f aca="true" t="shared" si="5" ref="C15:Y15">SUM(C16:C20)</f>
        <v>19736991</v>
      </c>
      <c r="D15" s="340">
        <f t="shared" si="5"/>
        <v>0</v>
      </c>
      <c r="E15" s="60">
        <f t="shared" si="5"/>
        <v>400000</v>
      </c>
      <c r="F15" s="59">
        <f t="shared" si="5"/>
        <v>400000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2201</v>
      </c>
      <c r="L15" s="60">
        <f t="shared" si="5"/>
        <v>0</v>
      </c>
      <c r="M15" s="60">
        <f t="shared" si="5"/>
        <v>0</v>
      </c>
      <c r="N15" s="59">
        <f t="shared" si="5"/>
        <v>2201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2201</v>
      </c>
      <c r="X15" s="60">
        <f t="shared" si="5"/>
        <v>200000</v>
      </c>
      <c r="Y15" s="59">
        <f t="shared" si="5"/>
        <v>-197799</v>
      </c>
      <c r="Z15" s="61">
        <f>+IF(X15&lt;&gt;0,+(Y15/X15)*100,0)</f>
        <v>-98.89949999999999</v>
      </c>
      <c r="AA15" s="62">
        <f>SUM(AA16:AA20)</f>
        <v>400000</v>
      </c>
    </row>
    <row r="16" spans="1:27" ht="13.5">
      <c r="A16" s="291" t="s">
        <v>233</v>
      </c>
      <c r="B16" s="300"/>
      <c r="C16" s="60">
        <v>7645951</v>
      </c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12091040</v>
      </c>
      <c r="D20" s="340"/>
      <c r="E20" s="60">
        <v>400000</v>
      </c>
      <c r="F20" s="59">
        <v>400000</v>
      </c>
      <c r="G20" s="59"/>
      <c r="H20" s="60"/>
      <c r="I20" s="60"/>
      <c r="J20" s="59"/>
      <c r="K20" s="59">
        <v>2201</v>
      </c>
      <c r="L20" s="60"/>
      <c r="M20" s="60"/>
      <c r="N20" s="59">
        <v>2201</v>
      </c>
      <c r="O20" s="59"/>
      <c r="P20" s="60"/>
      <c r="Q20" s="60"/>
      <c r="R20" s="59"/>
      <c r="S20" s="59"/>
      <c r="T20" s="60"/>
      <c r="U20" s="60"/>
      <c r="V20" s="59"/>
      <c r="W20" s="59">
        <v>2201</v>
      </c>
      <c r="X20" s="60">
        <v>200000</v>
      </c>
      <c r="Y20" s="59">
        <v>-197799</v>
      </c>
      <c r="Z20" s="61">
        <v>-98.9</v>
      </c>
      <c r="AA20" s="62">
        <v>400000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25712</v>
      </c>
      <c r="D22" s="344">
        <f t="shared" si="6"/>
        <v>0</v>
      </c>
      <c r="E22" s="343">
        <f t="shared" si="6"/>
        <v>5530000</v>
      </c>
      <c r="F22" s="345">
        <f t="shared" si="6"/>
        <v>5530000</v>
      </c>
      <c r="G22" s="345">
        <f t="shared" si="6"/>
        <v>0</v>
      </c>
      <c r="H22" s="343">
        <f t="shared" si="6"/>
        <v>56618</v>
      </c>
      <c r="I22" s="343">
        <f t="shared" si="6"/>
        <v>42464</v>
      </c>
      <c r="J22" s="345">
        <f t="shared" si="6"/>
        <v>99082</v>
      </c>
      <c r="K22" s="345">
        <f t="shared" si="6"/>
        <v>2022</v>
      </c>
      <c r="L22" s="343">
        <f t="shared" si="6"/>
        <v>139320</v>
      </c>
      <c r="M22" s="343">
        <f t="shared" si="6"/>
        <v>24265</v>
      </c>
      <c r="N22" s="345">
        <f t="shared" si="6"/>
        <v>165607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264689</v>
      </c>
      <c r="X22" s="343">
        <f t="shared" si="6"/>
        <v>2765000</v>
      </c>
      <c r="Y22" s="345">
        <f t="shared" si="6"/>
        <v>-2500311</v>
      </c>
      <c r="Z22" s="336">
        <f>+IF(X22&lt;&gt;0,+(Y22/X22)*100,0)</f>
        <v>-90.4271609403255</v>
      </c>
      <c r="AA22" s="350">
        <f>SUM(AA23:AA32)</f>
        <v>5530000</v>
      </c>
    </row>
    <row r="23" spans="1:27" ht="13.5">
      <c r="A23" s="361" t="s">
        <v>236</v>
      </c>
      <c r="B23" s="142"/>
      <c r="C23" s="60"/>
      <c r="D23" s="340"/>
      <c r="E23" s="60">
        <v>15000</v>
      </c>
      <c r="F23" s="59">
        <v>15000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7500</v>
      </c>
      <c r="Y23" s="59">
        <v>-7500</v>
      </c>
      <c r="Z23" s="61">
        <v>-100</v>
      </c>
      <c r="AA23" s="62">
        <v>15000</v>
      </c>
    </row>
    <row r="24" spans="1:27" ht="13.5">
      <c r="A24" s="361" t="s">
        <v>237</v>
      </c>
      <c r="B24" s="142"/>
      <c r="C24" s="60">
        <v>25712</v>
      </c>
      <c r="D24" s="340"/>
      <c r="E24" s="60">
        <v>1260000</v>
      </c>
      <c r="F24" s="59">
        <v>1260000</v>
      </c>
      <c r="G24" s="59"/>
      <c r="H24" s="60">
        <v>56618</v>
      </c>
      <c r="I24" s="60">
        <v>40442</v>
      </c>
      <c r="J24" s="59">
        <v>97060</v>
      </c>
      <c r="K24" s="59"/>
      <c r="L24" s="60">
        <v>80883</v>
      </c>
      <c r="M24" s="60">
        <v>24265</v>
      </c>
      <c r="N24" s="59">
        <v>105148</v>
      </c>
      <c r="O24" s="59"/>
      <c r="P24" s="60"/>
      <c r="Q24" s="60"/>
      <c r="R24" s="59"/>
      <c r="S24" s="59"/>
      <c r="T24" s="60"/>
      <c r="U24" s="60"/>
      <c r="V24" s="59"/>
      <c r="W24" s="59">
        <v>202208</v>
      </c>
      <c r="X24" s="60">
        <v>630000</v>
      </c>
      <c r="Y24" s="59">
        <v>-427792</v>
      </c>
      <c r="Z24" s="61">
        <v>-67.9</v>
      </c>
      <c r="AA24" s="62">
        <v>1260000</v>
      </c>
    </row>
    <row r="25" spans="1:27" ht="13.5">
      <c r="A25" s="361" t="s">
        <v>238</v>
      </c>
      <c r="B25" s="142"/>
      <c r="C25" s="60"/>
      <c r="D25" s="340"/>
      <c r="E25" s="60">
        <v>455000</v>
      </c>
      <c r="F25" s="59">
        <v>455000</v>
      </c>
      <c r="G25" s="59"/>
      <c r="H25" s="60"/>
      <c r="I25" s="60">
        <v>2022</v>
      </c>
      <c r="J25" s="59">
        <v>2022</v>
      </c>
      <c r="K25" s="59">
        <v>2022</v>
      </c>
      <c r="L25" s="60"/>
      <c r="M25" s="60"/>
      <c r="N25" s="59">
        <v>2022</v>
      </c>
      <c r="O25" s="59"/>
      <c r="P25" s="60"/>
      <c r="Q25" s="60"/>
      <c r="R25" s="59"/>
      <c r="S25" s="59"/>
      <c r="T25" s="60"/>
      <c r="U25" s="60"/>
      <c r="V25" s="59"/>
      <c r="W25" s="59">
        <v>4044</v>
      </c>
      <c r="X25" s="60">
        <v>227500</v>
      </c>
      <c r="Y25" s="59">
        <v>-223456</v>
      </c>
      <c r="Z25" s="61">
        <v>-98.22</v>
      </c>
      <c r="AA25" s="62">
        <v>455000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3800000</v>
      </c>
      <c r="F32" s="59">
        <v>3800000</v>
      </c>
      <c r="G32" s="59"/>
      <c r="H32" s="60"/>
      <c r="I32" s="60"/>
      <c r="J32" s="59"/>
      <c r="K32" s="59"/>
      <c r="L32" s="60">
        <v>58437</v>
      </c>
      <c r="M32" s="60"/>
      <c r="N32" s="59">
        <v>58437</v>
      </c>
      <c r="O32" s="59"/>
      <c r="P32" s="60"/>
      <c r="Q32" s="60"/>
      <c r="R32" s="59"/>
      <c r="S32" s="59"/>
      <c r="T32" s="60"/>
      <c r="U32" s="60"/>
      <c r="V32" s="59"/>
      <c r="W32" s="59">
        <v>58437</v>
      </c>
      <c r="X32" s="60">
        <v>1900000</v>
      </c>
      <c r="Y32" s="59">
        <v>-1841563</v>
      </c>
      <c r="Z32" s="61">
        <v>-96.92</v>
      </c>
      <c r="AA32" s="62">
        <v>3800000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15317788</v>
      </c>
      <c r="D40" s="344">
        <f t="shared" si="9"/>
        <v>0</v>
      </c>
      <c r="E40" s="343">
        <f t="shared" si="9"/>
        <v>5684200</v>
      </c>
      <c r="F40" s="345">
        <f t="shared" si="9"/>
        <v>5684200</v>
      </c>
      <c r="G40" s="345">
        <f t="shared" si="9"/>
        <v>16058</v>
      </c>
      <c r="H40" s="343">
        <f t="shared" si="9"/>
        <v>15990</v>
      </c>
      <c r="I40" s="343">
        <f t="shared" si="9"/>
        <v>337206</v>
      </c>
      <c r="J40" s="345">
        <f t="shared" si="9"/>
        <v>369254</v>
      </c>
      <c r="K40" s="345">
        <f t="shared" si="9"/>
        <v>567655</v>
      </c>
      <c r="L40" s="343">
        <f t="shared" si="9"/>
        <v>1075383</v>
      </c>
      <c r="M40" s="343">
        <f t="shared" si="9"/>
        <v>718757</v>
      </c>
      <c r="N40" s="345">
        <f t="shared" si="9"/>
        <v>2361795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2731049</v>
      </c>
      <c r="X40" s="343">
        <f t="shared" si="9"/>
        <v>2842100</v>
      </c>
      <c r="Y40" s="345">
        <f t="shared" si="9"/>
        <v>-111051</v>
      </c>
      <c r="Z40" s="336">
        <f>+IF(X40&lt;&gt;0,+(Y40/X40)*100,0)</f>
        <v>-3.9073572358467334</v>
      </c>
      <c r="AA40" s="350">
        <f>SUM(AA41:AA49)</f>
        <v>5684200</v>
      </c>
    </row>
    <row r="41" spans="1:27" ht="13.5">
      <c r="A41" s="361" t="s">
        <v>247</v>
      </c>
      <c r="B41" s="142"/>
      <c r="C41" s="362"/>
      <c r="D41" s="363"/>
      <c r="E41" s="362">
        <v>1770000</v>
      </c>
      <c r="F41" s="364">
        <v>1770000</v>
      </c>
      <c r="G41" s="364"/>
      <c r="H41" s="362"/>
      <c r="I41" s="362">
        <v>158900</v>
      </c>
      <c r="J41" s="364">
        <v>158900</v>
      </c>
      <c r="K41" s="364">
        <v>389310</v>
      </c>
      <c r="L41" s="362">
        <v>795276</v>
      </c>
      <c r="M41" s="362">
        <v>532468</v>
      </c>
      <c r="N41" s="364">
        <v>1717054</v>
      </c>
      <c r="O41" s="364"/>
      <c r="P41" s="362"/>
      <c r="Q41" s="362"/>
      <c r="R41" s="364"/>
      <c r="S41" s="364"/>
      <c r="T41" s="362"/>
      <c r="U41" s="362"/>
      <c r="V41" s="364"/>
      <c r="W41" s="364">
        <v>1875954</v>
      </c>
      <c r="X41" s="362">
        <v>885000</v>
      </c>
      <c r="Y41" s="364">
        <v>990954</v>
      </c>
      <c r="Z41" s="365">
        <v>111.97</v>
      </c>
      <c r="AA41" s="366">
        <v>1770000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886000</v>
      </c>
      <c r="F43" s="370">
        <v>886000</v>
      </c>
      <c r="G43" s="370">
        <v>16058</v>
      </c>
      <c r="H43" s="305">
        <v>14593</v>
      </c>
      <c r="I43" s="305">
        <v>160019</v>
      </c>
      <c r="J43" s="370">
        <v>190670</v>
      </c>
      <c r="K43" s="370">
        <v>29943</v>
      </c>
      <c r="L43" s="305">
        <v>70608</v>
      </c>
      <c r="M43" s="305">
        <v>66289</v>
      </c>
      <c r="N43" s="370">
        <v>166840</v>
      </c>
      <c r="O43" s="370"/>
      <c r="P43" s="305"/>
      <c r="Q43" s="305"/>
      <c r="R43" s="370"/>
      <c r="S43" s="370"/>
      <c r="T43" s="305"/>
      <c r="U43" s="305"/>
      <c r="V43" s="370"/>
      <c r="W43" s="370">
        <v>357510</v>
      </c>
      <c r="X43" s="305">
        <v>443000</v>
      </c>
      <c r="Y43" s="370">
        <v>-85490</v>
      </c>
      <c r="Z43" s="371">
        <v>-19.3</v>
      </c>
      <c r="AA43" s="303">
        <v>886000</v>
      </c>
    </row>
    <row r="44" spans="1:27" ht="13.5">
      <c r="A44" s="361" t="s">
        <v>250</v>
      </c>
      <c r="B44" s="136"/>
      <c r="C44" s="60"/>
      <c r="D44" s="368"/>
      <c r="E44" s="54">
        <v>278200</v>
      </c>
      <c r="F44" s="53">
        <v>278200</v>
      </c>
      <c r="G44" s="53"/>
      <c r="H44" s="54">
        <v>1397</v>
      </c>
      <c r="I44" s="54">
        <v>18287</v>
      </c>
      <c r="J44" s="53">
        <v>19684</v>
      </c>
      <c r="K44" s="53">
        <v>4200</v>
      </c>
      <c r="L44" s="54">
        <v>35314</v>
      </c>
      <c r="M44" s="54"/>
      <c r="N44" s="53">
        <v>39514</v>
      </c>
      <c r="O44" s="53"/>
      <c r="P44" s="54"/>
      <c r="Q44" s="54"/>
      <c r="R44" s="53"/>
      <c r="S44" s="53"/>
      <c r="T44" s="54"/>
      <c r="U44" s="54"/>
      <c r="V44" s="53"/>
      <c r="W44" s="53">
        <v>59198</v>
      </c>
      <c r="X44" s="54">
        <v>139100</v>
      </c>
      <c r="Y44" s="53">
        <v>-79902</v>
      </c>
      <c r="Z44" s="94">
        <v>-57.44</v>
      </c>
      <c r="AA44" s="95">
        <v>278200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15317788</v>
      </c>
      <c r="D49" s="368"/>
      <c r="E49" s="54">
        <v>2750000</v>
      </c>
      <c r="F49" s="53">
        <v>2750000</v>
      </c>
      <c r="G49" s="53"/>
      <c r="H49" s="54"/>
      <c r="I49" s="54"/>
      <c r="J49" s="53"/>
      <c r="K49" s="53">
        <v>144202</v>
      </c>
      <c r="L49" s="54">
        <v>174185</v>
      </c>
      <c r="M49" s="54">
        <v>120000</v>
      </c>
      <c r="N49" s="53">
        <v>438387</v>
      </c>
      <c r="O49" s="53"/>
      <c r="P49" s="54"/>
      <c r="Q49" s="54"/>
      <c r="R49" s="53"/>
      <c r="S49" s="53"/>
      <c r="T49" s="54"/>
      <c r="U49" s="54"/>
      <c r="V49" s="53"/>
      <c r="W49" s="53">
        <v>438387</v>
      </c>
      <c r="X49" s="54">
        <v>1375000</v>
      </c>
      <c r="Y49" s="53">
        <v>-936613</v>
      </c>
      <c r="Z49" s="94">
        <v>-68.12</v>
      </c>
      <c r="AA49" s="95">
        <v>2750000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37633151</v>
      </c>
      <c r="D60" s="346">
        <f t="shared" si="14"/>
        <v>0</v>
      </c>
      <c r="E60" s="219">
        <f t="shared" si="14"/>
        <v>43273252</v>
      </c>
      <c r="F60" s="264">
        <f t="shared" si="14"/>
        <v>43273252</v>
      </c>
      <c r="G60" s="264">
        <f t="shared" si="14"/>
        <v>2162049</v>
      </c>
      <c r="H60" s="219">
        <f t="shared" si="14"/>
        <v>114679</v>
      </c>
      <c r="I60" s="219">
        <f t="shared" si="14"/>
        <v>3318134</v>
      </c>
      <c r="J60" s="264">
        <f t="shared" si="14"/>
        <v>5594862</v>
      </c>
      <c r="K60" s="264">
        <f t="shared" si="14"/>
        <v>1121780</v>
      </c>
      <c r="L60" s="219">
        <f t="shared" si="14"/>
        <v>1785963</v>
      </c>
      <c r="M60" s="219">
        <f t="shared" si="14"/>
        <v>2362639</v>
      </c>
      <c r="N60" s="264">
        <f t="shared" si="14"/>
        <v>5270382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10865244</v>
      </c>
      <c r="X60" s="219">
        <f t="shared" si="14"/>
        <v>21636626</v>
      </c>
      <c r="Y60" s="264">
        <f t="shared" si="14"/>
        <v>-10771382</v>
      </c>
      <c r="Z60" s="337">
        <f>+IF(X60&lt;&gt;0,+(Y60/X60)*100,0)</f>
        <v>-49.78309464701197</v>
      </c>
      <c r="AA60" s="232">
        <f>+AA57+AA54+AA51+AA40+AA37+AA34+AA22+AA5</f>
        <v>43273252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2015-02-02T10:22:33Z</dcterms:created>
  <dcterms:modified xsi:type="dcterms:W3CDTF">2015-02-02T10:22:37Z</dcterms:modified>
  <cp:category/>
  <cp:version/>
  <cp:contentType/>
  <cp:contentStatus/>
</cp:coreProperties>
</file>