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<sst xmlns="http://schemas.openxmlformats.org/spreadsheetml/2006/main" count="855" uniqueCount="302">
  <si>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Blue Crane Route(EC102)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</si>
  <si>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</si>
  <si>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</si>
  <si>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</si>
  <si>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</si>
  <si>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</si>
  <si>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</si>
  <si>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</si>
  <si>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</si>
  <si>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</si>
  <si>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</si>
  <si>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</si>
  <si>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</si>
  <si>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</si>
  <si>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</si>
  <si>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</si>
  <si>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</si>
  <si>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</si>
  <si>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</si>
  <si>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</si>
  <si>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</si>
  <si>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</si>
  <si>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</si>
  <si>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</si>
  <si>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</si>
  <si>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</si>
  <si>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</si>
  <si>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</si>
  <si>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</si>
  <si>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</si>
  <si>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</si>
  <si>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</si>
  <si>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</si>
  <si>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</si>
  <si>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</si>
  <si>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</si>
  <si>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</si>
  <si>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</si>
  <si>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</si>
  <si>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</si>
  <si>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</si>
  <si>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</si>
  <si>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</si>
  <si>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</si>
  <si>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</si>
  <si>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</si>
  <si>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</si>
  <si>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</si>
  <si>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</si>
  <si>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</si>
  <si>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</si>
  <si>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</si>
  <si>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</si>
  <si>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</si>
  <si>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</si>
  <si>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</si>
  <si>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</si>
  <si>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</si>
  <si>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</si>
  <si>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</si>
  <si>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</si>
  <si>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</si>
  <si>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</si>
  <si>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</si>
  <si>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</si>
  <si>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</si>
  <si>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</si>
  <si>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</si>
  <si>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</si>
  <si>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</si>
  <si>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</si>
  <si>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</si>
  <si>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</si>
  <si>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</si>
  <si>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</si>
  <si>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</si>
  <si>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</si>
  <si>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</si>
  <si>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</si>
  <si>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</si>
  <si>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</si>
  <si>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</si>
  <si>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</si>
  <si>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</si>
  <si>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</si>
  <si>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</si>
  <si>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</si>
  <si>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</si>
  <si>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</si>
  <si>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</si>
  <si>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</si>
  <si>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</si>
  <si>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</si>
  <si>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</si>
  <si>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</si>
  <si>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</si>
  <si>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</si>
  <si>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</si>
  <si>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</si>
  <si>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</si>
  <si>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</si>
  <si>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</si>
  <si>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</si>
  <si>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</si>
  <si>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</si>
  <si>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</si>
  <si>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</si>
  <si>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</si>
  <si>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</si>
  <si>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</si>
  <si>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</si>
  <si>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</si>
  <si>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</si>
  <si>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</si>
  <si>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</si>
  <si>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</si>
  <si>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</si>
  <si>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</si>
  <si>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</si>
  <si>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</si>
  <si>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</si>
  <si>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</si>
  <si>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</si>
  <si>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</si>
  <si>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</si>
  <si>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</si>
  <si>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</si>
  <si>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</si>
  <si>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</si>
  <si>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Blue Crane Route(EC102)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</si>
  <si>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</si>
  <si>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</si>
  <si>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</si>
  <si>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</si>
  <si>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</si>
  <si>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</si>
  <si>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</si>
  <si>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</si>
  <si>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</si>
  <si>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</si>
  <si>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Blue Crane Route(EC102)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</si>
  <si>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</si>
  <si>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</si>
  <si>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</si>
  <si>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</si>
  <si>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</si>
  <si>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</si>
  <si>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</si>
  <si>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</si>
  <si>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</si>
  <si>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</si>
  <si>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</si>
  <si>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</si>
  <si>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</si>
  <si>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</si>
  <si>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</si>
  <si>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</si>
  <si>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</si>
  <si>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</si>
  <si>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</si>
  <si>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</si>
  <si>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</si>
  <si>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</si>
  <si>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</si>
  <si>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</si>
  <si>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</si>
  <si>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</si>
  <si>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</si>
  <si>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</si>
  <si>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</si>
  <si>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</si>
  <si>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</si>
  <si>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</si>
  <si>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</si>
  <si>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</si>
  <si>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</si>
  <si>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</si>
  <si>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</si>
  <si>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</si>
  <si>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</si>
  <si>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</si>
  <si>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</si>
  <si>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</si>
  <si>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</si>
  <si>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</si>
  <si>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</si>
  <si>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</si>
  <si>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</si>
  <si>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</si>
  <si>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</si>
  <si>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</si>
  <si>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</si>
  <si>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</si>
  <si>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</si>
  <si>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</si>
  <si>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</si>
  <si>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</si>
  <si>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</si>
  <si>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</si>
  <si>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</si>
  <si>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</si>
  <si>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Blue Crane Route(EC102)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</si>
  <si>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</si>
  <si>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</si>
  <si>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</si>
  <si>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</si>
  <si>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</si>
  <si>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</si>
  <si>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</si>
  <si>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</si>
  <si>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</si>
  <si>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</si>
  <si>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</si>
  <si>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</si>
  <si>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</si>
  <si>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</si>
  <si>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</si>
  <si>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</si>
  <si>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</si>
  <si>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</si>
  <si>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</si>
  <si>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</si>
  <si>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</si>
  <si>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</si>
  <si>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</si>
  <si>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</si>
  <si>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Blue Crane Route(EC102)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</si>
  <si>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</si>
  <si>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</si>
  <si>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</si>
  <si>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</si>
  <si>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</si>
  <si>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</si>
  <si>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</si>
  <si>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</si>
  <si>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</si>
  <si>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</si>
  <si>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</si>
  <si>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</si>
  <si>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</si>
  <si>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</si>
  <si>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</si>
  <si>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</si>
  <si>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</si>
  <si>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</si>
  <si>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</si>
  <si>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</si>
  <si>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</si>
  <si>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</si>
  <si>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</si>
  <si>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</si>
  <si>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</si>
  <si>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</si>
  <si>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</si>
  <si>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</si>
  <si>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</si>
  <si>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</si>
  <si>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</si>
  <si>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</si>
  <si>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</si>
  <si>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</si>
  <si>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</si>
  <si>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Blue Crane Route(EC102)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</si>
  <si>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</si>
  <si>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</si>
  <si>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Blue Crane Route(EC102)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</si>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</sst>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8496011</v>
      </c>
      <c r="C5" s="19">
        <v>0</v>
      </c>
      <c r="D5" s="59">
        <v>9080300</v>
      </c>
      <c r="E5" s="60">
        <v>9080300</v>
      </c>
      <c r="F5" s="60">
        <v>9027205</v>
      </c>
      <c r="G5" s="60">
        <v>-3647</v>
      </c>
      <c r="H5" s="60">
        <v>298</v>
      </c>
      <c r="I5" s="60">
        <v>9023856</v>
      </c>
      <c r="J5" s="60">
        <v>20</v>
      </c>
      <c r="K5" s="60">
        <v>-15460</v>
      </c>
      <c r="L5" s="60">
        <v>0</v>
      </c>
      <c r="M5" s="60">
        <v>-15440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9008416</v>
      </c>
      <c r="W5" s="60">
        <v>9040000</v>
      </c>
      <c r="X5" s="60">
        <v>-31584</v>
      </c>
      <c r="Y5" s="61">
        <v>-0.35</v>
      </c>
      <c r="Z5" s="62">
        <v>9080300</v>
      </c>
    </row>
    <row r="6" spans="1:26" ht="13.5">
      <c r="A6" s="58" t="s">
        <v>32</v>
      </c>
      <c r="B6" s="19">
        <v>81195610</v>
      </c>
      <c r="C6" s="19">
        <v>0</v>
      </c>
      <c r="D6" s="59">
        <v>106447160</v>
      </c>
      <c r="E6" s="60">
        <v>106447160</v>
      </c>
      <c r="F6" s="60">
        <v>8408273</v>
      </c>
      <c r="G6" s="60">
        <v>8099714</v>
      </c>
      <c r="H6" s="60">
        <v>9199633</v>
      </c>
      <c r="I6" s="60">
        <v>25707620</v>
      </c>
      <c r="J6" s="60">
        <v>9047067</v>
      </c>
      <c r="K6" s="60">
        <v>8240888</v>
      </c>
      <c r="L6" s="60">
        <v>8551442</v>
      </c>
      <c r="M6" s="60">
        <v>25839397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51547017</v>
      </c>
      <c r="W6" s="60">
        <v>52584708</v>
      </c>
      <c r="X6" s="60">
        <v>-1037691</v>
      </c>
      <c r="Y6" s="61">
        <v>-1.97</v>
      </c>
      <c r="Z6" s="62">
        <v>106447160</v>
      </c>
    </row>
    <row r="7" spans="1:26" ht="13.5">
      <c r="A7" s="58" t="s">
        <v>33</v>
      </c>
      <c r="B7" s="19">
        <v>1701070</v>
      </c>
      <c r="C7" s="19">
        <v>0</v>
      </c>
      <c r="D7" s="59">
        <v>1478400</v>
      </c>
      <c r="E7" s="60">
        <v>1478400</v>
      </c>
      <c r="F7" s="60">
        <v>117207</v>
      </c>
      <c r="G7" s="60">
        <v>16999</v>
      </c>
      <c r="H7" s="60">
        <v>70663</v>
      </c>
      <c r="I7" s="60">
        <v>204869</v>
      </c>
      <c r="J7" s="60">
        <v>195430</v>
      </c>
      <c r="K7" s="60">
        <v>58690</v>
      </c>
      <c r="L7" s="60">
        <v>19555</v>
      </c>
      <c r="M7" s="60">
        <v>273675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478544</v>
      </c>
      <c r="W7" s="60">
        <v>739002</v>
      </c>
      <c r="X7" s="60">
        <v>-260458</v>
      </c>
      <c r="Y7" s="61">
        <v>-35.24</v>
      </c>
      <c r="Z7" s="62">
        <v>1478400</v>
      </c>
    </row>
    <row r="8" spans="1:26" ht="13.5">
      <c r="A8" s="58" t="s">
        <v>34</v>
      </c>
      <c r="B8" s="19">
        <v>50466842</v>
      </c>
      <c r="C8" s="19">
        <v>0</v>
      </c>
      <c r="D8" s="59">
        <v>50061200</v>
      </c>
      <c r="E8" s="60">
        <v>50061200</v>
      </c>
      <c r="F8" s="60">
        <v>17106805</v>
      </c>
      <c r="G8" s="60">
        <v>311376</v>
      </c>
      <c r="H8" s="60">
        <v>1160896</v>
      </c>
      <c r="I8" s="60">
        <v>18579077</v>
      </c>
      <c r="J8" s="60">
        <v>598680</v>
      </c>
      <c r="K8" s="60">
        <v>1089392</v>
      </c>
      <c r="L8" s="60">
        <v>14820901</v>
      </c>
      <c r="M8" s="60">
        <v>16508973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35088050</v>
      </c>
      <c r="W8" s="60">
        <v>35662746</v>
      </c>
      <c r="X8" s="60">
        <v>-574696</v>
      </c>
      <c r="Y8" s="61">
        <v>-1.61</v>
      </c>
      <c r="Z8" s="62">
        <v>50061200</v>
      </c>
    </row>
    <row r="9" spans="1:26" ht="13.5">
      <c r="A9" s="58" t="s">
        <v>35</v>
      </c>
      <c r="B9" s="19">
        <v>11087068</v>
      </c>
      <c r="C9" s="19">
        <v>0</v>
      </c>
      <c r="D9" s="59">
        <v>6502560</v>
      </c>
      <c r="E9" s="60">
        <v>6502560</v>
      </c>
      <c r="F9" s="60">
        <v>1056218</v>
      </c>
      <c r="G9" s="60">
        <v>480401</v>
      </c>
      <c r="H9" s="60">
        <v>714054</v>
      </c>
      <c r="I9" s="60">
        <v>2250673</v>
      </c>
      <c r="J9" s="60">
        <v>1395558</v>
      </c>
      <c r="K9" s="60">
        <v>531037</v>
      </c>
      <c r="L9" s="60">
        <v>401335</v>
      </c>
      <c r="M9" s="60">
        <v>2327930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4578603</v>
      </c>
      <c r="W9" s="60">
        <v>3251004</v>
      </c>
      <c r="X9" s="60">
        <v>1327599</v>
      </c>
      <c r="Y9" s="61">
        <v>40.84</v>
      </c>
      <c r="Z9" s="62">
        <v>6502560</v>
      </c>
    </row>
    <row r="10" spans="1:26" ht="25.5">
      <c r="A10" s="63" t="s">
        <v>277</v>
      </c>
      <c r="B10" s="64">
        <f>SUM(B5:B9)</f>
        <v>152946601</v>
      </c>
      <c r="C10" s="64">
        <f>SUM(C5:C9)</f>
        <v>0</v>
      </c>
      <c r="D10" s="65">
        <f aca="true" t="shared" si="0" ref="D10:Z10">SUM(D5:D9)</f>
        <v>173569620</v>
      </c>
      <c r="E10" s="66">
        <f t="shared" si="0"/>
        <v>173569620</v>
      </c>
      <c r="F10" s="66">
        <f t="shared" si="0"/>
        <v>35715708</v>
      </c>
      <c r="G10" s="66">
        <f t="shared" si="0"/>
        <v>8904843</v>
      </c>
      <c r="H10" s="66">
        <f t="shared" si="0"/>
        <v>11145544</v>
      </c>
      <c r="I10" s="66">
        <f t="shared" si="0"/>
        <v>55766095</v>
      </c>
      <c r="J10" s="66">
        <f t="shared" si="0"/>
        <v>11236755</v>
      </c>
      <c r="K10" s="66">
        <f t="shared" si="0"/>
        <v>9904547</v>
      </c>
      <c r="L10" s="66">
        <f t="shared" si="0"/>
        <v>23793233</v>
      </c>
      <c r="M10" s="66">
        <f t="shared" si="0"/>
        <v>44934535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100700630</v>
      </c>
      <c r="W10" s="66">
        <f t="shared" si="0"/>
        <v>101277460</v>
      </c>
      <c r="X10" s="66">
        <f t="shared" si="0"/>
        <v>-576830</v>
      </c>
      <c r="Y10" s="67">
        <f>+IF(W10&lt;&gt;0,(X10/W10)*100,0)</f>
        <v>-0.5695541732582946</v>
      </c>
      <c r="Z10" s="68">
        <f t="shared" si="0"/>
        <v>173569620</v>
      </c>
    </row>
    <row r="11" spans="1:26" ht="13.5">
      <c r="A11" s="58" t="s">
        <v>37</v>
      </c>
      <c r="B11" s="19">
        <v>54159663</v>
      </c>
      <c r="C11" s="19">
        <v>0</v>
      </c>
      <c r="D11" s="59">
        <v>63161937</v>
      </c>
      <c r="E11" s="60">
        <v>63161937</v>
      </c>
      <c r="F11" s="60">
        <v>4495767</v>
      </c>
      <c r="G11" s="60">
        <v>4551142</v>
      </c>
      <c r="H11" s="60">
        <v>4467044</v>
      </c>
      <c r="I11" s="60">
        <v>13513953</v>
      </c>
      <c r="J11" s="60">
        <v>4700869</v>
      </c>
      <c r="K11" s="60">
        <v>7201006</v>
      </c>
      <c r="L11" s="60">
        <v>4646578</v>
      </c>
      <c r="M11" s="60">
        <v>16548453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30062406</v>
      </c>
      <c r="W11" s="60">
        <v>33226886</v>
      </c>
      <c r="X11" s="60">
        <v>-3164480</v>
      </c>
      <c r="Y11" s="61">
        <v>-9.52</v>
      </c>
      <c r="Z11" s="62">
        <v>63161937</v>
      </c>
    </row>
    <row r="12" spans="1:26" ht="13.5">
      <c r="A12" s="58" t="s">
        <v>38</v>
      </c>
      <c r="B12" s="19">
        <v>3046510</v>
      </c>
      <c r="C12" s="19">
        <v>0</v>
      </c>
      <c r="D12" s="59">
        <v>3215120</v>
      </c>
      <c r="E12" s="60">
        <v>3215120</v>
      </c>
      <c r="F12" s="60">
        <v>243410</v>
      </c>
      <c r="G12" s="60">
        <v>243410</v>
      </c>
      <c r="H12" s="60">
        <v>243410</v>
      </c>
      <c r="I12" s="60">
        <v>730230</v>
      </c>
      <c r="J12" s="60">
        <v>243410</v>
      </c>
      <c r="K12" s="60">
        <v>243410</v>
      </c>
      <c r="L12" s="60">
        <v>243410</v>
      </c>
      <c r="M12" s="60">
        <v>730230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1460460</v>
      </c>
      <c r="W12" s="60">
        <v>1607496</v>
      </c>
      <c r="X12" s="60">
        <v>-147036</v>
      </c>
      <c r="Y12" s="61">
        <v>-9.15</v>
      </c>
      <c r="Z12" s="62">
        <v>3215120</v>
      </c>
    </row>
    <row r="13" spans="1:26" ht="13.5">
      <c r="A13" s="58" t="s">
        <v>278</v>
      </c>
      <c r="B13" s="19">
        <v>32930737</v>
      </c>
      <c r="C13" s="19">
        <v>0</v>
      </c>
      <c r="D13" s="59">
        <v>21624000</v>
      </c>
      <c r="E13" s="60">
        <v>21624000</v>
      </c>
      <c r="F13" s="60">
        <v>1766795</v>
      </c>
      <c r="G13" s="60">
        <v>1766795</v>
      </c>
      <c r="H13" s="60">
        <v>1766795</v>
      </c>
      <c r="I13" s="60">
        <v>5300385</v>
      </c>
      <c r="J13" s="60">
        <v>1766795</v>
      </c>
      <c r="K13" s="60">
        <v>1766795</v>
      </c>
      <c r="L13" s="60">
        <v>1766795</v>
      </c>
      <c r="M13" s="60">
        <v>5300385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10600770</v>
      </c>
      <c r="W13" s="60">
        <v>10812000</v>
      </c>
      <c r="X13" s="60">
        <v>-211230</v>
      </c>
      <c r="Y13" s="61">
        <v>-1.95</v>
      </c>
      <c r="Z13" s="62">
        <v>21624000</v>
      </c>
    </row>
    <row r="14" spans="1:26" ht="13.5">
      <c r="A14" s="58" t="s">
        <v>40</v>
      </c>
      <c r="B14" s="19">
        <v>3435226</v>
      </c>
      <c r="C14" s="19">
        <v>0</v>
      </c>
      <c r="D14" s="59">
        <v>1281400</v>
      </c>
      <c r="E14" s="60">
        <v>1281400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94135</v>
      </c>
      <c r="M14" s="60">
        <v>94135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94135</v>
      </c>
      <c r="W14" s="60">
        <v>640500</v>
      </c>
      <c r="X14" s="60">
        <v>-546365</v>
      </c>
      <c r="Y14" s="61">
        <v>-85.3</v>
      </c>
      <c r="Z14" s="62">
        <v>1281400</v>
      </c>
    </row>
    <row r="15" spans="1:26" ht="13.5">
      <c r="A15" s="58" t="s">
        <v>41</v>
      </c>
      <c r="B15" s="19">
        <v>56963831</v>
      </c>
      <c r="C15" s="19">
        <v>0</v>
      </c>
      <c r="D15" s="59">
        <v>59919900</v>
      </c>
      <c r="E15" s="60">
        <v>59919900</v>
      </c>
      <c r="F15" s="60">
        <v>19234</v>
      </c>
      <c r="G15" s="60">
        <v>6929921</v>
      </c>
      <c r="H15" s="60">
        <v>7174208</v>
      </c>
      <c r="I15" s="60">
        <v>14123363</v>
      </c>
      <c r="J15" s="60">
        <v>4459365</v>
      </c>
      <c r="K15" s="60">
        <v>4011025</v>
      </c>
      <c r="L15" s="60">
        <v>3951564</v>
      </c>
      <c r="M15" s="60">
        <v>12421954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26545317</v>
      </c>
      <c r="W15" s="60">
        <v>27935430</v>
      </c>
      <c r="X15" s="60">
        <v>-1390113</v>
      </c>
      <c r="Y15" s="61">
        <v>-4.98</v>
      </c>
      <c r="Z15" s="62">
        <v>59919900</v>
      </c>
    </row>
    <row r="16" spans="1:26" ht="13.5">
      <c r="A16" s="69" t="s">
        <v>42</v>
      </c>
      <c r="B16" s="19">
        <v>0</v>
      </c>
      <c r="C16" s="19">
        <v>0</v>
      </c>
      <c r="D16" s="59">
        <v>349830</v>
      </c>
      <c r="E16" s="60">
        <v>349830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175002</v>
      </c>
      <c r="X16" s="60">
        <v>-175002</v>
      </c>
      <c r="Y16" s="61">
        <v>-100</v>
      </c>
      <c r="Z16" s="62">
        <v>349830</v>
      </c>
    </row>
    <row r="17" spans="1:26" ht="13.5">
      <c r="A17" s="58" t="s">
        <v>43</v>
      </c>
      <c r="B17" s="19">
        <v>34400048</v>
      </c>
      <c r="C17" s="19">
        <v>0</v>
      </c>
      <c r="D17" s="59">
        <v>49916955</v>
      </c>
      <c r="E17" s="60">
        <v>49916955</v>
      </c>
      <c r="F17" s="60">
        <v>3890659</v>
      </c>
      <c r="G17" s="60">
        <v>3623307</v>
      </c>
      <c r="H17" s="60">
        <v>3891442</v>
      </c>
      <c r="I17" s="60">
        <v>11405408</v>
      </c>
      <c r="J17" s="60">
        <v>5023835</v>
      </c>
      <c r="K17" s="60">
        <v>4858743</v>
      </c>
      <c r="L17" s="60">
        <v>5686636</v>
      </c>
      <c r="M17" s="60">
        <v>15569214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26974622</v>
      </c>
      <c r="W17" s="60">
        <v>24958500</v>
      </c>
      <c r="X17" s="60">
        <v>2016122</v>
      </c>
      <c r="Y17" s="61">
        <v>8.08</v>
      </c>
      <c r="Z17" s="62">
        <v>49916955</v>
      </c>
    </row>
    <row r="18" spans="1:26" ht="13.5">
      <c r="A18" s="70" t="s">
        <v>44</v>
      </c>
      <c r="B18" s="71">
        <f>SUM(B11:B17)</f>
        <v>184936015</v>
      </c>
      <c r="C18" s="71">
        <f>SUM(C11:C17)</f>
        <v>0</v>
      </c>
      <c r="D18" s="72">
        <f aca="true" t="shared" si="1" ref="D18:Z18">SUM(D11:D17)</f>
        <v>199469142</v>
      </c>
      <c r="E18" s="73">
        <f t="shared" si="1"/>
        <v>199469142</v>
      </c>
      <c r="F18" s="73">
        <f t="shared" si="1"/>
        <v>10415865</v>
      </c>
      <c r="G18" s="73">
        <f t="shared" si="1"/>
        <v>17114575</v>
      </c>
      <c r="H18" s="73">
        <f t="shared" si="1"/>
        <v>17542899</v>
      </c>
      <c r="I18" s="73">
        <f t="shared" si="1"/>
        <v>45073339</v>
      </c>
      <c r="J18" s="73">
        <f t="shared" si="1"/>
        <v>16194274</v>
      </c>
      <c r="K18" s="73">
        <f t="shared" si="1"/>
        <v>18080979</v>
      </c>
      <c r="L18" s="73">
        <f t="shared" si="1"/>
        <v>16389118</v>
      </c>
      <c r="M18" s="73">
        <f t="shared" si="1"/>
        <v>50664371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95737710</v>
      </c>
      <c r="W18" s="73">
        <f t="shared" si="1"/>
        <v>99355814</v>
      </c>
      <c r="X18" s="73">
        <f t="shared" si="1"/>
        <v>-3618104</v>
      </c>
      <c r="Y18" s="67">
        <f>+IF(W18&lt;&gt;0,(X18/W18)*100,0)</f>
        <v>-3.6415624353900418</v>
      </c>
      <c r="Z18" s="74">
        <f t="shared" si="1"/>
        <v>199469142</v>
      </c>
    </row>
    <row r="19" spans="1:26" ht="13.5">
      <c r="A19" s="70" t="s">
        <v>45</v>
      </c>
      <c r="B19" s="75">
        <f>+B10-B18</f>
        <v>-31989414</v>
      </c>
      <c r="C19" s="75">
        <f>+C10-C18</f>
        <v>0</v>
      </c>
      <c r="D19" s="76">
        <f aca="true" t="shared" si="2" ref="D19:Z19">+D10-D18</f>
        <v>-25899522</v>
      </c>
      <c r="E19" s="77">
        <f t="shared" si="2"/>
        <v>-25899522</v>
      </c>
      <c r="F19" s="77">
        <f t="shared" si="2"/>
        <v>25299843</v>
      </c>
      <c r="G19" s="77">
        <f t="shared" si="2"/>
        <v>-8209732</v>
      </c>
      <c r="H19" s="77">
        <f t="shared" si="2"/>
        <v>-6397355</v>
      </c>
      <c r="I19" s="77">
        <f t="shared" si="2"/>
        <v>10692756</v>
      </c>
      <c r="J19" s="77">
        <f t="shared" si="2"/>
        <v>-4957519</v>
      </c>
      <c r="K19" s="77">
        <f t="shared" si="2"/>
        <v>-8176432</v>
      </c>
      <c r="L19" s="77">
        <f t="shared" si="2"/>
        <v>7404115</v>
      </c>
      <c r="M19" s="77">
        <f t="shared" si="2"/>
        <v>-5729836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4962920</v>
      </c>
      <c r="W19" s="77">
        <f>IF(E10=E18,0,W10-W18)</f>
        <v>1921646</v>
      </c>
      <c r="X19" s="77">
        <f t="shared" si="2"/>
        <v>3041274</v>
      </c>
      <c r="Y19" s="78">
        <f>+IF(W19&lt;&gt;0,(X19/W19)*100,0)</f>
        <v>158.26400908387913</v>
      </c>
      <c r="Z19" s="79">
        <f t="shared" si="2"/>
        <v>-25899522</v>
      </c>
    </row>
    <row r="20" spans="1:26" ht="13.5">
      <c r="A20" s="58" t="s">
        <v>46</v>
      </c>
      <c r="B20" s="19">
        <v>40538934</v>
      </c>
      <c r="C20" s="19">
        <v>0</v>
      </c>
      <c r="D20" s="59">
        <v>18146450</v>
      </c>
      <c r="E20" s="60">
        <v>18146450</v>
      </c>
      <c r="F20" s="60">
        <v>0</v>
      </c>
      <c r="G20" s="60">
        <v>1440051</v>
      </c>
      <c r="H20" s="60">
        <v>373987</v>
      </c>
      <c r="I20" s="60">
        <v>1814038</v>
      </c>
      <c r="J20" s="60">
        <v>366524</v>
      </c>
      <c r="K20" s="60">
        <v>11947200</v>
      </c>
      <c r="L20" s="60">
        <v>1781249</v>
      </c>
      <c r="M20" s="60">
        <v>14094973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15909011</v>
      </c>
      <c r="W20" s="60">
        <v>9207996</v>
      </c>
      <c r="X20" s="60">
        <v>6701015</v>
      </c>
      <c r="Y20" s="61">
        <v>72.77</v>
      </c>
      <c r="Z20" s="62">
        <v>18146450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8549520</v>
      </c>
      <c r="C22" s="86">
        <f>SUM(C19:C21)</f>
        <v>0</v>
      </c>
      <c r="D22" s="87">
        <f aca="true" t="shared" si="3" ref="D22:Z22">SUM(D19:D21)</f>
        <v>-7753072</v>
      </c>
      <c r="E22" s="88">
        <f t="shared" si="3"/>
        <v>-7753072</v>
      </c>
      <c r="F22" s="88">
        <f t="shared" si="3"/>
        <v>25299843</v>
      </c>
      <c r="G22" s="88">
        <f t="shared" si="3"/>
        <v>-6769681</v>
      </c>
      <c r="H22" s="88">
        <f t="shared" si="3"/>
        <v>-6023368</v>
      </c>
      <c r="I22" s="88">
        <f t="shared" si="3"/>
        <v>12506794</v>
      </c>
      <c r="J22" s="88">
        <f t="shared" si="3"/>
        <v>-4590995</v>
      </c>
      <c r="K22" s="88">
        <f t="shared" si="3"/>
        <v>3770768</v>
      </c>
      <c r="L22" s="88">
        <f t="shared" si="3"/>
        <v>9185364</v>
      </c>
      <c r="M22" s="88">
        <f t="shared" si="3"/>
        <v>8365137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20871931</v>
      </c>
      <c r="W22" s="88">
        <f t="shared" si="3"/>
        <v>11129642</v>
      </c>
      <c r="X22" s="88">
        <f t="shared" si="3"/>
        <v>9742289</v>
      </c>
      <c r="Y22" s="89">
        <f>+IF(W22&lt;&gt;0,(X22/W22)*100,0)</f>
        <v>87.53461252392485</v>
      </c>
      <c r="Z22" s="90">
        <f t="shared" si="3"/>
        <v>-7753072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8549520</v>
      </c>
      <c r="C24" s="75">
        <f>SUM(C22:C23)</f>
        <v>0</v>
      </c>
      <c r="D24" s="76">
        <f aca="true" t="shared" si="4" ref="D24:Z24">SUM(D22:D23)</f>
        <v>-7753072</v>
      </c>
      <c r="E24" s="77">
        <f t="shared" si="4"/>
        <v>-7753072</v>
      </c>
      <c r="F24" s="77">
        <f t="shared" si="4"/>
        <v>25299843</v>
      </c>
      <c r="G24" s="77">
        <f t="shared" si="4"/>
        <v>-6769681</v>
      </c>
      <c r="H24" s="77">
        <f t="shared" si="4"/>
        <v>-6023368</v>
      </c>
      <c r="I24" s="77">
        <f t="shared" si="4"/>
        <v>12506794</v>
      </c>
      <c r="J24" s="77">
        <f t="shared" si="4"/>
        <v>-4590995</v>
      </c>
      <c r="K24" s="77">
        <f t="shared" si="4"/>
        <v>3770768</v>
      </c>
      <c r="L24" s="77">
        <f t="shared" si="4"/>
        <v>9185364</v>
      </c>
      <c r="M24" s="77">
        <f t="shared" si="4"/>
        <v>8365137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20871931</v>
      </c>
      <c r="W24" s="77">
        <f t="shared" si="4"/>
        <v>11129642</v>
      </c>
      <c r="X24" s="77">
        <f t="shared" si="4"/>
        <v>9742289</v>
      </c>
      <c r="Y24" s="78">
        <f>+IF(W24&lt;&gt;0,(X24/W24)*100,0)</f>
        <v>87.53461252392485</v>
      </c>
      <c r="Z24" s="79">
        <f t="shared" si="4"/>
        <v>-7753072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40667291</v>
      </c>
      <c r="C27" s="22">
        <v>0</v>
      </c>
      <c r="D27" s="99">
        <v>39411450</v>
      </c>
      <c r="E27" s="100">
        <v>39411450</v>
      </c>
      <c r="F27" s="100">
        <v>2354686</v>
      </c>
      <c r="G27" s="100">
        <v>1838165</v>
      </c>
      <c r="H27" s="100">
        <v>3138301</v>
      </c>
      <c r="I27" s="100">
        <v>7331152</v>
      </c>
      <c r="J27" s="100">
        <v>4673583</v>
      </c>
      <c r="K27" s="100">
        <v>4136080</v>
      </c>
      <c r="L27" s="100">
        <v>1994543</v>
      </c>
      <c r="M27" s="100">
        <v>10804206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18135358</v>
      </c>
      <c r="W27" s="100">
        <v>19705725</v>
      </c>
      <c r="X27" s="100">
        <v>-1570367</v>
      </c>
      <c r="Y27" s="101">
        <v>-7.97</v>
      </c>
      <c r="Z27" s="102">
        <v>39411450</v>
      </c>
    </row>
    <row r="28" spans="1:26" ht="13.5">
      <c r="A28" s="103" t="s">
        <v>46</v>
      </c>
      <c r="B28" s="19">
        <v>35604338</v>
      </c>
      <c r="C28" s="19">
        <v>0</v>
      </c>
      <c r="D28" s="59">
        <v>18146450</v>
      </c>
      <c r="E28" s="60">
        <v>18146450</v>
      </c>
      <c r="F28" s="60">
        <v>173065</v>
      </c>
      <c r="G28" s="60">
        <v>1709037</v>
      </c>
      <c r="H28" s="60">
        <v>2805408</v>
      </c>
      <c r="I28" s="60">
        <v>4687510</v>
      </c>
      <c r="J28" s="60">
        <v>4290885</v>
      </c>
      <c r="K28" s="60">
        <v>3418981</v>
      </c>
      <c r="L28" s="60">
        <v>1562499</v>
      </c>
      <c r="M28" s="60">
        <v>9272365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13959875</v>
      </c>
      <c r="W28" s="60">
        <v>9073225</v>
      </c>
      <c r="X28" s="60">
        <v>4886650</v>
      </c>
      <c r="Y28" s="61">
        <v>53.86</v>
      </c>
      <c r="Z28" s="62">
        <v>18146450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821399</v>
      </c>
      <c r="C30" s="19">
        <v>0</v>
      </c>
      <c r="D30" s="59">
        <v>17000000</v>
      </c>
      <c r="E30" s="60">
        <v>17000000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202222</v>
      </c>
      <c r="M30" s="60">
        <v>202222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202222</v>
      </c>
      <c r="W30" s="60">
        <v>8500000</v>
      </c>
      <c r="X30" s="60">
        <v>-8297778</v>
      </c>
      <c r="Y30" s="61">
        <v>-97.62</v>
      </c>
      <c r="Z30" s="62">
        <v>17000000</v>
      </c>
    </row>
    <row r="31" spans="1:26" ht="13.5">
      <c r="A31" s="58" t="s">
        <v>53</v>
      </c>
      <c r="B31" s="19">
        <v>4241554</v>
      </c>
      <c r="C31" s="19">
        <v>0</v>
      </c>
      <c r="D31" s="59">
        <v>4265000</v>
      </c>
      <c r="E31" s="60">
        <v>4265000</v>
      </c>
      <c r="F31" s="60">
        <v>2181621</v>
      </c>
      <c r="G31" s="60">
        <v>129128</v>
      </c>
      <c r="H31" s="60">
        <v>332893</v>
      </c>
      <c r="I31" s="60">
        <v>2643642</v>
      </c>
      <c r="J31" s="60">
        <v>382698</v>
      </c>
      <c r="K31" s="60">
        <v>717099</v>
      </c>
      <c r="L31" s="60">
        <v>229822</v>
      </c>
      <c r="M31" s="60">
        <v>1329619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3973261</v>
      </c>
      <c r="W31" s="60">
        <v>2132500</v>
      </c>
      <c r="X31" s="60">
        <v>1840761</v>
      </c>
      <c r="Y31" s="61">
        <v>86.32</v>
      </c>
      <c r="Z31" s="62">
        <v>4265000</v>
      </c>
    </row>
    <row r="32" spans="1:26" ht="13.5">
      <c r="A32" s="70" t="s">
        <v>54</v>
      </c>
      <c r="B32" s="22">
        <f>SUM(B28:B31)</f>
        <v>40667291</v>
      </c>
      <c r="C32" s="22">
        <f>SUM(C28:C31)</f>
        <v>0</v>
      </c>
      <c r="D32" s="99">
        <f aca="true" t="shared" si="5" ref="D32:Z32">SUM(D28:D31)</f>
        <v>39411450</v>
      </c>
      <c r="E32" s="100">
        <f t="shared" si="5"/>
        <v>39411450</v>
      </c>
      <c r="F32" s="100">
        <f t="shared" si="5"/>
        <v>2354686</v>
      </c>
      <c r="G32" s="100">
        <f t="shared" si="5"/>
        <v>1838165</v>
      </c>
      <c r="H32" s="100">
        <f t="shared" si="5"/>
        <v>3138301</v>
      </c>
      <c r="I32" s="100">
        <f t="shared" si="5"/>
        <v>7331152</v>
      </c>
      <c r="J32" s="100">
        <f t="shared" si="5"/>
        <v>4673583</v>
      </c>
      <c r="K32" s="100">
        <f t="shared" si="5"/>
        <v>4136080</v>
      </c>
      <c r="L32" s="100">
        <f t="shared" si="5"/>
        <v>1994543</v>
      </c>
      <c r="M32" s="100">
        <f t="shared" si="5"/>
        <v>10804206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18135358</v>
      </c>
      <c r="W32" s="100">
        <f t="shared" si="5"/>
        <v>19705725</v>
      </c>
      <c r="X32" s="100">
        <f t="shared" si="5"/>
        <v>-1570367</v>
      </c>
      <c r="Y32" s="101">
        <f>+IF(W32&lt;&gt;0,(X32/W32)*100,0)</f>
        <v>-7.969090200944142</v>
      </c>
      <c r="Z32" s="102">
        <f t="shared" si="5"/>
        <v>39411450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49583499</v>
      </c>
      <c r="C35" s="19">
        <v>0</v>
      </c>
      <c r="D35" s="59">
        <v>29602680</v>
      </c>
      <c r="E35" s="60">
        <v>29602680</v>
      </c>
      <c r="F35" s="60">
        <v>62888852</v>
      </c>
      <c r="G35" s="60">
        <v>53781778</v>
      </c>
      <c r="H35" s="60">
        <v>46648001</v>
      </c>
      <c r="I35" s="60">
        <v>46648001</v>
      </c>
      <c r="J35" s="60">
        <v>39998126</v>
      </c>
      <c r="K35" s="60">
        <v>50386710</v>
      </c>
      <c r="L35" s="60">
        <v>0</v>
      </c>
      <c r="M35" s="60">
        <v>50386710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50386710</v>
      </c>
      <c r="W35" s="60">
        <v>14801340</v>
      </c>
      <c r="X35" s="60">
        <v>35585370</v>
      </c>
      <c r="Y35" s="61">
        <v>240.42</v>
      </c>
      <c r="Z35" s="62">
        <v>29602680</v>
      </c>
    </row>
    <row r="36" spans="1:26" ht="13.5">
      <c r="A36" s="58" t="s">
        <v>57</v>
      </c>
      <c r="B36" s="19">
        <v>664964637</v>
      </c>
      <c r="C36" s="19">
        <v>0</v>
      </c>
      <c r="D36" s="59">
        <v>416154492</v>
      </c>
      <c r="E36" s="60">
        <v>416154492</v>
      </c>
      <c r="F36" s="60">
        <v>409113223</v>
      </c>
      <c r="G36" s="60">
        <v>616500353</v>
      </c>
      <c r="H36" s="60">
        <v>668048511</v>
      </c>
      <c r="I36" s="60">
        <v>668048511</v>
      </c>
      <c r="J36" s="60">
        <v>674825429</v>
      </c>
      <c r="K36" s="60">
        <v>673594815</v>
      </c>
      <c r="L36" s="60">
        <v>0</v>
      </c>
      <c r="M36" s="60">
        <v>673594815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673594815</v>
      </c>
      <c r="W36" s="60">
        <v>208077246</v>
      </c>
      <c r="X36" s="60">
        <v>465517569</v>
      </c>
      <c r="Y36" s="61">
        <v>223.72</v>
      </c>
      <c r="Z36" s="62">
        <v>416154492</v>
      </c>
    </row>
    <row r="37" spans="1:26" ht="13.5">
      <c r="A37" s="58" t="s">
        <v>58</v>
      </c>
      <c r="B37" s="19">
        <v>57881878</v>
      </c>
      <c r="C37" s="19">
        <v>0</v>
      </c>
      <c r="D37" s="59">
        <v>31800000</v>
      </c>
      <c r="E37" s="60">
        <v>31800000</v>
      </c>
      <c r="F37" s="60">
        <v>45665247</v>
      </c>
      <c r="G37" s="60">
        <v>45800479</v>
      </c>
      <c r="H37" s="60">
        <v>51320657</v>
      </c>
      <c r="I37" s="60">
        <v>51320657</v>
      </c>
      <c r="J37" s="60">
        <v>49482707</v>
      </c>
      <c r="K37" s="60">
        <v>52755122</v>
      </c>
      <c r="L37" s="60">
        <v>0</v>
      </c>
      <c r="M37" s="60">
        <v>52755122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52755122</v>
      </c>
      <c r="W37" s="60">
        <v>15900000</v>
      </c>
      <c r="X37" s="60">
        <v>36855122</v>
      </c>
      <c r="Y37" s="61">
        <v>231.79</v>
      </c>
      <c r="Z37" s="62">
        <v>31800000</v>
      </c>
    </row>
    <row r="38" spans="1:26" ht="13.5">
      <c r="A38" s="58" t="s">
        <v>59</v>
      </c>
      <c r="B38" s="19">
        <v>17503714</v>
      </c>
      <c r="C38" s="19">
        <v>0</v>
      </c>
      <c r="D38" s="59">
        <v>40373489</v>
      </c>
      <c r="E38" s="60">
        <v>40373489</v>
      </c>
      <c r="F38" s="60">
        <v>18121794</v>
      </c>
      <c r="G38" s="60">
        <v>18121794</v>
      </c>
      <c r="H38" s="60">
        <v>18121794</v>
      </c>
      <c r="I38" s="60">
        <v>18121794</v>
      </c>
      <c r="J38" s="60">
        <v>18121794</v>
      </c>
      <c r="K38" s="60">
        <v>18121794</v>
      </c>
      <c r="L38" s="60">
        <v>0</v>
      </c>
      <c r="M38" s="60">
        <v>18121794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18121794</v>
      </c>
      <c r="W38" s="60">
        <v>20186745</v>
      </c>
      <c r="X38" s="60">
        <v>-2064951</v>
      </c>
      <c r="Y38" s="61">
        <v>-10.23</v>
      </c>
      <c r="Z38" s="62">
        <v>40373489</v>
      </c>
    </row>
    <row r="39" spans="1:26" ht="13.5">
      <c r="A39" s="58" t="s">
        <v>60</v>
      </c>
      <c r="B39" s="19">
        <v>639162544</v>
      </c>
      <c r="C39" s="19">
        <v>0</v>
      </c>
      <c r="D39" s="59">
        <v>373583683</v>
      </c>
      <c r="E39" s="60">
        <v>373583683</v>
      </c>
      <c r="F39" s="60">
        <v>408215034</v>
      </c>
      <c r="G39" s="60">
        <v>606359858</v>
      </c>
      <c r="H39" s="60">
        <v>645254061</v>
      </c>
      <c r="I39" s="60">
        <v>645254061</v>
      </c>
      <c r="J39" s="60">
        <v>647219054</v>
      </c>
      <c r="K39" s="60">
        <v>653104609</v>
      </c>
      <c r="L39" s="60">
        <v>0</v>
      </c>
      <c r="M39" s="60">
        <v>653104609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653104609</v>
      </c>
      <c r="W39" s="60">
        <v>186791842</v>
      </c>
      <c r="X39" s="60">
        <v>466312767</v>
      </c>
      <c r="Y39" s="61">
        <v>249.64</v>
      </c>
      <c r="Z39" s="62">
        <v>373583683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29335395</v>
      </c>
      <c r="C42" s="19">
        <v>0</v>
      </c>
      <c r="D42" s="59">
        <v>17087358</v>
      </c>
      <c r="E42" s="60">
        <v>17087358</v>
      </c>
      <c r="F42" s="60">
        <v>20819324</v>
      </c>
      <c r="G42" s="60">
        <v>-7112846</v>
      </c>
      <c r="H42" s="60">
        <v>-2133537</v>
      </c>
      <c r="I42" s="60">
        <v>11572941</v>
      </c>
      <c r="J42" s="60">
        <v>-1656713</v>
      </c>
      <c r="K42" s="60">
        <v>17188383</v>
      </c>
      <c r="L42" s="60">
        <v>-8228949</v>
      </c>
      <c r="M42" s="60">
        <v>7302721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18875662</v>
      </c>
      <c r="W42" s="60">
        <v>18051600</v>
      </c>
      <c r="X42" s="60">
        <v>824062</v>
      </c>
      <c r="Y42" s="61">
        <v>4.57</v>
      </c>
      <c r="Z42" s="62">
        <v>17087358</v>
      </c>
    </row>
    <row r="43" spans="1:26" ht="13.5">
      <c r="A43" s="58" t="s">
        <v>63</v>
      </c>
      <c r="B43" s="19">
        <v>-36341730</v>
      </c>
      <c r="C43" s="19">
        <v>0</v>
      </c>
      <c r="D43" s="59">
        <v>-39308450</v>
      </c>
      <c r="E43" s="60">
        <v>-39308450</v>
      </c>
      <c r="F43" s="60">
        <v>-8292049</v>
      </c>
      <c r="G43" s="60">
        <v>-1838165</v>
      </c>
      <c r="H43" s="60">
        <v>-3138301</v>
      </c>
      <c r="I43" s="60">
        <v>-13268515</v>
      </c>
      <c r="J43" s="60">
        <v>-4673583</v>
      </c>
      <c r="K43" s="60">
        <v>-4136080</v>
      </c>
      <c r="L43" s="60">
        <v>-2138711</v>
      </c>
      <c r="M43" s="60">
        <v>-10948374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-24216889</v>
      </c>
      <c r="W43" s="60">
        <v>-19705500</v>
      </c>
      <c r="X43" s="60">
        <v>-4511389</v>
      </c>
      <c r="Y43" s="61">
        <v>22.89</v>
      </c>
      <c r="Z43" s="62">
        <v>-39308450</v>
      </c>
    </row>
    <row r="44" spans="1:26" ht="13.5">
      <c r="A44" s="58" t="s">
        <v>64</v>
      </c>
      <c r="B44" s="19">
        <v>-972892</v>
      </c>
      <c r="C44" s="19">
        <v>0</v>
      </c>
      <c r="D44" s="59">
        <v>16250000</v>
      </c>
      <c r="E44" s="60">
        <v>16250000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-352659</v>
      </c>
      <c r="M44" s="60">
        <v>-352659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-352659</v>
      </c>
      <c r="W44" s="60">
        <v>16700000</v>
      </c>
      <c r="X44" s="60">
        <v>-17052659</v>
      </c>
      <c r="Y44" s="61">
        <v>-102.11</v>
      </c>
      <c r="Z44" s="62">
        <v>16250000</v>
      </c>
    </row>
    <row r="45" spans="1:26" ht="13.5">
      <c r="A45" s="70" t="s">
        <v>65</v>
      </c>
      <c r="B45" s="22">
        <v>18505879</v>
      </c>
      <c r="C45" s="22">
        <v>0</v>
      </c>
      <c r="D45" s="99">
        <v>10528728</v>
      </c>
      <c r="E45" s="100">
        <v>10528728</v>
      </c>
      <c r="F45" s="100">
        <v>30978474</v>
      </c>
      <c r="G45" s="100">
        <v>22027463</v>
      </c>
      <c r="H45" s="100">
        <v>16755625</v>
      </c>
      <c r="I45" s="100">
        <v>16755625</v>
      </c>
      <c r="J45" s="100">
        <v>10425329</v>
      </c>
      <c r="K45" s="100">
        <v>23477632</v>
      </c>
      <c r="L45" s="100">
        <v>12757313</v>
      </c>
      <c r="M45" s="100">
        <v>12757313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12757313</v>
      </c>
      <c r="W45" s="100">
        <v>31545920</v>
      </c>
      <c r="X45" s="100">
        <v>-18788607</v>
      </c>
      <c r="Y45" s="101">
        <v>-59.56</v>
      </c>
      <c r="Z45" s="102">
        <v>10528728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8657490</v>
      </c>
      <c r="C49" s="52">
        <v>0</v>
      </c>
      <c r="D49" s="129">
        <v>2411949</v>
      </c>
      <c r="E49" s="54">
        <v>1640760</v>
      </c>
      <c r="F49" s="54">
        <v>0</v>
      </c>
      <c r="G49" s="54">
        <v>0</v>
      </c>
      <c r="H49" s="54">
        <v>0</v>
      </c>
      <c r="I49" s="54">
        <v>1590585</v>
      </c>
      <c r="J49" s="54">
        <v>0</v>
      </c>
      <c r="K49" s="54">
        <v>0</v>
      </c>
      <c r="L49" s="54">
        <v>0</v>
      </c>
      <c r="M49" s="54">
        <v>6898697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18811</v>
      </c>
      <c r="W49" s="54">
        <v>40693</v>
      </c>
      <c r="X49" s="54">
        <v>33484575</v>
      </c>
      <c r="Y49" s="54">
        <v>54743560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785459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785459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86.84980766491014</v>
      </c>
      <c r="C58" s="5">
        <f>IF(C67=0,0,+(C76/C67)*100)</f>
        <v>0</v>
      </c>
      <c r="D58" s="6">
        <f aca="true" t="shared" si="6" ref="D58:Z58">IF(D67=0,0,+(D76/D67)*100)</f>
        <v>92.7515886727552</v>
      </c>
      <c r="E58" s="7">
        <f t="shared" si="6"/>
        <v>92.7515886727552</v>
      </c>
      <c r="F58" s="7">
        <f t="shared" si="6"/>
        <v>36.726938905742315</v>
      </c>
      <c r="G58" s="7">
        <f t="shared" si="6"/>
        <v>86.65771052563032</v>
      </c>
      <c r="H58" s="7">
        <f t="shared" si="6"/>
        <v>97.14349326104535</v>
      </c>
      <c r="I58" s="7">
        <f t="shared" si="6"/>
        <v>64.5655629805023</v>
      </c>
      <c r="J58" s="7">
        <f t="shared" si="6"/>
        <v>88.33787564752386</v>
      </c>
      <c r="K58" s="7">
        <f t="shared" si="6"/>
        <v>85.44987473862692</v>
      </c>
      <c r="L58" s="7">
        <f t="shared" si="6"/>
        <v>71.64686573778492</v>
      </c>
      <c r="M58" s="7">
        <f t="shared" si="6"/>
        <v>81.88721009612516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72.00169840496773</v>
      </c>
      <c r="W58" s="7">
        <f t="shared" si="6"/>
        <v>88.6086891618702</v>
      </c>
      <c r="X58" s="7">
        <f t="shared" si="6"/>
        <v>0</v>
      </c>
      <c r="Y58" s="7">
        <f t="shared" si="6"/>
        <v>0</v>
      </c>
      <c r="Z58" s="8">
        <f t="shared" si="6"/>
        <v>92.7515886727552</v>
      </c>
    </row>
    <row r="59" spans="1:26" ht="13.5">
      <c r="A59" s="37" t="s">
        <v>31</v>
      </c>
      <c r="B59" s="9">
        <f aca="true" t="shared" si="7" ref="B59:Z66">IF(B68=0,0,+(B77/B68)*100)</f>
        <v>69.60534773318913</v>
      </c>
      <c r="C59" s="9">
        <f t="shared" si="7"/>
        <v>0</v>
      </c>
      <c r="D59" s="2">
        <f t="shared" si="7"/>
        <v>94.04999834807221</v>
      </c>
      <c r="E59" s="10">
        <f t="shared" si="7"/>
        <v>94.04999834807221</v>
      </c>
      <c r="F59" s="10">
        <f t="shared" si="7"/>
        <v>3.8726493970171276</v>
      </c>
      <c r="G59" s="10">
        <f t="shared" si="7"/>
        <v>-42208.69207567864</v>
      </c>
      <c r="H59" s="10">
        <f t="shared" si="7"/>
        <v>734992.6174496644</v>
      </c>
      <c r="I59" s="10">
        <f t="shared" si="7"/>
        <v>45.20485477605139</v>
      </c>
      <c r="J59" s="10">
        <f t="shared" si="7"/>
        <v>5487360</v>
      </c>
      <c r="K59" s="10">
        <f t="shared" si="7"/>
        <v>-1605.4204398447605</v>
      </c>
      <c r="L59" s="10">
        <f t="shared" si="7"/>
        <v>0</v>
      </c>
      <c r="M59" s="10">
        <f t="shared" si="7"/>
        <v>-10342.383419689118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63.00869098407533</v>
      </c>
      <c r="W59" s="10">
        <f t="shared" si="7"/>
        <v>64.67548672566372</v>
      </c>
      <c r="X59" s="10">
        <f t="shared" si="7"/>
        <v>0</v>
      </c>
      <c r="Y59" s="10">
        <f t="shared" si="7"/>
        <v>0</v>
      </c>
      <c r="Z59" s="11">
        <f t="shared" si="7"/>
        <v>94.04999834807221</v>
      </c>
    </row>
    <row r="60" spans="1:26" ht="13.5">
      <c r="A60" s="38" t="s">
        <v>32</v>
      </c>
      <c r="B60" s="12">
        <f t="shared" si="7"/>
        <v>91.24357708501728</v>
      </c>
      <c r="C60" s="12">
        <f t="shared" si="7"/>
        <v>0</v>
      </c>
      <c r="D60" s="3">
        <f t="shared" si="7"/>
        <v>94.75225924298967</v>
      </c>
      <c r="E60" s="13">
        <f t="shared" si="7"/>
        <v>94.75225924298967</v>
      </c>
      <c r="F60" s="13">
        <f t="shared" si="7"/>
        <v>70.87240150266292</v>
      </c>
      <c r="G60" s="13">
        <f t="shared" si="7"/>
        <v>68.09678712112552</v>
      </c>
      <c r="H60" s="13">
        <f t="shared" si="7"/>
        <v>73.77954098821115</v>
      </c>
      <c r="I60" s="13">
        <f t="shared" si="7"/>
        <v>71.03822524216555</v>
      </c>
      <c r="J60" s="13">
        <f t="shared" si="7"/>
        <v>76.45936522853208</v>
      </c>
      <c r="K60" s="13">
        <f t="shared" si="7"/>
        <v>82.45766718343945</v>
      </c>
      <c r="L60" s="13">
        <f t="shared" si="7"/>
        <v>68.4397321527761</v>
      </c>
      <c r="M60" s="13">
        <f t="shared" si="7"/>
        <v>75.71832268376852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73.38425616364958</v>
      </c>
      <c r="W60" s="13">
        <f t="shared" si="7"/>
        <v>94.76458060773105</v>
      </c>
      <c r="X60" s="13">
        <f t="shared" si="7"/>
        <v>0</v>
      </c>
      <c r="Y60" s="13">
        <f t="shared" si="7"/>
        <v>0</v>
      </c>
      <c r="Z60" s="14">
        <f t="shared" si="7"/>
        <v>94.75225924298967</v>
      </c>
    </row>
    <row r="61" spans="1:26" ht="13.5">
      <c r="A61" s="39" t="s">
        <v>103</v>
      </c>
      <c r="B61" s="12">
        <f t="shared" si="7"/>
        <v>98.64884067474206</v>
      </c>
      <c r="C61" s="12">
        <f t="shared" si="7"/>
        <v>0</v>
      </c>
      <c r="D61" s="3">
        <f t="shared" si="7"/>
        <v>94.9841249887223</v>
      </c>
      <c r="E61" s="13">
        <f t="shared" si="7"/>
        <v>94.9841249887223</v>
      </c>
      <c r="F61" s="13">
        <f t="shared" si="7"/>
        <v>85.45807207589036</v>
      </c>
      <c r="G61" s="13">
        <f t="shared" si="7"/>
        <v>82.82644328033454</v>
      </c>
      <c r="H61" s="13">
        <f t="shared" si="7"/>
        <v>87.32759759124268</v>
      </c>
      <c r="I61" s="13">
        <f t="shared" si="7"/>
        <v>85.32581537907251</v>
      </c>
      <c r="J61" s="13">
        <f t="shared" si="7"/>
        <v>88.7553323399186</v>
      </c>
      <c r="K61" s="13">
        <f t="shared" si="7"/>
        <v>97.8832679035967</v>
      </c>
      <c r="L61" s="13">
        <f t="shared" si="7"/>
        <v>79.79481120210158</v>
      </c>
      <c r="M61" s="13">
        <f t="shared" si="7"/>
        <v>88.62177443608708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87.0013343145855</v>
      </c>
      <c r="W61" s="13">
        <f t="shared" si="7"/>
        <v>95.00434172954492</v>
      </c>
      <c r="X61" s="13">
        <f t="shared" si="7"/>
        <v>0</v>
      </c>
      <c r="Y61" s="13">
        <f t="shared" si="7"/>
        <v>0</v>
      </c>
      <c r="Z61" s="14">
        <f t="shared" si="7"/>
        <v>94.9841249887223</v>
      </c>
    </row>
    <row r="62" spans="1:26" ht="13.5">
      <c r="A62" s="39" t="s">
        <v>104</v>
      </c>
      <c r="B62" s="12">
        <f t="shared" si="7"/>
        <v>64.54960777327486</v>
      </c>
      <c r="C62" s="12">
        <f t="shared" si="7"/>
        <v>0</v>
      </c>
      <c r="D62" s="3">
        <f t="shared" si="7"/>
        <v>94.04999833864966</v>
      </c>
      <c r="E62" s="13">
        <f t="shared" si="7"/>
        <v>94.04999833864966</v>
      </c>
      <c r="F62" s="13">
        <f t="shared" si="7"/>
        <v>36.09693506312072</v>
      </c>
      <c r="G62" s="13">
        <f t="shared" si="7"/>
        <v>31.687559201286973</v>
      </c>
      <c r="H62" s="13">
        <f t="shared" si="7"/>
        <v>38.50545383908788</v>
      </c>
      <c r="I62" s="13">
        <f t="shared" si="7"/>
        <v>35.49048977737494</v>
      </c>
      <c r="J62" s="13">
        <f t="shared" si="7"/>
        <v>50.62890422158382</v>
      </c>
      <c r="K62" s="13">
        <f t="shared" si="7"/>
        <v>47.142073770624</v>
      </c>
      <c r="L62" s="13">
        <f t="shared" si="7"/>
        <v>41.07707114416277</v>
      </c>
      <c r="M62" s="13">
        <f t="shared" si="7"/>
        <v>46.5406585643662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40.555923534665325</v>
      </c>
      <c r="W62" s="13">
        <f t="shared" si="7"/>
        <v>94.04994382789705</v>
      </c>
      <c r="X62" s="13">
        <f t="shared" si="7"/>
        <v>0</v>
      </c>
      <c r="Y62" s="13">
        <f t="shared" si="7"/>
        <v>0</v>
      </c>
      <c r="Z62" s="14">
        <f t="shared" si="7"/>
        <v>94.04999833864966</v>
      </c>
    </row>
    <row r="63" spans="1:26" ht="13.5">
      <c r="A63" s="39" t="s">
        <v>105</v>
      </c>
      <c r="B63" s="12">
        <f t="shared" si="7"/>
        <v>59.229246108850674</v>
      </c>
      <c r="C63" s="12">
        <f t="shared" si="7"/>
        <v>0</v>
      </c>
      <c r="D63" s="3">
        <f t="shared" si="7"/>
        <v>94.05000311781058</v>
      </c>
      <c r="E63" s="13">
        <f t="shared" si="7"/>
        <v>94.05000311781058</v>
      </c>
      <c r="F63" s="13">
        <f t="shared" si="7"/>
        <v>35.383717513875865</v>
      </c>
      <c r="G63" s="13">
        <f t="shared" si="7"/>
        <v>35.15118428676728</v>
      </c>
      <c r="H63" s="13">
        <f t="shared" si="7"/>
        <v>33.862706394952156</v>
      </c>
      <c r="I63" s="13">
        <f t="shared" si="7"/>
        <v>34.78858970801505</v>
      </c>
      <c r="J63" s="13">
        <f t="shared" si="7"/>
        <v>32.572544847573276</v>
      </c>
      <c r="K63" s="13">
        <f t="shared" si="7"/>
        <v>39.66948620058097</v>
      </c>
      <c r="L63" s="13">
        <f t="shared" si="7"/>
        <v>29.406080995178623</v>
      </c>
      <c r="M63" s="13">
        <f t="shared" si="7"/>
        <v>33.899790766644685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34.33675087948243</v>
      </c>
      <c r="W63" s="13">
        <f t="shared" si="7"/>
        <v>94.0500125041106</v>
      </c>
      <c r="X63" s="13">
        <f t="shared" si="7"/>
        <v>0</v>
      </c>
      <c r="Y63" s="13">
        <f t="shared" si="7"/>
        <v>0</v>
      </c>
      <c r="Z63" s="14">
        <f t="shared" si="7"/>
        <v>94.05000311781058</v>
      </c>
    </row>
    <row r="64" spans="1:26" ht="13.5">
      <c r="A64" s="39" t="s">
        <v>106</v>
      </c>
      <c r="B64" s="12">
        <f t="shared" si="7"/>
        <v>58.69202210293167</v>
      </c>
      <c r="C64" s="12">
        <f t="shared" si="7"/>
        <v>0</v>
      </c>
      <c r="D64" s="3">
        <f t="shared" si="7"/>
        <v>94.05000241266166</v>
      </c>
      <c r="E64" s="13">
        <f t="shared" si="7"/>
        <v>94.05000241266166</v>
      </c>
      <c r="F64" s="13">
        <f t="shared" si="7"/>
        <v>29.96115163058627</v>
      </c>
      <c r="G64" s="13">
        <f t="shared" si="7"/>
        <v>31.548427563822663</v>
      </c>
      <c r="H64" s="13">
        <f t="shared" si="7"/>
        <v>33.92187101726026</v>
      </c>
      <c r="I64" s="13">
        <f t="shared" si="7"/>
        <v>31.822227697761683</v>
      </c>
      <c r="J64" s="13">
        <f t="shared" si="7"/>
        <v>33.70824885284388</v>
      </c>
      <c r="K64" s="13">
        <f t="shared" si="7"/>
        <v>31.99590175598372</v>
      </c>
      <c r="L64" s="13">
        <f t="shared" si="7"/>
        <v>28.539901168445432</v>
      </c>
      <c r="M64" s="13">
        <f t="shared" si="7"/>
        <v>31.435242729299006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31.628770330435547</v>
      </c>
      <c r="W64" s="13">
        <f t="shared" si="7"/>
        <v>94.05008156819376</v>
      </c>
      <c r="X64" s="13">
        <f t="shared" si="7"/>
        <v>0</v>
      </c>
      <c r="Y64" s="13">
        <f t="shared" si="7"/>
        <v>0</v>
      </c>
      <c r="Z64" s="14">
        <f t="shared" si="7"/>
        <v>94.05000241266166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79.99990868789064</v>
      </c>
      <c r="G66" s="16">
        <f t="shared" si="7"/>
        <v>69.99982971622208</v>
      </c>
      <c r="H66" s="16">
        <f t="shared" si="7"/>
        <v>80</v>
      </c>
      <c r="I66" s="16">
        <f t="shared" si="7"/>
        <v>76.59899145940139</v>
      </c>
      <c r="J66" s="16">
        <f t="shared" si="7"/>
        <v>79.99992685219388</v>
      </c>
      <c r="K66" s="16">
        <f t="shared" si="7"/>
        <v>79.99992647166954</v>
      </c>
      <c r="L66" s="16">
        <f t="shared" si="7"/>
        <v>80</v>
      </c>
      <c r="M66" s="16">
        <f t="shared" si="7"/>
        <v>79.99995130935238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78.44656907025063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92112417</v>
      </c>
      <c r="C67" s="24"/>
      <c r="D67" s="25">
        <v>117950660</v>
      </c>
      <c r="E67" s="26">
        <v>117950660</v>
      </c>
      <c r="F67" s="26">
        <v>17654507</v>
      </c>
      <c r="G67" s="26">
        <v>8330969</v>
      </c>
      <c r="H67" s="26">
        <v>9436701</v>
      </c>
      <c r="I67" s="26">
        <v>35422177</v>
      </c>
      <c r="J67" s="26">
        <v>9320506</v>
      </c>
      <c r="K67" s="26">
        <v>8497432</v>
      </c>
      <c r="L67" s="26">
        <v>8827532</v>
      </c>
      <c r="M67" s="26">
        <v>26645470</v>
      </c>
      <c r="N67" s="26"/>
      <c r="O67" s="26"/>
      <c r="P67" s="26"/>
      <c r="Q67" s="26"/>
      <c r="R67" s="26"/>
      <c r="S67" s="26"/>
      <c r="T67" s="26"/>
      <c r="U67" s="26"/>
      <c r="V67" s="26">
        <v>62067647</v>
      </c>
      <c r="W67" s="26">
        <v>62836210</v>
      </c>
      <c r="X67" s="26"/>
      <c r="Y67" s="25"/>
      <c r="Z67" s="27">
        <v>117950660</v>
      </c>
    </row>
    <row r="68" spans="1:26" ht="13.5" hidden="1">
      <c r="A68" s="37" t="s">
        <v>31</v>
      </c>
      <c r="B68" s="19">
        <v>8496011</v>
      </c>
      <c r="C68" s="19"/>
      <c r="D68" s="20">
        <v>9080300</v>
      </c>
      <c r="E68" s="21">
        <v>9080300</v>
      </c>
      <c r="F68" s="21">
        <v>9027205</v>
      </c>
      <c r="G68" s="21">
        <v>-3647</v>
      </c>
      <c r="H68" s="21">
        <v>298</v>
      </c>
      <c r="I68" s="21">
        <v>9023856</v>
      </c>
      <c r="J68" s="21">
        <v>20</v>
      </c>
      <c r="K68" s="21">
        <v>-15460</v>
      </c>
      <c r="L68" s="21"/>
      <c r="M68" s="21">
        <v>-15440</v>
      </c>
      <c r="N68" s="21"/>
      <c r="O68" s="21"/>
      <c r="P68" s="21"/>
      <c r="Q68" s="21"/>
      <c r="R68" s="21"/>
      <c r="S68" s="21"/>
      <c r="T68" s="21"/>
      <c r="U68" s="21"/>
      <c r="V68" s="21">
        <v>9008416</v>
      </c>
      <c r="W68" s="21">
        <v>9040000</v>
      </c>
      <c r="X68" s="21"/>
      <c r="Y68" s="20"/>
      <c r="Z68" s="23">
        <v>9080300</v>
      </c>
    </row>
    <row r="69" spans="1:26" ht="13.5" hidden="1">
      <c r="A69" s="38" t="s">
        <v>32</v>
      </c>
      <c r="B69" s="19">
        <v>81195610</v>
      </c>
      <c r="C69" s="19"/>
      <c r="D69" s="20">
        <v>106447160</v>
      </c>
      <c r="E69" s="21">
        <v>106447160</v>
      </c>
      <c r="F69" s="21">
        <v>8408273</v>
      </c>
      <c r="G69" s="21">
        <v>8099714</v>
      </c>
      <c r="H69" s="21">
        <v>9199633</v>
      </c>
      <c r="I69" s="21">
        <v>25707620</v>
      </c>
      <c r="J69" s="21">
        <v>9047067</v>
      </c>
      <c r="K69" s="21">
        <v>8240888</v>
      </c>
      <c r="L69" s="21">
        <v>8551442</v>
      </c>
      <c r="M69" s="21">
        <v>25839397</v>
      </c>
      <c r="N69" s="21"/>
      <c r="O69" s="21"/>
      <c r="P69" s="21"/>
      <c r="Q69" s="21"/>
      <c r="R69" s="21"/>
      <c r="S69" s="21"/>
      <c r="T69" s="21"/>
      <c r="U69" s="21"/>
      <c r="V69" s="21">
        <v>51547017</v>
      </c>
      <c r="W69" s="21">
        <v>52584708</v>
      </c>
      <c r="X69" s="21"/>
      <c r="Y69" s="20"/>
      <c r="Z69" s="23">
        <v>106447160</v>
      </c>
    </row>
    <row r="70" spans="1:26" ht="13.5" hidden="1">
      <c r="A70" s="39" t="s">
        <v>103</v>
      </c>
      <c r="B70" s="19">
        <v>65137544</v>
      </c>
      <c r="C70" s="19"/>
      <c r="D70" s="20">
        <v>80025140</v>
      </c>
      <c r="E70" s="21">
        <v>80025140</v>
      </c>
      <c r="F70" s="21">
        <v>6016575</v>
      </c>
      <c r="G70" s="21">
        <v>5734281</v>
      </c>
      <c r="H70" s="21">
        <v>6762159</v>
      </c>
      <c r="I70" s="21">
        <v>18513015</v>
      </c>
      <c r="J70" s="21">
        <v>6699451</v>
      </c>
      <c r="K70" s="21">
        <v>6022491</v>
      </c>
      <c r="L70" s="21">
        <v>6420331</v>
      </c>
      <c r="M70" s="21">
        <v>19142273</v>
      </c>
      <c r="N70" s="21"/>
      <c r="O70" s="21"/>
      <c r="P70" s="21"/>
      <c r="Q70" s="21"/>
      <c r="R70" s="21"/>
      <c r="S70" s="21"/>
      <c r="T70" s="21"/>
      <c r="U70" s="21"/>
      <c r="V70" s="21">
        <v>37655288</v>
      </c>
      <c r="W70" s="21">
        <v>39373710</v>
      </c>
      <c r="X70" s="21"/>
      <c r="Y70" s="20"/>
      <c r="Z70" s="23">
        <v>80025140</v>
      </c>
    </row>
    <row r="71" spans="1:26" ht="13.5" hidden="1">
      <c r="A71" s="39" t="s">
        <v>104</v>
      </c>
      <c r="B71" s="19">
        <v>8369394</v>
      </c>
      <c r="C71" s="19"/>
      <c r="D71" s="20">
        <v>12038400</v>
      </c>
      <c r="E71" s="21">
        <v>12038400</v>
      </c>
      <c r="F71" s="21">
        <v>1202537</v>
      </c>
      <c r="G71" s="21">
        <v>1154958</v>
      </c>
      <c r="H71" s="21">
        <v>1214924</v>
      </c>
      <c r="I71" s="21">
        <v>3572419</v>
      </c>
      <c r="J71" s="21">
        <v>1099611</v>
      </c>
      <c r="K71" s="21">
        <v>992048</v>
      </c>
      <c r="L71" s="21">
        <v>932009</v>
      </c>
      <c r="M71" s="21">
        <v>3023668</v>
      </c>
      <c r="N71" s="21"/>
      <c r="O71" s="21"/>
      <c r="P71" s="21"/>
      <c r="Q71" s="21"/>
      <c r="R71" s="21"/>
      <c r="S71" s="21"/>
      <c r="T71" s="21"/>
      <c r="U71" s="21"/>
      <c r="V71" s="21">
        <v>6596087</v>
      </c>
      <c r="W71" s="21">
        <v>6019002</v>
      </c>
      <c r="X71" s="21"/>
      <c r="Y71" s="20"/>
      <c r="Z71" s="23">
        <v>12038400</v>
      </c>
    </row>
    <row r="72" spans="1:26" ht="13.5" hidden="1">
      <c r="A72" s="39" t="s">
        <v>105</v>
      </c>
      <c r="B72" s="19">
        <v>3349396</v>
      </c>
      <c r="C72" s="19"/>
      <c r="D72" s="20">
        <v>6094020</v>
      </c>
      <c r="E72" s="21">
        <v>6094020</v>
      </c>
      <c r="F72" s="21">
        <v>500329</v>
      </c>
      <c r="G72" s="21">
        <v>507394</v>
      </c>
      <c r="H72" s="21">
        <v>520301</v>
      </c>
      <c r="I72" s="21">
        <v>1528024</v>
      </c>
      <c r="J72" s="21">
        <v>545180</v>
      </c>
      <c r="K72" s="21">
        <v>523609</v>
      </c>
      <c r="L72" s="21">
        <v>511265</v>
      </c>
      <c r="M72" s="21">
        <v>1580054</v>
      </c>
      <c r="N72" s="21"/>
      <c r="O72" s="21"/>
      <c r="P72" s="21"/>
      <c r="Q72" s="21"/>
      <c r="R72" s="21"/>
      <c r="S72" s="21"/>
      <c r="T72" s="21"/>
      <c r="U72" s="21"/>
      <c r="V72" s="21">
        <v>3108078</v>
      </c>
      <c r="W72" s="21">
        <v>3046998</v>
      </c>
      <c r="X72" s="21"/>
      <c r="Y72" s="20"/>
      <c r="Z72" s="23">
        <v>6094020</v>
      </c>
    </row>
    <row r="73" spans="1:26" ht="13.5" hidden="1">
      <c r="A73" s="39" t="s">
        <v>106</v>
      </c>
      <c r="B73" s="19">
        <v>4160896</v>
      </c>
      <c r="C73" s="19"/>
      <c r="D73" s="20">
        <v>8289600</v>
      </c>
      <c r="E73" s="21">
        <v>8289600</v>
      </c>
      <c r="F73" s="21">
        <v>688832</v>
      </c>
      <c r="G73" s="21">
        <v>703081</v>
      </c>
      <c r="H73" s="21">
        <v>702249</v>
      </c>
      <c r="I73" s="21">
        <v>2094162</v>
      </c>
      <c r="J73" s="21">
        <v>702825</v>
      </c>
      <c r="K73" s="21">
        <v>702740</v>
      </c>
      <c r="L73" s="21">
        <v>687837</v>
      </c>
      <c r="M73" s="21">
        <v>2093402</v>
      </c>
      <c r="N73" s="21"/>
      <c r="O73" s="21"/>
      <c r="P73" s="21"/>
      <c r="Q73" s="21"/>
      <c r="R73" s="21"/>
      <c r="S73" s="21"/>
      <c r="T73" s="21"/>
      <c r="U73" s="21"/>
      <c r="V73" s="21">
        <v>4187564</v>
      </c>
      <c r="W73" s="21">
        <v>4144998</v>
      </c>
      <c r="X73" s="21"/>
      <c r="Y73" s="20"/>
      <c r="Z73" s="23">
        <v>8289600</v>
      </c>
    </row>
    <row r="74" spans="1:26" ht="13.5" hidden="1">
      <c r="A74" s="39" t="s">
        <v>107</v>
      </c>
      <c r="B74" s="19">
        <v>178380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2420796</v>
      </c>
      <c r="C75" s="28"/>
      <c r="D75" s="29">
        <v>2423200</v>
      </c>
      <c r="E75" s="30">
        <v>2423200</v>
      </c>
      <c r="F75" s="30">
        <v>219029</v>
      </c>
      <c r="G75" s="30">
        <v>234902</v>
      </c>
      <c r="H75" s="30">
        <v>236770</v>
      </c>
      <c r="I75" s="30">
        <v>690701</v>
      </c>
      <c r="J75" s="30">
        <v>273419</v>
      </c>
      <c r="K75" s="30">
        <v>272004</v>
      </c>
      <c r="L75" s="30">
        <v>276090</v>
      </c>
      <c r="M75" s="30">
        <v>821513</v>
      </c>
      <c r="N75" s="30"/>
      <c r="O75" s="30"/>
      <c r="P75" s="30"/>
      <c r="Q75" s="30"/>
      <c r="R75" s="30"/>
      <c r="S75" s="30"/>
      <c r="T75" s="30"/>
      <c r="U75" s="30"/>
      <c r="V75" s="30">
        <v>1512214</v>
      </c>
      <c r="W75" s="30">
        <v>1211502</v>
      </c>
      <c r="X75" s="30"/>
      <c r="Y75" s="29"/>
      <c r="Z75" s="31">
        <v>2423200</v>
      </c>
    </row>
    <row r="76" spans="1:26" ht="13.5" hidden="1">
      <c r="A76" s="42" t="s">
        <v>286</v>
      </c>
      <c r="B76" s="32">
        <v>79999457</v>
      </c>
      <c r="C76" s="32"/>
      <c r="D76" s="33">
        <v>109401111</v>
      </c>
      <c r="E76" s="34">
        <v>109401111</v>
      </c>
      <c r="F76" s="34">
        <v>6483960</v>
      </c>
      <c r="G76" s="34">
        <v>7219427</v>
      </c>
      <c r="H76" s="34">
        <v>9167141</v>
      </c>
      <c r="I76" s="34">
        <v>22870528</v>
      </c>
      <c r="J76" s="34">
        <v>8233537</v>
      </c>
      <c r="K76" s="34">
        <v>7261045</v>
      </c>
      <c r="L76" s="34">
        <v>6324650</v>
      </c>
      <c r="M76" s="34">
        <v>21819232</v>
      </c>
      <c r="N76" s="34"/>
      <c r="O76" s="34"/>
      <c r="P76" s="34"/>
      <c r="Q76" s="34"/>
      <c r="R76" s="34"/>
      <c r="S76" s="34"/>
      <c r="T76" s="34"/>
      <c r="U76" s="34"/>
      <c r="V76" s="34">
        <v>44689760</v>
      </c>
      <c r="W76" s="34">
        <v>55678342</v>
      </c>
      <c r="X76" s="34"/>
      <c r="Y76" s="33"/>
      <c r="Z76" s="35">
        <v>109401111</v>
      </c>
    </row>
    <row r="77" spans="1:26" ht="13.5" hidden="1">
      <c r="A77" s="37" t="s">
        <v>31</v>
      </c>
      <c r="B77" s="19">
        <v>5913678</v>
      </c>
      <c r="C77" s="19"/>
      <c r="D77" s="20">
        <v>8540022</v>
      </c>
      <c r="E77" s="21">
        <v>8540022</v>
      </c>
      <c r="F77" s="21">
        <v>349592</v>
      </c>
      <c r="G77" s="21">
        <v>1539351</v>
      </c>
      <c r="H77" s="21">
        <v>2190278</v>
      </c>
      <c r="I77" s="21">
        <v>4079221</v>
      </c>
      <c r="J77" s="21">
        <v>1097472</v>
      </c>
      <c r="K77" s="21">
        <v>248198</v>
      </c>
      <c r="L77" s="21">
        <v>251194</v>
      </c>
      <c r="M77" s="21">
        <v>1596864</v>
      </c>
      <c r="N77" s="21"/>
      <c r="O77" s="21"/>
      <c r="P77" s="21"/>
      <c r="Q77" s="21"/>
      <c r="R77" s="21"/>
      <c r="S77" s="21"/>
      <c r="T77" s="21"/>
      <c r="U77" s="21"/>
      <c r="V77" s="21">
        <v>5676085</v>
      </c>
      <c r="W77" s="21">
        <v>5846664</v>
      </c>
      <c r="X77" s="21"/>
      <c r="Y77" s="20"/>
      <c r="Z77" s="23">
        <v>8540022</v>
      </c>
    </row>
    <row r="78" spans="1:26" ht="13.5" hidden="1">
      <c r="A78" s="38" t="s">
        <v>32</v>
      </c>
      <c r="B78" s="19">
        <v>74085779</v>
      </c>
      <c r="C78" s="19"/>
      <c r="D78" s="20">
        <v>100861089</v>
      </c>
      <c r="E78" s="21">
        <v>100861089</v>
      </c>
      <c r="F78" s="21">
        <v>5959145</v>
      </c>
      <c r="G78" s="21">
        <v>5515645</v>
      </c>
      <c r="H78" s="21">
        <v>6787447</v>
      </c>
      <c r="I78" s="21">
        <v>18262237</v>
      </c>
      <c r="J78" s="21">
        <v>6917330</v>
      </c>
      <c r="K78" s="21">
        <v>6795244</v>
      </c>
      <c r="L78" s="21">
        <v>5852584</v>
      </c>
      <c r="M78" s="21">
        <v>19565158</v>
      </c>
      <c r="N78" s="21"/>
      <c r="O78" s="21"/>
      <c r="P78" s="21"/>
      <c r="Q78" s="21"/>
      <c r="R78" s="21"/>
      <c r="S78" s="21"/>
      <c r="T78" s="21"/>
      <c r="U78" s="21"/>
      <c r="V78" s="21">
        <v>37827395</v>
      </c>
      <c r="W78" s="21">
        <v>49831678</v>
      </c>
      <c r="X78" s="21"/>
      <c r="Y78" s="20"/>
      <c r="Z78" s="23">
        <v>100861089</v>
      </c>
    </row>
    <row r="79" spans="1:26" ht="13.5" hidden="1">
      <c r="A79" s="39" t="s">
        <v>103</v>
      </c>
      <c r="B79" s="19">
        <v>64257432</v>
      </c>
      <c r="C79" s="19"/>
      <c r="D79" s="20">
        <v>76011179</v>
      </c>
      <c r="E79" s="21">
        <v>76011179</v>
      </c>
      <c r="F79" s="21">
        <v>5141649</v>
      </c>
      <c r="G79" s="21">
        <v>4749501</v>
      </c>
      <c r="H79" s="21">
        <v>5905231</v>
      </c>
      <c r="I79" s="21">
        <v>15796381</v>
      </c>
      <c r="J79" s="21">
        <v>5946120</v>
      </c>
      <c r="K79" s="21">
        <v>5895011</v>
      </c>
      <c r="L79" s="21">
        <v>5123091</v>
      </c>
      <c r="M79" s="21">
        <v>16964222</v>
      </c>
      <c r="N79" s="21"/>
      <c r="O79" s="21"/>
      <c r="P79" s="21"/>
      <c r="Q79" s="21"/>
      <c r="R79" s="21"/>
      <c r="S79" s="21"/>
      <c r="T79" s="21"/>
      <c r="U79" s="21"/>
      <c r="V79" s="21">
        <v>32760603</v>
      </c>
      <c r="W79" s="21">
        <v>37406734</v>
      </c>
      <c r="X79" s="21"/>
      <c r="Y79" s="20"/>
      <c r="Z79" s="23">
        <v>76011179</v>
      </c>
    </row>
    <row r="80" spans="1:26" ht="13.5" hidden="1">
      <c r="A80" s="39" t="s">
        <v>104</v>
      </c>
      <c r="B80" s="19">
        <v>5402411</v>
      </c>
      <c r="C80" s="19"/>
      <c r="D80" s="20">
        <v>11322115</v>
      </c>
      <c r="E80" s="21">
        <v>11322115</v>
      </c>
      <c r="F80" s="21">
        <v>434079</v>
      </c>
      <c r="G80" s="21">
        <v>365978</v>
      </c>
      <c r="H80" s="21">
        <v>467812</v>
      </c>
      <c r="I80" s="21">
        <v>1267869</v>
      </c>
      <c r="J80" s="21">
        <v>556721</v>
      </c>
      <c r="K80" s="21">
        <v>467672</v>
      </c>
      <c r="L80" s="21">
        <v>382842</v>
      </c>
      <c r="M80" s="21">
        <v>1407235</v>
      </c>
      <c r="N80" s="21"/>
      <c r="O80" s="21"/>
      <c r="P80" s="21"/>
      <c r="Q80" s="21"/>
      <c r="R80" s="21"/>
      <c r="S80" s="21"/>
      <c r="T80" s="21"/>
      <c r="U80" s="21"/>
      <c r="V80" s="21">
        <v>2675104</v>
      </c>
      <c r="W80" s="21">
        <v>5660868</v>
      </c>
      <c r="X80" s="21"/>
      <c r="Y80" s="20"/>
      <c r="Z80" s="23">
        <v>11322115</v>
      </c>
    </row>
    <row r="81" spans="1:26" ht="13.5" hidden="1">
      <c r="A81" s="39" t="s">
        <v>105</v>
      </c>
      <c r="B81" s="19">
        <v>1983822</v>
      </c>
      <c r="C81" s="19"/>
      <c r="D81" s="20">
        <v>5731426</v>
      </c>
      <c r="E81" s="21">
        <v>5731426</v>
      </c>
      <c r="F81" s="21">
        <v>177035</v>
      </c>
      <c r="G81" s="21">
        <v>178355</v>
      </c>
      <c r="H81" s="21">
        <v>176188</v>
      </c>
      <c r="I81" s="21">
        <v>531578</v>
      </c>
      <c r="J81" s="21">
        <v>177579</v>
      </c>
      <c r="K81" s="21">
        <v>207713</v>
      </c>
      <c r="L81" s="21">
        <v>150343</v>
      </c>
      <c r="M81" s="21">
        <v>535635</v>
      </c>
      <c r="N81" s="21"/>
      <c r="O81" s="21"/>
      <c r="P81" s="21"/>
      <c r="Q81" s="21"/>
      <c r="R81" s="21"/>
      <c r="S81" s="21"/>
      <c r="T81" s="21"/>
      <c r="U81" s="21"/>
      <c r="V81" s="21">
        <v>1067213</v>
      </c>
      <c r="W81" s="21">
        <v>2865702</v>
      </c>
      <c r="X81" s="21"/>
      <c r="Y81" s="20"/>
      <c r="Z81" s="23">
        <v>5731426</v>
      </c>
    </row>
    <row r="82" spans="1:26" ht="13.5" hidden="1">
      <c r="A82" s="39" t="s">
        <v>106</v>
      </c>
      <c r="B82" s="19">
        <v>2442114</v>
      </c>
      <c r="C82" s="19"/>
      <c r="D82" s="20">
        <v>7796369</v>
      </c>
      <c r="E82" s="21">
        <v>7796369</v>
      </c>
      <c r="F82" s="21">
        <v>206382</v>
      </c>
      <c r="G82" s="21">
        <v>221811</v>
      </c>
      <c r="H82" s="21">
        <v>238216</v>
      </c>
      <c r="I82" s="21">
        <v>666409</v>
      </c>
      <c r="J82" s="21">
        <v>236910</v>
      </c>
      <c r="K82" s="21">
        <v>224848</v>
      </c>
      <c r="L82" s="21">
        <v>196308</v>
      </c>
      <c r="M82" s="21">
        <v>658066</v>
      </c>
      <c r="N82" s="21"/>
      <c r="O82" s="21"/>
      <c r="P82" s="21"/>
      <c r="Q82" s="21"/>
      <c r="R82" s="21"/>
      <c r="S82" s="21"/>
      <c r="T82" s="21"/>
      <c r="U82" s="21"/>
      <c r="V82" s="21">
        <v>1324475</v>
      </c>
      <c r="W82" s="21">
        <v>3898374</v>
      </c>
      <c r="X82" s="21"/>
      <c r="Y82" s="20"/>
      <c r="Z82" s="23">
        <v>7796369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175223</v>
      </c>
      <c r="G84" s="30">
        <v>164431</v>
      </c>
      <c r="H84" s="30">
        <v>189416</v>
      </c>
      <c r="I84" s="30">
        <v>529070</v>
      </c>
      <c r="J84" s="30">
        <v>218735</v>
      </c>
      <c r="K84" s="30">
        <v>217603</v>
      </c>
      <c r="L84" s="30">
        <v>220872</v>
      </c>
      <c r="M84" s="30">
        <v>657210</v>
      </c>
      <c r="N84" s="30"/>
      <c r="O84" s="30"/>
      <c r="P84" s="30"/>
      <c r="Q84" s="30"/>
      <c r="R84" s="30"/>
      <c r="S84" s="30"/>
      <c r="T84" s="30"/>
      <c r="U84" s="30"/>
      <c r="V84" s="30">
        <v>1186280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1735870</v>
      </c>
      <c r="F5" s="345">
        <f t="shared" si="0"/>
        <v>1735870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867935</v>
      </c>
      <c r="Y5" s="345">
        <f t="shared" si="0"/>
        <v>-867935</v>
      </c>
      <c r="Z5" s="346">
        <f>+IF(X5&lt;&gt;0,+(Y5/X5)*100,0)</f>
        <v>-100</v>
      </c>
      <c r="AA5" s="347">
        <f>+AA6+AA8+AA11+AA13+AA15</f>
        <v>1735870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612750</v>
      </c>
      <c r="F6" s="59">
        <f t="shared" si="1"/>
        <v>612750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306375</v>
      </c>
      <c r="Y6" s="59">
        <f t="shared" si="1"/>
        <v>-306375</v>
      </c>
      <c r="Z6" s="61">
        <f>+IF(X6&lt;&gt;0,+(Y6/X6)*100,0)</f>
        <v>-100</v>
      </c>
      <c r="AA6" s="62">
        <f t="shared" si="1"/>
        <v>612750</v>
      </c>
    </row>
    <row r="7" spans="1:27" ht="13.5">
      <c r="A7" s="291" t="s">
        <v>228</v>
      </c>
      <c r="B7" s="142"/>
      <c r="C7" s="60"/>
      <c r="D7" s="327"/>
      <c r="E7" s="60">
        <v>612750</v>
      </c>
      <c r="F7" s="59">
        <v>612750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306375</v>
      </c>
      <c r="Y7" s="59">
        <v>-306375</v>
      </c>
      <c r="Z7" s="61">
        <v>-100</v>
      </c>
      <c r="AA7" s="62">
        <v>612750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754310</v>
      </c>
      <c r="F8" s="59">
        <f t="shared" si="2"/>
        <v>754310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377155</v>
      </c>
      <c r="Y8" s="59">
        <f t="shared" si="2"/>
        <v>-377155</v>
      </c>
      <c r="Z8" s="61">
        <f>+IF(X8&lt;&gt;0,+(Y8/X8)*100,0)</f>
        <v>-100</v>
      </c>
      <c r="AA8" s="62">
        <f>SUM(AA9:AA10)</f>
        <v>754310</v>
      </c>
    </row>
    <row r="9" spans="1:27" ht="13.5">
      <c r="A9" s="291" t="s">
        <v>229</v>
      </c>
      <c r="B9" s="142"/>
      <c r="C9" s="60"/>
      <c r="D9" s="327"/>
      <c r="E9" s="60">
        <v>754310</v>
      </c>
      <c r="F9" s="59">
        <v>754310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377155</v>
      </c>
      <c r="Y9" s="59">
        <v>-377155</v>
      </c>
      <c r="Z9" s="61">
        <v>-100</v>
      </c>
      <c r="AA9" s="62">
        <v>754310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337130</v>
      </c>
      <c r="F11" s="351">
        <f t="shared" si="3"/>
        <v>337130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168565</v>
      </c>
      <c r="Y11" s="351">
        <f t="shared" si="3"/>
        <v>-168565</v>
      </c>
      <c r="Z11" s="352">
        <f>+IF(X11&lt;&gt;0,+(Y11/X11)*100,0)</f>
        <v>-100</v>
      </c>
      <c r="AA11" s="353">
        <f t="shared" si="3"/>
        <v>337130</v>
      </c>
    </row>
    <row r="12" spans="1:27" ht="13.5">
      <c r="A12" s="291" t="s">
        <v>231</v>
      </c>
      <c r="B12" s="136"/>
      <c r="C12" s="60"/>
      <c r="D12" s="327"/>
      <c r="E12" s="60">
        <v>337130</v>
      </c>
      <c r="F12" s="59">
        <v>337130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168565</v>
      </c>
      <c r="Y12" s="59">
        <v>-168565</v>
      </c>
      <c r="Z12" s="61">
        <v>-100</v>
      </c>
      <c r="AA12" s="62">
        <v>337130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31680</v>
      </c>
      <c r="F13" s="329">
        <f t="shared" si="4"/>
        <v>31680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15840</v>
      </c>
      <c r="Y13" s="329">
        <f t="shared" si="4"/>
        <v>-15840</v>
      </c>
      <c r="Z13" s="322">
        <f>+IF(X13&lt;&gt;0,+(Y13/X13)*100,0)</f>
        <v>-100</v>
      </c>
      <c r="AA13" s="273">
        <f t="shared" si="4"/>
        <v>31680</v>
      </c>
    </row>
    <row r="14" spans="1:27" ht="13.5">
      <c r="A14" s="291" t="s">
        <v>232</v>
      </c>
      <c r="B14" s="136"/>
      <c r="C14" s="60"/>
      <c r="D14" s="327"/>
      <c r="E14" s="60">
        <v>31680</v>
      </c>
      <c r="F14" s="59">
        <v>31680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15840</v>
      </c>
      <c r="Y14" s="59">
        <v>-15840</v>
      </c>
      <c r="Z14" s="61">
        <v>-100</v>
      </c>
      <c r="AA14" s="62">
        <v>31680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50000</v>
      </c>
      <c r="F22" s="332">
        <f t="shared" si="6"/>
        <v>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25000</v>
      </c>
      <c r="Y22" s="332">
        <f t="shared" si="6"/>
        <v>-25000</v>
      </c>
      <c r="Z22" s="323">
        <f>+IF(X22&lt;&gt;0,+(Y22/X22)*100,0)</f>
        <v>-100</v>
      </c>
      <c r="AA22" s="337">
        <f>SUM(AA23:AA32)</f>
        <v>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50000</v>
      </c>
      <c r="F32" s="59">
        <v>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25000</v>
      </c>
      <c r="Y32" s="59">
        <v>-25000</v>
      </c>
      <c r="Z32" s="61">
        <v>-100</v>
      </c>
      <c r="AA32" s="62">
        <v>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1941580</v>
      </c>
      <c r="F40" s="332">
        <f t="shared" si="9"/>
        <v>1941580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970790</v>
      </c>
      <c r="Y40" s="332">
        <f t="shared" si="9"/>
        <v>-970790</v>
      </c>
      <c r="Z40" s="323">
        <f>+IF(X40&lt;&gt;0,+(Y40/X40)*100,0)</f>
        <v>-100</v>
      </c>
      <c r="AA40" s="337">
        <f>SUM(AA41:AA49)</f>
        <v>1941580</v>
      </c>
    </row>
    <row r="41" spans="1:27" ht="13.5">
      <c r="A41" s="348" t="s">
        <v>247</v>
      </c>
      <c r="B41" s="142"/>
      <c r="C41" s="349"/>
      <c r="D41" s="350"/>
      <c r="E41" s="349">
        <v>946340</v>
      </c>
      <c r="F41" s="351">
        <v>946340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473170</v>
      </c>
      <c r="Y41" s="351">
        <v>-473170</v>
      </c>
      <c r="Z41" s="352">
        <v>-100</v>
      </c>
      <c r="AA41" s="353">
        <v>946340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338270</v>
      </c>
      <c r="F43" s="357">
        <v>338270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169135</v>
      </c>
      <c r="Y43" s="357">
        <v>-169135</v>
      </c>
      <c r="Z43" s="358">
        <v>-100</v>
      </c>
      <c r="AA43" s="303">
        <v>338270</v>
      </c>
    </row>
    <row r="44" spans="1:27" ht="13.5">
      <c r="A44" s="348" t="s">
        <v>250</v>
      </c>
      <c r="B44" s="136"/>
      <c r="C44" s="60"/>
      <c r="D44" s="355"/>
      <c r="E44" s="54">
        <v>118500</v>
      </c>
      <c r="F44" s="53">
        <v>118500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59250</v>
      </c>
      <c r="Y44" s="53">
        <v>-59250</v>
      </c>
      <c r="Z44" s="94">
        <v>-100</v>
      </c>
      <c r="AA44" s="95">
        <v>118500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293370</v>
      </c>
      <c r="F47" s="53">
        <v>293370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146685</v>
      </c>
      <c r="Y47" s="53">
        <v>-146685</v>
      </c>
      <c r="Z47" s="94">
        <v>-100</v>
      </c>
      <c r="AA47" s="95">
        <v>293370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245100</v>
      </c>
      <c r="F49" s="53">
        <v>245100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122550</v>
      </c>
      <c r="Y49" s="53">
        <v>-122550</v>
      </c>
      <c r="Z49" s="94">
        <v>-100</v>
      </c>
      <c r="AA49" s="95">
        <v>245100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3727450</v>
      </c>
      <c r="F60" s="264">
        <f t="shared" si="14"/>
        <v>3727450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1863725</v>
      </c>
      <c r="Y60" s="264">
        <f t="shared" si="14"/>
        <v>-1863725</v>
      </c>
      <c r="Z60" s="324">
        <f>+IF(X60&lt;&gt;0,+(Y60/X60)*100,0)</f>
        <v>-100</v>
      </c>
      <c r="AA60" s="232">
        <f>+AA57+AA54+AA51+AA40+AA37+AA34+AA22+AA5</f>
        <v>3727450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24772919</v>
      </c>
      <c r="D5" s="153">
        <f>SUM(D6:D8)</f>
        <v>0</v>
      </c>
      <c r="E5" s="154">
        <f t="shared" si="0"/>
        <v>23198100</v>
      </c>
      <c r="F5" s="100">
        <f t="shared" si="0"/>
        <v>23198100</v>
      </c>
      <c r="G5" s="100">
        <f t="shared" si="0"/>
        <v>27067652</v>
      </c>
      <c r="H5" s="100">
        <f t="shared" si="0"/>
        <v>514919</v>
      </c>
      <c r="I5" s="100">
        <f t="shared" si="0"/>
        <v>901304</v>
      </c>
      <c r="J5" s="100">
        <f t="shared" si="0"/>
        <v>28483875</v>
      </c>
      <c r="K5" s="100">
        <f t="shared" si="0"/>
        <v>1728009</v>
      </c>
      <c r="L5" s="100">
        <f t="shared" si="0"/>
        <v>466986</v>
      </c>
      <c r="M5" s="100">
        <f t="shared" si="0"/>
        <v>14806073</v>
      </c>
      <c r="N5" s="100">
        <f t="shared" si="0"/>
        <v>17001068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45484943</v>
      </c>
      <c r="X5" s="100">
        <f t="shared" si="0"/>
        <v>17812810</v>
      </c>
      <c r="Y5" s="100">
        <f t="shared" si="0"/>
        <v>27672133</v>
      </c>
      <c r="Z5" s="137">
        <f>+IF(X5&lt;&gt;0,+(Y5/X5)*100,0)</f>
        <v>155.34962198552614</v>
      </c>
      <c r="AA5" s="153">
        <f>SUM(AA6:AA8)</f>
        <v>23198100</v>
      </c>
    </row>
    <row r="6" spans="1:27" ht="13.5">
      <c r="A6" s="138" t="s">
        <v>75</v>
      </c>
      <c r="B6" s="136"/>
      <c r="C6" s="155">
        <v>7298483</v>
      </c>
      <c r="D6" s="155"/>
      <c r="E6" s="156">
        <v>6855080</v>
      </c>
      <c r="F6" s="60">
        <v>6855080</v>
      </c>
      <c r="G6" s="60">
        <v>17460673</v>
      </c>
      <c r="H6" s="60">
        <v>8987</v>
      </c>
      <c r="I6" s="60">
        <v>250137</v>
      </c>
      <c r="J6" s="60">
        <v>17719797</v>
      </c>
      <c r="K6" s="60">
        <v>874375</v>
      </c>
      <c r="L6" s="60">
        <v>9062</v>
      </c>
      <c r="M6" s="60">
        <v>14145818</v>
      </c>
      <c r="N6" s="60">
        <v>15029255</v>
      </c>
      <c r="O6" s="60"/>
      <c r="P6" s="60"/>
      <c r="Q6" s="60"/>
      <c r="R6" s="60"/>
      <c r="S6" s="60"/>
      <c r="T6" s="60"/>
      <c r="U6" s="60"/>
      <c r="V6" s="60"/>
      <c r="W6" s="60">
        <v>32749052</v>
      </c>
      <c r="X6" s="60">
        <v>5141310</v>
      </c>
      <c r="Y6" s="60">
        <v>27607742</v>
      </c>
      <c r="Z6" s="140">
        <v>536.98</v>
      </c>
      <c r="AA6" s="155">
        <v>6855080</v>
      </c>
    </row>
    <row r="7" spans="1:27" ht="13.5">
      <c r="A7" s="138" t="s">
        <v>76</v>
      </c>
      <c r="B7" s="136"/>
      <c r="C7" s="157">
        <v>17270463</v>
      </c>
      <c r="D7" s="157"/>
      <c r="E7" s="158">
        <v>15974480</v>
      </c>
      <c r="F7" s="159">
        <v>15974480</v>
      </c>
      <c r="G7" s="159">
        <v>9604650</v>
      </c>
      <c r="H7" s="159">
        <v>505932</v>
      </c>
      <c r="I7" s="159">
        <v>651167</v>
      </c>
      <c r="J7" s="159">
        <v>10761749</v>
      </c>
      <c r="K7" s="159">
        <v>853634</v>
      </c>
      <c r="L7" s="159">
        <v>457924</v>
      </c>
      <c r="M7" s="159">
        <v>660255</v>
      </c>
      <c r="N7" s="159">
        <v>1971813</v>
      </c>
      <c r="O7" s="159"/>
      <c r="P7" s="159"/>
      <c r="Q7" s="159"/>
      <c r="R7" s="159"/>
      <c r="S7" s="159"/>
      <c r="T7" s="159"/>
      <c r="U7" s="159"/>
      <c r="V7" s="159"/>
      <c r="W7" s="159">
        <v>12733562</v>
      </c>
      <c r="X7" s="159">
        <v>12487000</v>
      </c>
      <c r="Y7" s="159">
        <v>246562</v>
      </c>
      <c r="Z7" s="141">
        <v>1.97</v>
      </c>
      <c r="AA7" s="157">
        <v>15974480</v>
      </c>
    </row>
    <row r="8" spans="1:27" ht="13.5">
      <c r="A8" s="138" t="s">
        <v>77</v>
      </c>
      <c r="B8" s="136"/>
      <c r="C8" s="155">
        <v>203973</v>
      </c>
      <c r="D8" s="155"/>
      <c r="E8" s="156">
        <v>368540</v>
      </c>
      <c r="F8" s="60">
        <v>368540</v>
      </c>
      <c r="G8" s="60">
        <v>2329</v>
      </c>
      <c r="H8" s="60"/>
      <c r="I8" s="60"/>
      <c r="J8" s="60">
        <v>2329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2329</v>
      </c>
      <c r="X8" s="60">
        <v>184500</v>
      </c>
      <c r="Y8" s="60">
        <v>-182171</v>
      </c>
      <c r="Z8" s="140">
        <v>-98.74</v>
      </c>
      <c r="AA8" s="155">
        <v>368540</v>
      </c>
    </row>
    <row r="9" spans="1:27" ht="13.5">
      <c r="A9" s="135" t="s">
        <v>78</v>
      </c>
      <c r="B9" s="136"/>
      <c r="C9" s="153">
        <f aca="true" t="shared" si="1" ref="C9:Y9">SUM(C10:C14)</f>
        <v>10719718</v>
      </c>
      <c r="D9" s="153">
        <f>SUM(D10:D14)</f>
        <v>0</v>
      </c>
      <c r="E9" s="154">
        <f t="shared" si="1"/>
        <v>5136660</v>
      </c>
      <c r="F9" s="100">
        <f t="shared" si="1"/>
        <v>5136660</v>
      </c>
      <c r="G9" s="100">
        <f t="shared" si="1"/>
        <v>177423</v>
      </c>
      <c r="H9" s="100">
        <f t="shared" si="1"/>
        <v>179777</v>
      </c>
      <c r="I9" s="100">
        <f t="shared" si="1"/>
        <v>917448</v>
      </c>
      <c r="J9" s="100">
        <f t="shared" si="1"/>
        <v>1274648</v>
      </c>
      <c r="K9" s="100">
        <f t="shared" si="1"/>
        <v>217249</v>
      </c>
      <c r="L9" s="100">
        <f t="shared" si="1"/>
        <v>735979</v>
      </c>
      <c r="M9" s="100">
        <f t="shared" si="1"/>
        <v>280975</v>
      </c>
      <c r="N9" s="100">
        <f t="shared" si="1"/>
        <v>1234203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2508851</v>
      </c>
      <c r="X9" s="100">
        <f t="shared" si="1"/>
        <v>2568000</v>
      </c>
      <c r="Y9" s="100">
        <f t="shared" si="1"/>
        <v>-59149</v>
      </c>
      <c r="Z9" s="137">
        <f>+IF(X9&lt;&gt;0,+(Y9/X9)*100,0)</f>
        <v>-2.3033099688473517</v>
      </c>
      <c r="AA9" s="153">
        <f>SUM(AA10:AA14)</f>
        <v>5136660</v>
      </c>
    </row>
    <row r="10" spans="1:27" ht="13.5">
      <c r="A10" s="138" t="s">
        <v>79</v>
      </c>
      <c r="B10" s="136"/>
      <c r="C10" s="155">
        <v>6472504</v>
      </c>
      <c r="D10" s="155"/>
      <c r="E10" s="156">
        <v>2520160</v>
      </c>
      <c r="F10" s="60">
        <v>2520160</v>
      </c>
      <c r="G10" s="60">
        <v>14232</v>
      </c>
      <c r="H10" s="60">
        <v>23048</v>
      </c>
      <c r="I10" s="60">
        <v>579809</v>
      </c>
      <c r="J10" s="60">
        <v>617089</v>
      </c>
      <c r="K10" s="60">
        <v>34564</v>
      </c>
      <c r="L10" s="60">
        <v>396224</v>
      </c>
      <c r="M10" s="60">
        <v>200244</v>
      </c>
      <c r="N10" s="60">
        <v>631032</v>
      </c>
      <c r="O10" s="60"/>
      <c r="P10" s="60"/>
      <c r="Q10" s="60"/>
      <c r="R10" s="60"/>
      <c r="S10" s="60"/>
      <c r="T10" s="60"/>
      <c r="U10" s="60"/>
      <c r="V10" s="60"/>
      <c r="W10" s="60">
        <v>1248121</v>
      </c>
      <c r="X10" s="60">
        <v>1260000</v>
      </c>
      <c r="Y10" s="60">
        <v>-11879</v>
      </c>
      <c r="Z10" s="140">
        <v>-0.94</v>
      </c>
      <c r="AA10" s="155">
        <v>2520160</v>
      </c>
    </row>
    <row r="11" spans="1:27" ht="13.5">
      <c r="A11" s="138" t="s">
        <v>80</v>
      </c>
      <c r="B11" s="136"/>
      <c r="C11" s="155">
        <v>234641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2114915</v>
      </c>
      <c r="D12" s="155"/>
      <c r="E12" s="156">
        <v>1734030</v>
      </c>
      <c r="F12" s="60">
        <v>1734030</v>
      </c>
      <c r="G12" s="60">
        <v>129220</v>
      </c>
      <c r="H12" s="60">
        <v>130428</v>
      </c>
      <c r="I12" s="60">
        <v>116078</v>
      </c>
      <c r="J12" s="60">
        <v>375726</v>
      </c>
      <c r="K12" s="60">
        <v>158321</v>
      </c>
      <c r="L12" s="60">
        <v>115375</v>
      </c>
      <c r="M12" s="60">
        <v>61231</v>
      </c>
      <c r="N12" s="60">
        <v>334927</v>
      </c>
      <c r="O12" s="60"/>
      <c r="P12" s="60"/>
      <c r="Q12" s="60"/>
      <c r="R12" s="60"/>
      <c r="S12" s="60"/>
      <c r="T12" s="60"/>
      <c r="U12" s="60"/>
      <c r="V12" s="60"/>
      <c r="W12" s="60">
        <v>710653</v>
      </c>
      <c r="X12" s="60">
        <v>867000</v>
      </c>
      <c r="Y12" s="60">
        <v>-156347</v>
      </c>
      <c r="Z12" s="140">
        <v>-18.03</v>
      </c>
      <c r="AA12" s="155">
        <v>1734030</v>
      </c>
    </row>
    <row r="13" spans="1:27" ht="13.5">
      <c r="A13" s="138" t="s">
        <v>82</v>
      </c>
      <c r="B13" s="136"/>
      <c r="C13" s="155">
        <v>1060924</v>
      </c>
      <c r="D13" s="155"/>
      <c r="E13" s="156"/>
      <c r="F13" s="60"/>
      <c r="G13" s="60">
        <v>33971</v>
      </c>
      <c r="H13" s="60">
        <v>26301</v>
      </c>
      <c r="I13" s="60">
        <v>29649</v>
      </c>
      <c r="J13" s="60">
        <v>89921</v>
      </c>
      <c r="K13" s="60">
        <v>23109</v>
      </c>
      <c r="L13" s="60">
        <v>32277</v>
      </c>
      <c r="M13" s="60">
        <v>19500</v>
      </c>
      <c r="N13" s="60">
        <v>74886</v>
      </c>
      <c r="O13" s="60"/>
      <c r="P13" s="60"/>
      <c r="Q13" s="60"/>
      <c r="R13" s="60"/>
      <c r="S13" s="60"/>
      <c r="T13" s="60"/>
      <c r="U13" s="60"/>
      <c r="V13" s="60"/>
      <c r="W13" s="60">
        <v>164807</v>
      </c>
      <c r="X13" s="60"/>
      <c r="Y13" s="60">
        <v>164807</v>
      </c>
      <c r="Z13" s="140">
        <v>0</v>
      </c>
      <c r="AA13" s="155"/>
    </row>
    <row r="14" spans="1:27" ht="13.5">
      <c r="A14" s="138" t="s">
        <v>83</v>
      </c>
      <c r="B14" s="136"/>
      <c r="C14" s="157">
        <v>836734</v>
      </c>
      <c r="D14" s="157"/>
      <c r="E14" s="158">
        <v>882470</v>
      </c>
      <c r="F14" s="159">
        <v>882470</v>
      </c>
      <c r="G14" s="159"/>
      <c r="H14" s="159"/>
      <c r="I14" s="159">
        <v>191912</v>
      </c>
      <c r="J14" s="159">
        <v>191912</v>
      </c>
      <c r="K14" s="159">
        <v>1255</v>
      </c>
      <c r="L14" s="159">
        <v>192103</v>
      </c>
      <c r="M14" s="159"/>
      <c r="N14" s="159">
        <v>193358</v>
      </c>
      <c r="O14" s="159"/>
      <c r="P14" s="159"/>
      <c r="Q14" s="159"/>
      <c r="R14" s="159"/>
      <c r="S14" s="159"/>
      <c r="T14" s="159"/>
      <c r="U14" s="159"/>
      <c r="V14" s="159"/>
      <c r="W14" s="159">
        <v>385270</v>
      </c>
      <c r="X14" s="159">
        <v>441000</v>
      </c>
      <c r="Y14" s="159">
        <v>-55730</v>
      </c>
      <c r="Z14" s="141">
        <v>-12.64</v>
      </c>
      <c r="AA14" s="157">
        <v>882470</v>
      </c>
    </row>
    <row r="15" spans="1:27" ht="13.5">
      <c r="A15" s="135" t="s">
        <v>84</v>
      </c>
      <c r="B15" s="142"/>
      <c r="C15" s="153">
        <f aca="true" t="shared" si="2" ref="C15:Y15">SUM(C16:C18)</f>
        <v>31056264</v>
      </c>
      <c r="D15" s="153">
        <f>SUM(D16:D18)</f>
        <v>0</v>
      </c>
      <c r="E15" s="154">
        <f t="shared" si="2"/>
        <v>17918390</v>
      </c>
      <c r="F15" s="100">
        <f t="shared" si="2"/>
        <v>17918390</v>
      </c>
      <c r="G15" s="100">
        <f t="shared" si="2"/>
        <v>43874</v>
      </c>
      <c r="H15" s="100">
        <f t="shared" si="2"/>
        <v>1263153</v>
      </c>
      <c r="I15" s="100">
        <f t="shared" si="2"/>
        <v>100829</v>
      </c>
      <c r="J15" s="100">
        <f t="shared" si="2"/>
        <v>1407856</v>
      </c>
      <c r="K15" s="100">
        <f t="shared" si="2"/>
        <v>232011</v>
      </c>
      <c r="L15" s="100">
        <f t="shared" si="2"/>
        <v>11290117</v>
      </c>
      <c r="M15" s="100">
        <f t="shared" si="2"/>
        <v>1319846</v>
      </c>
      <c r="N15" s="100">
        <f t="shared" si="2"/>
        <v>12841974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14249830</v>
      </c>
      <c r="X15" s="100">
        <f t="shared" si="2"/>
        <v>8958996</v>
      </c>
      <c r="Y15" s="100">
        <f t="shared" si="2"/>
        <v>5290834</v>
      </c>
      <c r="Z15" s="137">
        <f>+IF(X15&lt;&gt;0,+(Y15/X15)*100,0)</f>
        <v>59.05610405451682</v>
      </c>
      <c r="AA15" s="153">
        <f>SUM(AA16:AA18)</f>
        <v>17918390</v>
      </c>
    </row>
    <row r="16" spans="1:27" ht="13.5">
      <c r="A16" s="138" t="s">
        <v>85</v>
      </c>
      <c r="B16" s="136"/>
      <c r="C16" s="155"/>
      <c r="D16" s="155"/>
      <c r="E16" s="156">
        <v>952300</v>
      </c>
      <c r="F16" s="60">
        <v>952300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475998</v>
      </c>
      <c r="Y16" s="60">
        <v>-475998</v>
      </c>
      <c r="Z16" s="140">
        <v>-100</v>
      </c>
      <c r="AA16" s="155">
        <v>952300</v>
      </c>
    </row>
    <row r="17" spans="1:27" ht="13.5">
      <c r="A17" s="138" t="s">
        <v>86</v>
      </c>
      <c r="B17" s="136"/>
      <c r="C17" s="155">
        <v>31056264</v>
      </c>
      <c r="D17" s="155"/>
      <c r="E17" s="156">
        <v>16966090</v>
      </c>
      <c r="F17" s="60">
        <v>16966090</v>
      </c>
      <c r="G17" s="60">
        <v>43874</v>
      </c>
      <c r="H17" s="60">
        <v>1263153</v>
      </c>
      <c r="I17" s="60">
        <v>100829</v>
      </c>
      <c r="J17" s="60">
        <v>1407856</v>
      </c>
      <c r="K17" s="60">
        <v>232011</v>
      </c>
      <c r="L17" s="60">
        <v>11290117</v>
      </c>
      <c r="M17" s="60">
        <v>1319846</v>
      </c>
      <c r="N17" s="60">
        <v>12841974</v>
      </c>
      <c r="O17" s="60"/>
      <c r="P17" s="60"/>
      <c r="Q17" s="60"/>
      <c r="R17" s="60"/>
      <c r="S17" s="60"/>
      <c r="T17" s="60"/>
      <c r="U17" s="60"/>
      <c r="V17" s="60"/>
      <c r="W17" s="60">
        <v>14249830</v>
      </c>
      <c r="X17" s="60">
        <v>8482998</v>
      </c>
      <c r="Y17" s="60">
        <v>5766832</v>
      </c>
      <c r="Z17" s="140">
        <v>67.98</v>
      </c>
      <c r="AA17" s="155">
        <v>16966090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126936634</v>
      </c>
      <c r="D19" s="153">
        <f>SUM(D20:D23)</f>
        <v>0</v>
      </c>
      <c r="E19" s="154">
        <f t="shared" si="3"/>
        <v>145462920</v>
      </c>
      <c r="F19" s="100">
        <f t="shared" si="3"/>
        <v>145462920</v>
      </c>
      <c r="G19" s="100">
        <f t="shared" si="3"/>
        <v>8426759</v>
      </c>
      <c r="H19" s="100">
        <f t="shared" si="3"/>
        <v>8387045</v>
      </c>
      <c r="I19" s="100">
        <f t="shared" si="3"/>
        <v>9599950</v>
      </c>
      <c r="J19" s="100">
        <f t="shared" si="3"/>
        <v>26413754</v>
      </c>
      <c r="K19" s="100">
        <f t="shared" si="3"/>
        <v>9426010</v>
      </c>
      <c r="L19" s="100">
        <f t="shared" si="3"/>
        <v>9358665</v>
      </c>
      <c r="M19" s="100">
        <f t="shared" si="3"/>
        <v>9167588</v>
      </c>
      <c r="N19" s="100">
        <f t="shared" si="3"/>
        <v>27952263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54366017</v>
      </c>
      <c r="X19" s="100">
        <f t="shared" si="3"/>
        <v>81146539</v>
      </c>
      <c r="Y19" s="100">
        <f t="shared" si="3"/>
        <v>-26780522</v>
      </c>
      <c r="Z19" s="137">
        <f>+IF(X19&lt;&gt;0,+(Y19/X19)*100,0)</f>
        <v>-33.00266694060729</v>
      </c>
      <c r="AA19" s="153">
        <f>SUM(AA20:AA23)</f>
        <v>145462920</v>
      </c>
    </row>
    <row r="20" spans="1:27" ht="13.5">
      <c r="A20" s="138" t="s">
        <v>89</v>
      </c>
      <c r="B20" s="136"/>
      <c r="C20" s="155">
        <v>76178382</v>
      </c>
      <c r="D20" s="155"/>
      <c r="E20" s="156">
        <v>91566140</v>
      </c>
      <c r="F20" s="60">
        <v>91566140</v>
      </c>
      <c r="G20" s="60">
        <v>6035061</v>
      </c>
      <c r="H20" s="60">
        <v>5762991</v>
      </c>
      <c r="I20" s="60">
        <v>6785043</v>
      </c>
      <c r="J20" s="60">
        <v>18583095</v>
      </c>
      <c r="K20" s="60">
        <v>6711870</v>
      </c>
      <c r="L20" s="60">
        <v>6532447</v>
      </c>
      <c r="M20" s="60">
        <v>6429171</v>
      </c>
      <c r="N20" s="60">
        <v>19673488</v>
      </c>
      <c r="O20" s="60"/>
      <c r="P20" s="60"/>
      <c r="Q20" s="60"/>
      <c r="R20" s="60"/>
      <c r="S20" s="60"/>
      <c r="T20" s="60"/>
      <c r="U20" s="60"/>
      <c r="V20" s="60"/>
      <c r="W20" s="60">
        <v>38256583</v>
      </c>
      <c r="X20" s="60">
        <v>47919944</v>
      </c>
      <c r="Y20" s="60">
        <v>-9663361</v>
      </c>
      <c r="Z20" s="140">
        <v>-20.17</v>
      </c>
      <c r="AA20" s="155">
        <v>91566140</v>
      </c>
    </row>
    <row r="21" spans="1:27" ht="13.5">
      <c r="A21" s="138" t="s">
        <v>90</v>
      </c>
      <c r="B21" s="136"/>
      <c r="C21" s="155">
        <v>18955994</v>
      </c>
      <c r="D21" s="155"/>
      <c r="E21" s="156">
        <v>23697800</v>
      </c>
      <c r="F21" s="60">
        <v>23697800</v>
      </c>
      <c r="G21" s="60">
        <v>1202537</v>
      </c>
      <c r="H21" s="60">
        <v>1413579</v>
      </c>
      <c r="I21" s="60">
        <v>1592357</v>
      </c>
      <c r="J21" s="60">
        <v>4208473</v>
      </c>
      <c r="K21" s="60">
        <v>1466135</v>
      </c>
      <c r="L21" s="60">
        <v>1597480</v>
      </c>
      <c r="M21" s="60">
        <v>1539315</v>
      </c>
      <c r="N21" s="60">
        <v>4602930</v>
      </c>
      <c r="O21" s="60"/>
      <c r="P21" s="60"/>
      <c r="Q21" s="60"/>
      <c r="R21" s="60"/>
      <c r="S21" s="60"/>
      <c r="T21" s="60"/>
      <c r="U21" s="60"/>
      <c r="V21" s="60"/>
      <c r="W21" s="60">
        <v>8811403</v>
      </c>
      <c r="X21" s="60">
        <v>14173759</v>
      </c>
      <c r="Y21" s="60">
        <v>-5362356</v>
      </c>
      <c r="Z21" s="140">
        <v>-37.83</v>
      </c>
      <c r="AA21" s="155">
        <v>23697800</v>
      </c>
    </row>
    <row r="22" spans="1:27" ht="13.5">
      <c r="A22" s="138" t="s">
        <v>91</v>
      </c>
      <c r="B22" s="136"/>
      <c r="C22" s="157">
        <v>20089912</v>
      </c>
      <c r="D22" s="157"/>
      <c r="E22" s="158">
        <v>14095670</v>
      </c>
      <c r="F22" s="159">
        <v>14095670</v>
      </c>
      <c r="G22" s="159">
        <v>500329</v>
      </c>
      <c r="H22" s="159">
        <v>507394</v>
      </c>
      <c r="I22" s="159">
        <v>520301</v>
      </c>
      <c r="J22" s="159">
        <v>1528024</v>
      </c>
      <c r="K22" s="159">
        <v>545180</v>
      </c>
      <c r="L22" s="159">
        <v>523609</v>
      </c>
      <c r="M22" s="159">
        <v>511265</v>
      </c>
      <c r="N22" s="159">
        <v>1580054</v>
      </c>
      <c r="O22" s="159"/>
      <c r="P22" s="159"/>
      <c r="Q22" s="159"/>
      <c r="R22" s="159"/>
      <c r="S22" s="159"/>
      <c r="T22" s="159"/>
      <c r="U22" s="159"/>
      <c r="V22" s="159"/>
      <c r="W22" s="159">
        <v>3108078</v>
      </c>
      <c r="X22" s="159">
        <v>9047976</v>
      </c>
      <c r="Y22" s="159">
        <v>-5939898</v>
      </c>
      <c r="Z22" s="141">
        <v>-65.65</v>
      </c>
      <c r="AA22" s="157">
        <v>14095670</v>
      </c>
    </row>
    <row r="23" spans="1:27" ht="13.5">
      <c r="A23" s="138" t="s">
        <v>92</v>
      </c>
      <c r="B23" s="136"/>
      <c r="C23" s="155">
        <v>11712346</v>
      </c>
      <c r="D23" s="155"/>
      <c r="E23" s="156">
        <v>16103310</v>
      </c>
      <c r="F23" s="60">
        <v>16103310</v>
      </c>
      <c r="G23" s="60">
        <v>688832</v>
      </c>
      <c r="H23" s="60">
        <v>703081</v>
      </c>
      <c r="I23" s="60">
        <v>702249</v>
      </c>
      <c r="J23" s="60">
        <v>2094162</v>
      </c>
      <c r="K23" s="60">
        <v>702825</v>
      </c>
      <c r="L23" s="60">
        <v>705129</v>
      </c>
      <c r="M23" s="60">
        <v>687837</v>
      </c>
      <c r="N23" s="60">
        <v>2095791</v>
      </c>
      <c r="O23" s="60"/>
      <c r="P23" s="60"/>
      <c r="Q23" s="60"/>
      <c r="R23" s="60"/>
      <c r="S23" s="60"/>
      <c r="T23" s="60"/>
      <c r="U23" s="60"/>
      <c r="V23" s="60"/>
      <c r="W23" s="60">
        <v>4189953</v>
      </c>
      <c r="X23" s="60">
        <v>10004860</v>
      </c>
      <c r="Y23" s="60">
        <v>-5814907</v>
      </c>
      <c r="Z23" s="140">
        <v>-58.12</v>
      </c>
      <c r="AA23" s="155">
        <v>16103310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193485535</v>
      </c>
      <c r="D25" s="168">
        <f>+D5+D9+D15+D19+D24</f>
        <v>0</v>
      </c>
      <c r="E25" s="169">
        <f t="shared" si="4"/>
        <v>191716070</v>
      </c>
      <c r="F25" s="73">
        <f t="shared" si="4"/>
        <v>191716070</v>
      </c>
      <c r="G25" s="73">
        <f t="shared" si="4"/>
        <v>35715708</v>
      </c>
      <c r="H25" s="73">
        <f t="shared" si="4"/>
        <v>10344894</v>
      </c>
      <c r="I25" s="73">
        <f t="shared" si="4"/>
        <v>11519531</v>
      </c>
      <c r="J25" s="73">
        <f t="shared" si="4"/>
        <v>57580133</v>
      </c>
      <c r="K25" s="73">
        <f t="shared" si="4"/>
        <v>11603279</v>
      </c>
      <c r="L25" s="73">
        <f t="shared" si="4"/>
        <v>21851747</v>
      </c>
      <c r="M25" s="73">
        <f t="shared" si="4"/>
        <v>25574482</v>
      </c>
      <c r="N25" s="73">
        <f t="shared" si="4"/>
        <v>59029508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116609641</v>
      </c>
      <c r="X25" s="73">
        <f t="shared" si="4"/>
        <v>110486345</v>
      </c>
      <c r="Y25" s="73">
        <f t="shared" si="4"/>
        <v>6123296</v>
      </c>
      <c r="Z25" s="170">
        <f>+IF(X25&lt;&gt;0,+(Y25/X25)*100,0)</f>
        <v>5.542129210627793</v>
      </c>
      <c r="AA25" s="168">
        <f>+AA5+AA9+AA15+AA19+AA24</f>
        <v>191716070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44012245</v>
      </c>
      <c r="D28" s="153">
        <f>SUM(D29:D31)</f>
        <v>0</v>
      </c>
      <c r="E28" s="154">
        <f t="shared" si="5"/>
        <v>45897170</v>
      </c>
      <c r="F28" s="100">
        <f t="shared" si="5"/>
        <v>45897170</v>
      </c>
      <c r="G28" s="100">
        <f t="shared" si="5"/>
        <v>3693699</v>
      </c>
      <c r="H28" s="100">
        <f t="shared" si="5"/>
        <v>3290967</v>
      </c>
      <c r="I28" s="100">
        <f t="shared" si="5"/>
        <v>3283827</v>
      </c>
      <c r="J28" s="100">
        <f t="shared" si="5"/>
        <v>10268493</v>
      </c>
      <c r="K28" s="100">
        <f t="shared" si="5"/>
        <v>3996305</v>
      </c>
      <c r="L28" s="100">
        <f t="shared" si="5"/>
        <v>4556645</v>
      </c>
      <c r="M28" s="100">
        <f t="shared" si="5"/>
        <v>5000578</v>
      </c>
      <c r="N28" s="100">
        <f t="shared" si="5"/>
        <v>13553528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23822021</v>
      </c>
      <c r="X28" s="100">
        <f t="shared" si="5"/>
        <v>23554548</v>
      </c>
      <c r="Y28" s="100">
        <f t="shared" si="5"/>
        <v>267473</v>
      </c>
      <c r="Z28" s="137">
        <f>+IF(X28&lt;&gt;0,+(Y28/X28)*100,0)</f>
        <v>1.135547156328366</v>
      </c>
      <c r="AA28" s="153">
        <f>SUM(AA29:AA31)</f>
        <v>45897170</v>
      </c>
    </row>
    <row r="29" spans="1:27" ht="13.5">
      <c r="A29" s="138" t="s">
        <v>75</v>
      </c>
      <c r="B29" s="136"/>
      <c r="C29" s="155">
        <v>15058009</v>
      </c>
      <c r="D29" s="155"/>
      <c r="E29" s="156">
        <v>9920490</v>
      </c>
      <c r="F29" s="60">
        <v>9920490</v>
      </c>
      <c r="G29" s="60">
        <v>2034529</v>
      </c>
      <c r="H29" s="60">
        <v>1322668</v>
      </c>
      <c r="I29" s="60">
        <v>1115818</v>
      </c>
      <c r="J29" s="60">
        <v>4473015</v>
      </c>
      <c r="K29" s="60">
        <v>1512517</v>
      </c>
      <c r="L29" s="60">
        <v>1473884</v>
      </c>
      <c r="M29" s="60">
        <v>1507564</v>
      </c>
      <c r="N29" s="60">
        <v>4493965</v>
      </c>
      <c r="O29" s="60"/>
      <c r="P29" s="60"/>
      <c r="Q29" s="60"/>
      <c r="R29" s="60"/>
      <c r="S29" s="60"/>
      <c r="T29" s="60"/>
      <c r="U29" s="60"/>
      <c r="V29" s="60"/>
      <c r="W29" s="60">
        <v>8966980</v>
      </c>
      <c r="X29" s="60">
        <v>5038260</v>
      </c>
      <c r="Y29" s="60">
        <v>3928720</v>
      </c>
      <c r="Z29" s="140">
        <v>77.98</v>
      </c>
      <c r="AA29" s="155">
        <v>9920490</v>
      </c>
    </row>
    <row r="30" spans="1:27" ht="13.5">
      <c r="A30" s="138" t="s">
        <v>76</v>
      </c>
      <c r="B30" s="136"/>
      <c r="C30" s="157">
        <v>23014076</v>
      </c>
      <c r="D30" s="157"/>
      <c r="E30" s="158">
        <v>22791420</v>
      </c>
      <c r="F30" s="159">
        <v>22791420</v>
      </c>
      <c r="G30" s="159">
        <v>1307723</v>
      </c>
      <c r="H30" s="159">
        <v>1523842</v>
      </c>
      <c r="I30" s="159">
        <v>1691021</v>
      </c>
      <c r="J30" s="159">
        <v>4522586</v>
      </c>
      <c r="K30" s="159">
        <v>1687460</v>
      </c>
      <c r="L30" s="159">
        <v>2472951</v>
      </c>
      <c r="M30" s="159">
        <v>2993544</v>
      </c>
      <c r="N30" s="159">
        <v>7153955</v>
      </c>
      <c r="O30" s="159"/>
      <c r="P30" s="159"/>
      <c r="Q30" s="159"/>
      <c r="R30" s="159"/>
      <c r="S30" s="159"/>
      <c r="T30" s="159"/>
      <c r="U30" s="159"/>
      <c r="V30" s="159"/>
      <c r="W30" s="159">
        <v>11676541</v>
      </c>
      <c r="X30" s="159">
        <v>11701750</v>
      </c>
      <c r="Y30" s="159">
        <v>-25209</v>
      </c>
      <c r="Z30" s="141">
        <v>-0.22</v>
      </c>
      <c r="AA30" s="157">
        <v>22791420</v>
      </c>
    </row>
    <row r="31" spans="1:27" ht="13.5">
      <c r="A31" s="138" t="s">
        <v>77</v>
      </c>
      <c r="B31" s="136"/>
      <c r="C31" s="155">
        <v>5940160</v>
      </c>
      <c r="D31" s="155"/>
      <c r="E31" s="156">
        <v>13185260</v>
      </c>
      <c r="F31" s="60">
        <v>13185260</v>
      </c>
      <c r="G31" s="60">
        <v>351447</v>
      </c>
      <c r="H31" s="60">
        <v>444457</v>
      </c>
      <c r="I31" s="60">
        <v>476988</v>
      </c>
      <c r="J31" s="60">
        <v>1272892</v>
      </c>
      <c r="K31" s="60">
        <v>796328</v>
      </c>
      <c r="L31" s="60">
        <v>609810</v>
      </c>
      <c r="M31" s="60">
        <v>499470</v>
      </c>
      <c r="N31" s="60">
        <v>1905608</v>
      </c>
      <c r="O31" s="60"/>
      <c r="P31" s="60"/>
      <c r="Q31" s="60"/>
      <c r="R31" s="60"/>
      <c r="S31" s="60"/>
      <c r="T31" s="60"/>
      <c r="U31" s="60"/>
      <c r="V31" s="60"/>
      <c r="W31" s="60">
        <v>3178500</v>
      </c>
      <c r="X31" s="60">
        <v>6814538</v>
      </c>
      <c r="Y31" s="60">
        <v>-3636038</v>
      </c>
      <c r="Z31" s="140">
        <v>-53.36</v>
      </c>
      <c r="AA31" s="155">
        <v>13185260</v>
      </c>
    </row>
    <row r="32" spans="1:27" ht="13.5">
      <c r="A32" s="135" t="s">
        <v>78</v>
      </c>
      <c r="B32" s="136"/>
      <c r="C32" s="153">
        <f aca="true" t="shared" si="6" ref="C32:Y32">SUM(C33:C37)</f>
        <v>18260118</v>
      </c>
      <c r="D32" s="153">
        <f>SUM(D33:D37)</f>
        <v>0</v>
      </c>
      <c r="E32" s="154">
        <f t="shared" si="6"/>
        <v>14312680</v>
      </c>
      <c r="F32" s="100">
        <f t="shared" si="6"/>
        <v>14312680</v>
      </c>
      <c r="G32" s="100">
        <f t="shared" si="6"/>
        <v>1589347</v>
      </c>
      <c r="H32" s="100">
        <f t="shared" si="6"/>
        <v>1680579</v>
      </c>
      <c r="I32" s="100">
        <f t="shared" si="6"/>
        <v>1599392</v>
      </c>
      <c r="J32" s="100">
        <f t="shared" si="6"/>
        <v>4869318</v>
      </c>
      <c r="K32" s="100">
        <f t="shared" si="6"/>
        <v>1773501</v>
      </c>
      <c r="L32" s="100">
        <f t="shared" si="6"/>
        <v>2236050</v>
      </c>
      <c r="M32" s="100">
        <f t="shared" si="6"/>
        <v>1664407</v>
      </c>
      <c r="N32" s="100">
        <f t="shared" si="6"/>
        <v>5673958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10543276</v>
      </c>
      <c r="X32" s="100">
        <f t="shared" si="6"/>
        <v>7466148</v>
      </c>
      <c r="Y32" s="100">
        <f t="shared" si="6"/>
        <v>3077128</v>
      </c>
      <c r="Z32" s="137">
        <f>+IF(X32&lt;&gt;0,+(Y32/X32)*100,0)</f>
        <v>41.2143986430486</v>
      </c>
      <c r="AA32" s="153">
        <f>SUM(AA33:AA37)</f>
        <v>14312680</v>
      </c>
    </row>
    <row r="33" spans="1:27" ht="13.5">
      <c r="A33" s="138" t="s">
        <v>79</v>
      </c>
      <c r="B33" s="136"/>
      <c r="C33" s="155">
        <v>5451258</v>
      </c>
      <c r="D33" s="155"/>
      <c r="E33" s="156">
        <v>9245010</v>
      </c>
      <c r="F33" s="60">
        <v>9245010</v>
      </c>
      <c r="G33" s="60">
        <v>617349</v>
      </c>
      <c r="H33" s="60">
        <v>677765</v>
      </c>
      <c r="I33" s="60">
        <v>626383</v>
      </c>
      <c r="J33" s="60">
        <v>1921497</v>
      </c>
      <c r="K33" s="60">
        <v>644625</v>
      </c>
      <c r="L33" s="60">
        <v>1038937</v>
      </c>
      <c r="M33" s="60">
        <v>762999</v>
      </c>
      <c r="N33" s="60">
        <v>2446561</v>
      </c>
      <c r="O33" s="60"/>
      <c r="P33" s="60"/>
      <c r="Q33" s="60"/>
      <c r="R33" s="60"/>
      <c r="S33" s="60"/>
      <c r="T33" s="60"/>
      <c r="U33" s="60"/>
      <c r="V33" s="60"/>
      <c r="W33" s="60">
        <v>4368058</v>
      </c>
      <c r="X33" s="60">
        <v>4852598</v>
      </c>
      <c r="Y33" s="60">
        <v>-484540</v>
      </c>
      <c r="Z33" s="140">
        <v>-9.99</v>
      </c>
      <c r="AA33" s="155">
        <v>9245010</v>
      </c>
    </row>
    <row r="34" spans="1:27" ht="13.5">
      <c r="A34" s="138" t="s">
        <v>80</v>
      </c>
      <c r="B34" s="136"/>
      <c r="C34" s="155">
        <v>458530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3670576</v>
      </c>
      <c r="D35" s="155"/>
      <c r="E35" s="156">
        <v>4070140</v>
      </c>
      <c r="F35" s="60">
        <v>4070140</v>
      </c>
      <c r="G35" s="60">
        <v>271850</v>
      </c>
      <c r="H35" s="60">
        <v>317325</v>
      </c>
      <c r="I35" s="60">
        <v>332072</v>
      </c>
      <c r="J35" s="60">
        <v>921247</v>
      </c>
      <c r="K35" s="60">
        <v>450978</v>
      </c>
      <c r="L35" s="60">
        <v>391535</v>
      </c>
      <c r="M35" s="60">
        <v>269603</v>
      </c>
      <c r="N35" s="60">
        <v>1112116</v>
      </c>
      <c r="O35" s="60"/>
      <c r="P35" s="60"/>
      <c r="Q35" s="60"/>
      <c r="R35" s="60"/>
      <c r="S35" s="60"/>
      <c r="T35" s="60"/>
      <c r="U35" s="60"/>
      <c r="V35" s="60"/>
      <c r="W35" s="60">
        <v>2033363</v>
      </c>
      <c r="X35" s="60">
        <v>2095990</v>
      </c>
      <c r="Y35" s="60">
        <v>-62627</v>
      </c>
      <c r="Z35" s="140">
        <v>-2.99</v>
      </c>
      <c r="AA35" s="155">
        <v>4070140</v>
      </c>
    </row>
    <row r="36" spans="1:27" ht="13.5">
      <c r="A36" s="138" t="s">
        <v>82</v>
      </c>
      <c r="B36" s="136"/>
      <c r="C36" s="155">
        <v>7873634</v>
      </c>
      <c r="D36" s="155"/>
      <c r="E36" s="156"/>
      <c r="F36" s="60"/>
      <c r="G36" s="60">
        <v>645382</v>
      </c>
      <c r="H36" s="60">
        <v>622433</v>
      </c>
      <c r="I36" s="60">
        <v>581737</v>
      </c>
      <c r="J36" s="60">
        <v>1849552</v>
      </c>
      <c r="K36" s="60">
        <v>613458</v>
      </c>
      <c r="L36" s="60">
        <v>702747</v>
      </c>
      <c r="M36" s="60">
        <v>568703</v>
      </c>
      <c r="N36" s="60">
        <v>1884908</v>
      </c>
      <c r="O36" s="60"/>
      <c r="P36" s="60"/>
      <c r="Q36" s="60"/>
      <c r="R36" s="60"/>
      <c r="S36" s="60"/>
      <c r="T36" s="60"/>
      <c r="U36" s="60"/>
      <c r="V36" s="60"/>
      <c r="W36" s="60">
        <v>3734460</v>
      </c>
      <c r="X36" s="60"/>
      <c r="Y36" s="60">
        <v>3734460</v>
      </c>
      <c r="Z36" s="140">
        <v>0</v>
      </c>
      <c r="AA36" s="155"/>
    </row>
    <row r="37" spans="1:27" ht="13.5">
      <c r="A37" s="138" t="s">
        <v>83</v>
      </c>
      <c r="B37" s="136"/>
      <c r="C37" s="157">
        <v>806120</v>
      </c>
      <c r="D37" s="157"/>
      <c r="E37" s="158">
        <v>997530</v>
      </c>
      <c r="F37" s="159">
        <v>997530</v>
      </c>
      <c r="G37" s="159">
        <v>54766</v>
      </c>
      <c r="H37" s="159">
        <v>63056</v>
      </c>
      <c r="I37" s="159">
        <v>59200</v>
      </c>
      <c r="J37" s="159">
        <v>177022</v>
      </c>
      <c r="K37" s="159">
        <v>64440</v>
      </c>
      <c r="L37" s="159">
        <v>102831</v>
      </c>
      <c r="M37" s="159">
        <v>63102</v>
      </c>
      <c r="N37" s="159">
        <v>230373</v>
      </c>
      <c r="O37" s="159"/>
      <c r="P37" s="159"/>
      <c r="Q37" s="159"/>
      <c r="R37" s="159"/>
      <c r="S37" s="159"/>
      <c r="T37" s="159"/>
      <c r="U37" s="159"/>
      <c r="V37" s="159"/>
      <c r="W37" s="159">
        <v>407395</v>
      </c>
      <c r="X37" s="159">
        <v>517560</v>
      </c>
      <c r="Y37" s="159">
        <v>-110165</v>
      </c>
      <c r="Z37" s="141">
        <v>-21.29</v>
      </c>
      <c r="AA37" s="157">
        <v>997530</v>
      </c>
    </row>
    <row r="38" spans="1:27" ht="13.5">
      <c r="A38" s="135" t="s">
        <v>84</v>
      </c>
      <c r="B38" s="142"/>
      <c r="C38" s="153">
        <f aca="true" t="shared" si="7" ref="C38:Y38">SUM(C39:C41)</f>
        <v>15353490</v>
      </c>
      <c r="D38" s="153">
        <f>SUM(D39:D41)</f>
        <v>0</v>
      </c>
      <c r="E38" s="154">
        <f t="shared" si="7"/>
        <v>24351152</v>
      </c>
      <c r="F38" s="100">
        <f t="shared" si="7"/>
        <v>24351152</v>
      </c>
      <c r="G38" s="100">
        <f t="shared" si="7"/>
        <v>1467165</v>
      </c>
      <c r="H38" s="100">
        <f t="shared" si="7"/>
        <v>1473749</v>
      </c>
      <c r="I38" s="100">
        <f t="shared" si="7"/>
        <v>1555790</v>
      </c>
      <c r="J38" s="100">
        <f t="shared" si="7"/>
        <v>4496704</v>
      </c>
      <c r="K38" s="100">
        <f t="shared" si="7"/>
        <v>1794329</v>
      </c>
      <c r="L38" s="100">
        <f t="shared" si="7"/>
        <v>1938059</v>
      </c>
      <c r="M38" s="100">
        <f t="shared" si="7"/>
        <v>1683745</v>
      </c>
      <c r="N38" s="100">
        <f t="shared" si="7"/>
        <v>5416133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9912837</v>
      </c>
      <c r="X38" s="100">
        <f t="shared" si="7"/>
        <v>12385192</v>
      </c>
      <c r="Y38" s="100">
        <f t="shared" si="7"/>
        <v>-2472355</v>
      </c>
      <c r="Z38" s="137">
        <f>+IF(X38&lt;&gt;0,+(Y38/X38)*100,0)</f>
        <v>-19.962185487314205</v>
      </c>
      <c r="AA38" s="153">
        <f>SUM(AA39:AA41)</f>
        <v>24351152</v>
      </c>
    </row>
    <row r="39" spans="1:27" ht="13.5">
      <c r="A39" s="138" t="s">
        <v>85</v>
      </c>
      <c r="B39" s="136"/>
      <c r="C39" s="155"/>
      <c r="D39" s="155"/>
      <c r="E39" s="156">
        <v>6370422</v>
      </c>
      <c r="F39" s="60">
        <v>6370422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3200110</v>
      </c>
      <c r="Y39" s="60">
        <v>-3200110</v>
      </c>
      <c r="Z39" s="140">
        <v>-100</v>
      </c>
      <c r="AA39" s="155">
        <v>6370422</v>
      </c>
    </row>
    <row r="40" spans="1:27" ht="13.5">
      <c r="A40" s="138" t="s">
        <v>86</v>
      </c>
      <c r="B40" s="136"/>
      <c r="C40" s="155">
        <v>15353490</v>
      </c>
      <c r="D40" s="155"/>
      <c r="E40" s="156">
        <v>17980730</v>
      </c>
      <c r="F40" s="60">
        <v>17980730</v>
      </c>
      <c r="G40" s="60">
        <v>1467165</v>
      </c>
      <c r="H40" s="60">
        <v>1473749</v>
      </c>
      <c r="I40" s="60">
        <v>1555790</v>
      </c>
      <c r="J40" s="60">
        <v>4496704</v>
      </c>
      <c r="K40" s="60">
        <v>1794329</v>
      </c>
      <c r="L40" s="60">
        <v>1938059</v>
      </c>
      <c r="M40" s="60">
        <v>1683745</v>
      </c>
      <c r="N40" s="60">
        <v>5416133</v>
      </c>
      <c r="O40" s="60"/>
      <c r="P40" s="60"/>
      <c r="Q40" s="60"/>
      <c r="R40" s="60"/>
      <c r="S40" s="60"/>
      <c r="T40" s="60"/>
      <c r="U40" s="60"/>
      <c r="V40" s="60"/>
      <c r="W40" s="60">
        <v>9912837</v>
      </c>
      <c r="X40" s="60">
        <v>9185082</v>
      </c>
      <c r="Y40" s="60">
        <v>727755</v>
      </c>
      <c r="Z40" s="140">
        <v>7.92</v>
      </c>
      <c r="AA40" s="155">
        <v>17980730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107310162</v>
      </c>
      <c r="D42" s="153">
        <f>SUM(D43:D46)</f>
        <v>0</v>
      </c>
      <c r="E42" s="154">
        <f t="shared" si="8"/>
        <v>114908140</v>
      </c>
      <c r="F42" s="100">
        <f t="shared" si="8"/>
        <v>114908140</v>
      </c>
      <c r="G42" s="100">
        <f t="shared" si="8"/>
        <v>3665654</v>
      </c>
      <c r="H42" s="100">
        <f t="shared" si="8"/>
        <v>10669280</v>
      </c>
      <c r="I42" s="100">
        <f t="shared" si="8"/>
        <v>11103890</v>
      </c>
      <c r="J42" s="100">
        <f t="shared" si="8"/>
        <v>25438824</v>
      </c>
      <c r="K42" s="100">
        <f t="shared" si="8"/>
        <v>8630139</v>
      </c>
      <c r="L42" s="100">
        <f t="shared" si="8"/>
        <v>9350225</v>
      </c>
      <c r="M42" s="100">
        <f t="shared" si="8"/>
        <v>8040388</v>
      </c>
      <c r="N42" s="100">
        <f t="shared" si="8"/>
        <v>26020752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51459576</v>
      </c>
      <c r="X42" s="100">
        <f t="shared" si="8"/>
        <v>55950418</v>
      </c>
      <c r="Y42" s="100">
        <f t="shared" si="8"/>
        <v>-4490842</v>
      </c>
      <c r="Z42" s="137">
        <f>+IF(X42&lt;&gt;0,+(Y42/X42)*100,0)</f>
        <v>-8.02646729109334</v>
      </c>
      <c r="AA42" s="153">
        <f>SUM(AA43:AA46)</f>
        <v>114908140</v>
      </c>
    </row>
    <row r="43" spans="1:27" ht="13.5">
      <c r="A43" s="138" t="s">
        <v>89</v>
      </c>
      <c r="B43" s="136"/>
      <c r="C43" s="155">
        <v>67011272</v>
      </c>
      <c r="D43" s="155"/>
      <c r="E43" s="156">
        <v>75452890</v>
      </c>
      <c r="F43" s="60">
        <v>75452890</v>
      </c>
      <c r="G43" s="60">
        <v>1256302</v>
      </c>
      <c r="H43" s="60">
        <v>8245665</v>
      </c>
      <c r="I43" s="60">
        <v>8241599</v>
      </c>
      <c r="J43" s="60">
        <v>17743566</v>
      </c>
      <c r="K43" s="60">
        <v>5796309</v>
      </c>
      <c r="L43" s="60">
        <v>5896946</v>
      </c>
      <c r="M43" s="60">
        <v>5328350</v>
      </c>
      <c r="N43" s="60">
        <v>17021605</v>
      </c>
      <c r="O43" s="60"/>
      <c r="P43" s="60"/>
      <c r="Q43" s="60"/>
      <c r="R43" s="60"/>
      <c r="S43" s="60"/>
      <c r="T43" s="60"/>
      <c r="U43" s="60"/>
      <c r="V43" s="60"/>
      <c r="W43" s="60">
        <v>34765171</v>
      </c>
      <c r="X43" s="60">
        <v>35992336</v>
      </c>
      <c r="Y43" s="60">
        <v>-1227165</v>
      </c>
      <c r="Z43" s="140">
        <v>-3.41</v>
      </c>
      <c r="AA43" s="155">
        <v>75452890</v>
      </c>
    </row>
    <row r="44" spans="1:27" ht="13.5">
      <c r="A44" s="138" t="s">
        <v>90</v>
      </c>
      <c r="B44" s="136"/>
      <c r="C44" s="155">
        <v>14968110</v>
      </c>
      <c r="D44" s="155"/>
      <c r="E44" s="156">
        <v>15714820</v>
      </c>
      <c r="F44" s="60">
        <v>15714820</v>
      </c>
      <c r="G44" s="60">
        <v>1005756</v>
      </c>
      <c r="H44" s="60">
        <v>1006276</v>
      </c>
      <c r="I44" s="60">
        <v>1269302</v>
      </c>
      <c r="J44" s="60">
        <v>3281334</v>
      </c>
      <c r="K44" s="60">
        <v>1234473</v>
      </c>
      <c r="L44" s="60">
        <v>1390168</v>
      </c>
      <c r="M44" s="60">
        <v>1107757</v>
      </c>
      <c r="N44" s="60">
        <v>3732398</v>
      </c>
      <c r="O44" s="60"/>
      <c r="P44" s="60"/>
      <c r="Q44" s="60"/>
      <c r="R44" s="60"/>
      <c r="S44" s="60"/>
      <c r="T44" s="60"/>
      <c r="U44" s="60"/>
      <c r="V44" s="60"/>
      <c r="W44" s="60">
        <v>7013732</v>
      </c>
      <c r="X44" s="60">
        <v>7808216</v>
      </c>
      <c r="Y44" s="60">
        <v>-794484</v>
      </c>
      <c r="Z44" s="140">
        <v>-10.17</v>
      </c>
      <c r="AA44" s="155">
        <v>15714820</v>
      </c>
    </row>
    <row r="45" spans="1:27" ht="13.5">
      <c r="A45" s="138" t="s">
        <v>91</v>
      </c>
      <c r="B45" s="136"/>
      <c r="C45" s="157">
        <v>7715845</v>
      </c>
      <c r="D45" s="157"/>
      <c r="E45" s="158">
        <v>8343560</v>
      </c>
      <c r="F45" s="159">
        <v>8343560</v>
      </c>
      <c r="G45" s="159">
        <v>525197</v>
      </c>
      <c r="H45" s="159">
        <v>545893</v>
      </c>
      <c r="I45" s="159">
        <v>595404</v>
      </c>
      <c r="J45" s="159">
        <v>1666494</v>
      </c>
      <c r="K45" s="159">
        <v>600582</v>
      </c>
      <c r="L45" s="159">
        <v>702509</v>
      </c>
      <c r="M45" s="159">
        <v>665802</v>
      </c>
      <c r="N45" s="159">
        <v>1968893</v>
      </c>
      <c r="O45" s="159"/>
      <c r="P45" s="159"/>
      <c r="Q45" s="159"/>
      <c r="R45" s="159"/>
      <c r="S45" s="159"/>
      <c r="T45" s="159"/>
      <c r="U45" s="159"/>
      <c r="V45" s="159"/>
      <c r="W45" s="159">
        <v>3635387</v>
      </c>
      <c r="X45" s="159">
        <v>4229748</v>
      </c>
      <c r="Y45" s="159">
        <v>-594361</v>
      </c>
      <c r="Z45" s="141">
        <v>-14.05</v>
      </c>
      <c r="AA45" s="157">
        <v>8343560</v>
      </c>
    </row>
    <row r="46" spans="1:27" ht="13.5">
      <c r="A46" s="138" t="s">
        <v>92</v>
      </c>
      <c r="B46" s="136"/>
      <c r="C46" s="155">
        <v>17614935</v>
      </c>
      <c r="D46" s="155"/>
      <c r="E46" s="156">
        <v>15396870</v>
      </c>
      <c r="F46" s="60">
        <v>15396870</v>
      </c>
      <c r="G46" s="60">
        <v>878399</v>
      </c>
      <c r="H46" s="60">
        <v>871446</v>
      </c>
      <c r="I46" s="60">
        <v>997585</v>
      </c>
      <c r="J46" s="60">
        <v>2747430</v>
      </c>
      <c r="K46" s="60">
        <v>998775</v>
      </c>
      <c r="L46" s="60">
        <v>1360602</v>
      </c>
      <c r="M46" s="60">
        <v>938479</v>
      </c>
      <c r="N46" s="60">
        <v>3297856</v>
      </c>
      <c r="O46" s="60"/>
      <c r="P46" s="60"/>
      <c r="Q46" s="60"/>
      <c r="R46" s="60"/>
      <c r="S46" s="60"/>
      <c r="T46" s="60"/>
      <c r="U46" s="60"/>
      <c r="V46" s="60"/>
      <c r="W46" s="60">
        <v>6045286</v>
      </c>
      <c r="X46" s="60">
        <v>7920118</v>
      </c>
      <c r="Y46" s="60">
        <v>-1874832</v>
      </c>
      <c r="Z46" s="140">
        <v>-23.67</v>
      </c>
      <c r="AA46" s="155">
        <v>15396870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184936015</v>
      </c>
      <c r="D48" s="168">
        <f>+D28+D32+D38+D42+D47</f>
        <v>0</v>
      </c>
      <c r="E48" s="169">
        <f t="shared" si="9"/>
        <v>199469142</v>
      </c>
      <c r="F48" s="73">
        <f t="shared" si="9"/>
        <v>199469142</v>
      </c>
      <c r="G48" s="73">
        <f t="shared" si="9"/>
        <v>10415865</v>
      </c>
      <c r="H48" s="73">
        <f t="shared" si="9"/>
        <v>17114575</v>
      </c>
      <c r="I48" s="73">
        <f t="shared" si="9"/>
        <v>17542899</v>
      </c>
      <c r="J48" s="73">
        <f t="shared" si="9"/>
        <v>45073339</v>
      </c>
      <c r="K48" s="73">
        <f t="shared" si="9"/>
        <v>16194274</v>
      </c>
      <c r="L48" s="73">
        <f t="shared" si="9"/>
        <v>18080979</v>
      </c>
      <c r="M48" s="73">
        <f t="shared" si="9"/>
        <v>16389118</v>
      </c>
      <c r="N48" s="73">
        <f t="shared" si="9"/>
        <v>50664371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95737710</v>
      </c>
      <c r="X48" s="73">
        <f t="shared" si="9"/>
        <v>99356306</v>
      </c>
      <c r="Y48" s="73">
        <f t="shared" si="9"/>
        <v>-3618596</v>
      </c>
      <c r="Z48" s="170">
        <f>+IF(X48&lt;&gt;0,+(Y48/X48)*100,0)</f>
        <v>-3.642039590320518</v>
      </c>
      <c r="AA48" s="168">
        <f>+AA28+AA32+AA38+AA42+AA47</f>
        <v>199469142</v>
      </c>
    </row>
    <row r="49" spans="1:27" ht="13.5">
      <c r="A49" s="148" t="s">
        <v>49</v>
      </c>
      <c r="B49" s="149"/>
      <c r="C49" s="171">
        <f aca="true" t="shared" si="10" ref="C49:Y49">+C25-C48</f>
        <v>8549520</v>
      </c>
      <c r="D49" s="171">
        <f>+D25-D48</f>
        <v>0</v>
      </c>
      <c r="E49" s="172">
        <f t="shared" si="10"/>
        <v>-7753072</v>
      </c>
      <c r="F49" s="173">
        <f t="shared" si="10"/>
        <v>-7753072</v>
      </c>
      <c r="G49" s="173">
        <f t="shared" si="10"/>
        <v>25299843</v>
      </c>
      <c r="H49" s="173">
        <f t="shared" si="10"/>
        <v>-6769681</v>
      </c>
      <c r="I49" s="173">
        <f t="shared" si="10"/>
        <v>-6023368</v>
      </c>
      <c r="J49" s="173">
        <f t="shared" si="10"/>
        <v>12506794</v>
      </c>
      <c r="K49" s="173">
        <f t="shared" si="10"/>
        <v>-4590995</v>
      </c>
      <c r="L49" s="173">
        <f t="shared" si="10"/>
        <v>3770768</v>
      </c>
      <c r="M49" s="173">
        <f t="shared" si="10"/>
        <v>9185364</v>
      </c>
      <c r="N49" s="173">
        <f t="shared" si="10"/>
        <v>8365137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20871931</v>
      </c>
      <c r="X49" s="173">
        <f>IF(F25=F48,0,X25-X48)</f>
        <v>11130039</v>
      </c>
      <c r="Y49" s="173">
        <f t="shared" si="10"/>
        <v>9741892</v>
      </c>
      <c r="Z49" s="174">
        <f>+IF(X49&lt;&gt;0,+(Y49/X49)*100,0)</f>
        <v>87.52792330736668</v>
      </c>
      <c r="AA49" s="171">
        <f>+AA25-AA48</f>
        <v>-7753072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8496011</v>
      </c>
      <c r="D5" s="155">
        <v>0</v>
      </c>
      <c r="E5" s="156">
        <v>9080300</v>
      </c>
      <c r="F5" s="60">
        <v>9080300</v>
      </c>
      <c r="G5" s="60">
        <v>9027205</v>
      </c>
      <c r="H5" s="60">
        <v>-3647</v>
      </c>
      <c r="I5" s="60">
        <v>298</v>
      </c>
      <c r="J5" s="60">
        <v>9023856</v>
      </c>
      <c r="K5" s="60">
        <v>20</v>
      </c>
      <c r="L5" s="60">
        <v>-15460</v>
      </c>
      <c r="M5" s="60">
        <v>0</v>
      </c>
      <c r="N5" s="60">
        <v>-15440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9008416</v>
      </c>
      <c r="X5" s="60">
        <v>9040000</v>
      </c>
      <c r="Y5" s="60">
        <v>-31584</v>
      </c>
      <c r="Z5" s="140">
        <v>-0.35</v>
      </c>
      <c r="AA5" s="155">
        <v>9080300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65137544</v>
      </c>
      <c r="D7" s="155">
        <v>0</v>
      </c>
      <c r="E7" s="156">
        <v>80025140</v>
      </c>
      <c r="F7" s="60">
        <v>80025140</v>
      </c>
      <c r="G7" s="60">
        <v>6016575</v>
      </c>
      <c r="H7" s="60">
        <v>5734281</v>
      </c>
      <c r="I7" s="60">
        <v>6762159</v>
      </c>
      <c r="J7" s="60">
        <v>18513015</v>
      </c>
      <c r="K7" s="60">
        <v>6699451</v>
      </c>
      <c r="L7" s="60">
        <v>6022491</v>
      </c>
      <c r="M7" s="60">
        <v>6420331</v>
      </c>
      <c r="N7" s="60">
        <v>19142273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37655288</v>
      </c>
      <c r="X7" s="60">
        <v>39373710</v>
      </c>
      <c r="Y7" s="60">
        <v>-1718422</v>
      </c>
      <c r="Z7" s="140">
        <v>-4.36</v>
      </c>
      <c r="AA7" s="155">
        <v>80025140</v>
      </c>
    </row>
    <row r="8" spans="1:27" ht="13.5">
      <c r="A8" s="183" t="s">
        <v>104</v>
      </c>
      <c r="B8" s="182"/>
      <c r="C8" s="155">
        <v>8369394</v>
      </c>
      <c r="D8" s="155">
        <v>0</v>
      </c>
      <c r="E8" s="156">
        <v>12038400</v>
      </c>
      <c r="F8" s="60">
        <v>12038400</v>
      </c>
      <c r="G8" s="60">
        <v>1202537</v>
      </c>
      <c r="H8" s="60">
        <v>1154958</v>
      </c>
      <c r="I8" s="60">
        <v>1214924</v>
      </c>
      <c r="J8" s="60">
        <v>3572419</v>
      </c>
      <c r="K8" s="60">
        <v>1099611</v>
      </c>
      <c r="L8" s="60">
        <v>992048</v>
      </c>
      <c r="M8" s="60">
        <v>932009</v>
      </c>
      <c r="N8" s="60">
        <v>3023668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6596087</v>
      </c>
      <c r="X8" s="60">
        <v>6019002</v>
      </c>
      <c r="Y8" s="60">
        <v>577085</v>
      </c>
      <c r="Z8" s="140">
        <v>9.59</v>
      </c>
      <c r="AA8" s="155">
        <v>12038400</v>
      </c>
    </row>
    <row r="9" spans="1:27" ht="13.5">
      <c r="A9" s="183" t="s">
        <v>105</v>
      </c>
      <c r="B9" s="182"/>
      <c r="C9" s="155">
        <v>3349396</v>
      </c>
      <c r="D9" s="155">
        <v>0</v>
      </c>
      <c r="E9" s="156">
        <v>6094020</v>
      </c>
      <c r="F9" s="60">
        <v>6094020</v>
      </c>
      <c r="G9" s="60">
        <v>500329</v>
      </c>
      <c r="H9" s="60">
        <v>507394</v>
      </c>
      <c r="I9" s="60">
        <v>520301</v>
      </c>
      <c r="J9" s="60">
        <v>1528024</v>
      </c>
      <c r="K9" s="60">
        <v>545180</v>
      </c>
      <c r="L9" s="60">
        <v>523609</v>
      </c>
      <c r="M9" s="60">
        <v>511265</v>
      </c>
      <c r="N9" s="60">
        <v>1580054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3108078</v>
      </c>
      <c r="X9" s="60">
        <v>3046998</v>
      </c>
      <c r="Y9" s="60">
        <v>61080</v>
      </c>
      <c r="Z9" s="140">
        <v>2</v>
      </c>
      <c r="AA9" s="155">
        <v>6094020</v>
      </c>
    </row>
    <row r="10" spans="1:27" ht="13.5">
      <c r="A10" s="183" t="s">
        <v>106</v>
      </c>
      <c r="B10" s="182"/>
      <c r="C10" s="155">
        <v>4160896</v>
      </c>
      <c r="D10" s="155">
        <v>0</v>
      </c>
      <c r="E10" s="156">
        <v>8289600</v>
      </c>
      <c r="F10" s="54">
        <v>8289600</v>
      </c>
      <c r="G10" s="54">
        <v>688832</v>
      </c>
      <c r="H10" s="54">
        <v>703081</v>
      </c>
      <c r="I10" s="54">
        <v>702249</v>
      </c>
      <c r="J10" s="54">
        <v>2094162</v>
      </c>
      <c r="K10" s="54">
        <v>702825</v>
      </c>
      <c r="L10" s="54">
        <v>702740</v>
      </c>
      <c r="M10" s="54">
        <v>687837</v>
      </c>
      <c r="N10" s="54">
        <v>2093402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4187564</v>
      </c>
      <c r="X10" s="54">
        <v>4144998</v>
      </c>
      <c r="Y10" s="54">
        <v>42566</v>
      </c>
      <c r="Z10" s="184">
        <v>1.03</v>
      </c>
      <c r="AA10" s="130">
        <v>8289600</v>
      </c>
    </row>
    <row r="11" spans="1:27" ht="13.5">
      <c r="A11" s="183" t="s">
        <v>107</v>
      </c>
      <c r="B11" s="185"/>
      <c r="C11" s="155">
        <v>178380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43023</v>
      </c>
      <c r="D12" s="155">
        <v>0</v>
      </c>
      <c r="E12" s="156">
        <v>54480</v>
      </c>
      <c r="F12" s="60">
        <v>54480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27000</v>
      </c>
      <c r="Y12" s="60">
        <v>-27000</v>
      </c>
      <c r="Z12" s="140">
        <v>-100</v>
      </c>
      <c r="AA12" s="155">
        <v>54480</v>
      </c>
    </row>
    <row r="13" spans="1:27" ht="13.5">
      <c r="A13" s="181" t="s">
        <v>109</v>
      </c>
      <c r="B13" s="185"/>
      <c r="C13" s="155">
        <v>1701070</v>
      </c>
      <c r="D13" s="155">
        <v>0</v>
      </c>
      <c r="E13" s="156">
        <v>1478400</v>
      </c>
      <c r="F13" s="60">
        <v>1478400</v>
      </c>
      <c r="G13" s="60">
        <v>117207</v>
      </c>
      <c r="H13" s="60">
        <v>16999</v>
      </c>
      <c r="I13" s="60">
        <v>70663</v>
      </c>
      <c r="J13" s="60">
        <v>204869</v>
      </c>
      <c r="K13" s="60">
        <v>195430</v>
      </c>
      <c r="L13" s="60">
        <v>58690</v>
      </c>
      <c r="M13" s="60">
        <v>19555</v>
      </c>
      <c r="N13" s="60">
        <v>273675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478544</v>
      </c>
      <c r="X13" s="60">
        <v>739002</v>
      </c>
      <c r="Y13" s="60">
        <v>-260458</v>
      </c>
      <c r="Z13" s="140">
        <v>-35.24</v>
      </c>
      <c r="AA13" s="155">
        <v>1478400</v>
      </c>
    </row>
    <row r="14" spans="1:27" ht="13.5">
      <c r="A14" s="181" t="s">
        <v>110</v>
      </c>
      <c r="B14" s="185"/>
      <c r="C14" s="155">
        <v>2420796</v>
      </c>
      <c r="D14" s="155">
        <v>0</v>
      </c>
      <c r="E14" s="156">
        <v>2423200</v>
      </c>
      <c r="F14" s="60">
        <v>2423200</v>
      </c>
      <c r="G14" s="60">
        <v>219029</v>
      </c>
      <c r="H14" s="60">
        <v>234902</v>
      </c>
      <c r="I14" s="60">
        <v>236770</v>
      </c>
      <c r="J14" s="60">
        <v>690701</v>
      </c>
      <c r="K14" s="60">
        <v>273419</v>
      </c>
      <c r="L14" s="60">
        <v>272004</v>
      </c>
      <c r="M14" s="60">
        <v>276090</v>
      </c>
      <c r="N14" s="60">
        <v>821513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1512214</v>
      </c>
      <c r="X14" s="60">
        <v>1211502</v>
      </c>
      <c r="Y14" s="60">
        <v>300712</v>
      </c>
      <c r="Z14" s="140">
        <v>24.82</v>
      </c>
      <c r="AA14" s="155">
        <v>2423200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43514</v>
      </c>
      <c r="D16" s="155">
        <v>0</v>
      </c>
      <c r="E16" s="156">
        <v>95040</v>
      </c>
      <c r="F16" s="60">
        <v>95040</v>
      </c>
      <c r="G16" s="60">
        <v>5623</v>
      </c>
      <c r="H16" s="60">
        <v>8313</v>
      </c>
      <c r="I16" s="60">
        <v>6503</v>
      </c>
      <c r="J16" s="60">
        <v>20439</v>
      </c>
      <c r="K16" s="60">
        <v>7676</v>
      </c>
      <c r="L16" s="60">
        <v>7587</v>
      </c>
      <c r="M16" s="60">
        <v>3660</v>
      </c>
      <c r="N16" s="60">
        <v>18923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39362</v>
      </c>
      <c r="X16" s="60">
        <v>47502</v>
      </c>
      <c r="Y16" s="60">
        <v>-8140</v>
      </c>
      <c r="Z16" s="140">
        <v>-17.14</v>
      </c>
      <c r="AA16" s="155">
        <v>95040</v>
      </c>
    </row>
    <row r="17" spans="1:27" ht="13.5">
      <c r="A17" s="181" t="s">
        <v>113</v>
      </c>
      <c r="B17" s="185"/>
      <c r="C17" s="155">
        <v>766508</v>
      </c>
      <c r="D17" s="155">
        <v>0</v>
      </c>
      <c r="E17" s="156">
        <v>612750</v>
      </c>
      <c r="F17" s="60">
        <v>612750</v>
      </c>
      <c r="G17" s="60">
        <v>57171</v>
      </c>
      <c r="H17" s="60">
        <v>54289</v>
      </c>
      <c r="I17" s="60">
        <v>51697</v>
      </c>
      <c r="J17" s="60">
        <v>163157</v>
      </c>
      <c r="K17" s="60">
        <v>74308</v>
      </c>
      <c r="L17" s="60">
        <v>62724</v>
      </c>
      <c r="M17" s="60">
        <v>13076</v>
      </c>
      <c r="N17" s="60">
        <v>150108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313265</v>
      </c>
      <c r="X17" s="60">
        <v>306498</v>
      </c>
      <c r="Y17" s="60">
        <v>6767</v>
      </c>
      <c r="Z17" s="140">
        <v>2.21</v>
      </c>
      <c r="AA17" s="155">
        <v>612750</v>
      </c>
    </row>
    <row r="18" spans="1:27" ht="13.5">
      <c r="A18" s="183" t="s">
        <v>114</v>
      </c>
      <c r="B18" s="182"/>
      <c r="C18" s="155">
        <v>654549</v>
      </c>
      <c r="D18" s="155">
        <v>0</v>
      </c>
      <c r="E18" s="156">
        <v>668450</v>
      </c>
      <c r="F18" s="60">
        <v>668450</v>
      </c>
      <c r="G18" s="60">
        <v>66054</v>
      </c>
      <c r="H18" s="60">
        <v>67913</v>
      </c>
      <c r="I18" s="60">
        <v>57584</v>
      </c>
      <c r="J18" s="60">
        <v>191551</v>
      </c>
      <c r="K18" s="60">
        <v>75447</v>
      </c>
      <c r="L18" s="60">
        <v>43959</v>
      </c>
      <c r="M18" s="60">
        <v>43697</v>
      </c>
      <c r="N18" s="60">
        <v>163103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354654</v>
      </c>
      <c r="X18" s="60">
        <v>334002</v>
      </c>
      <c r="Y18" s="60">
        <v>20652</v>
      </c>
      <c r="Z18" s="140">
        <v>6.18</v>
      </c>
      <c r="AA18" s="155">
        <v>668450</v>
      </c>
    </row>
    <row r="19" spans="1:27" ht="13.5">
      <c r="A19" s="181" t="s">
        <v>34</v>
      </c>
      <c r="B19" s="185"/>
      <c r="C19" s="155">
        <v>50466842</v>
      </c>
      <c r="D19" s="155">
        <v>0</v>
      </c>
      <c r="E19" s="156">
        <v>50061200</v>
      </c>
      <c r="F19" s="60">
        <v>50061200</v>
      </c>
      <c r="G19" s="60">
        <v>17106805</v>
      </c>
      <c r="H19" s="60">
        <v>311376</v>
      </c>
      <c r="I19" s="60">
        <v>1160896</v>
      </c>
      <c r="J19" s="60">
        <v>18579077</v>
      </c>
      <c r="K19" s="60">
        <v>598680</v>
      </c>
      <c r="L19" s="60">
        <v>1089392</v>
      </c>
      <c r="M19" s="60">
        <v>14820901</v>
      </c>
      <c r="N19" s="60">
        <v>16508973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35088050</v>
      </c>
      <c r="X19" s="60">
        <v>35662746</v>
      </c>
      <c r="Y19" s="60">
        <v>-574696</v>
      </c>
      <c r="Z19" s="140">
        <v>-1.61</v>
      </c>
      <c r="AA19" s="155">
        <v>50061200</v>
      </c>
    </row>
    <row r="20" spans="1:27" ht="13.5">
      <c r="A20" s="181" t="s">
        <v>35</v>
      </c>
      <c r="B20" s="185"/>
      <c r="C20" s="155">
        <v>3205379</v>
      </c>
      <c r="D20" s="155">
        <v>0</v>
      </c>
      <c r="E20" s="156">
        <v>2548640</v>
      </c>
      <c r="F20" s="54">
        <v>2548640</v>
      </c>
      <c r="G20" s="54">
        <v>708341</v>
      </c>
      <c r="H20" s="54">
        <v>114984</v>
      </c>
      <c r="I20" s="54">
        <v>361500</v>
      </c>
      <c r="J20" s="54">
        <v>1184825</v>
      </c>
      <c r="K20" s="54">
        <v>964708</v>
      </c>
      <c r="L20" s="54">
        <v>144763</v>
      </c>
      <c r="M20" s="54">
        <v>64812</v>
      </c>
      <c r="N20" s="54">
        <v>1174283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2359108</v>
      </c>
      <c r="X20" s="54">
        <v>1274502</v>
      </c>
      <c r="Y20" s="54">
        <v>1084606</v>
      </c>
      <c r="Z20" s="184">
        <v>85.1</v>
      </c>
      <c r="AA20" s="130">
        <v>2548640</v>
      </c>
    </row>
    <row r="21" spans="1:27" ht="13.5">
      <c r="A21" s="181" t="s">
        <v>115</v>
      </c>
      <c r="B21" s="185"/>
      <c r="C21" s="155">
        <v>3953299</v>
      </c>
      <c r="D21" s="155">
        <v>0</v>
      </c>
      <c r="E21" s="156">
        <v>100000</v>
      </c>
      <c r="F21" s="60">
        <v>100000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49998</v>
      </c>
      <c r="Y21" s="60">
        <v>-49998</v>
      </c>
      <c r="Z21" s="140">
        <v>-100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152946601</v>
      </c>
      <c r="D22" s="188">
        <f>SUM(D5:D21)</f>
        <v>0</v>
      </c>
      <c r="E22" s="189">
        <f t="shared" si="0"/>
        <v>173569620</v>
      </c>
      <c r="F22" s="190">
        <f t="shared" si="0"/>
        <v>173569620</v>
      </c>
      <c r="G22" s="190">
        <f t="shared" si="0"/>
        <v>35715708</v>
      </c>
      <c r="H22" s="190">
        <f t="shared" si="0"/>
        <v>8904843</v>
      </c>
      <c r="I22" s="190">
        <f t="shared" si="0"/>
        <v>11145544</v>
      </c>
      <c r="J22" s="190">
        <f t="shared" si="0"/>
        <v>55766095</v>
      </c>
      <c r="K22" s="190">
        <f t="shared" si="0"/>
        <v>11236755</v>
      </c>
      <c r="L22" s="190">
        <f t="shared" si="0"/>
        <v>9904547</v>
      </c>
      <c r="M22" s="190">
        <f t="shared" si="0"/>
        <v>23793233</v>
      </c>
      <c r="N22" s="190">
        <f t="shared" si="0"/>
        <v>44934535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100700630</v>
      </c>
      <c r="X22" s="190">
        <f t="shared" si="0"/>
        <v>101277460</v>
      </c>
      <c r="Y22" s="190">
        <f t="shared" si="0"/>
        <v>-576830</v>
      </c>
      <c r="Z22" s="191">
        <f>+IF(X22&lt;&gt;0,+(Y22/X22)*100,0)</f>
        <v>-0.5695541732582946</v>
      </c>
      <c r="AA22" s="188">
        <f>SUM(AA5:AA21)</f>
        <v>173569620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54159663</v>
      </c>
      <c r="D25" s="155">
        <v>0</v>
      </c>
      <c r="E25" s="156">
        <v>63161937</v>
      </c>
      <c r="F25" s="60">
        <v>63161937</v>
      </c>
      <c r="G25" s="60">
        <v>4495767</v>
      </c>
      <c r="H25" s="60">
        <v>4551142</v>
      </c>
      <c r="I25" s="60">
        <v>4467044</v>
      </c>
      <c r="J25" s="60">
        <v>13513953</v>
      </c>
      <c r="K25" s="60">
        <v>4700869</v>
      </c>
      <c r="L25" s="60">
        <v>7201006</v>
      </c>
      <c r="M25" s="60">
        <v>4646578</v>
      </c>
      <c r="N25" s="60">
        <v>16548453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30062406</v>
      </c>
      <c r="X25" s="60">
        <v>33226886</v>
      </c>
      <c r="Y25" s="60">
        <v>-3164480</v>
      </c>
      <c r="Z25" s="140">
        <v>-9.52</v>
      </c>
      <c r="AA25" s="155">
        <v>63161937</v>
      </c>
    </row>
    <row r="26" spans="1:27" ht="13.5">
      <c r="A26" s="183" t="s">
        <v>38</v>
      </c>
      <c r="B26" s="182"/>
      <c r="C26" s="155">
        <v>3046510</v>
      </c>
      <c r="D26" s="155">
        <v>0</v>
      </c>
      <c r="E26" s="156">
        <v>3215120</v>
      </c>
      <c r="F26" s="60">
        <v>3215120</v>
      </c>
      <c r="G26" s="60">
        <v>243410</v>
      </c>
      <c r="H26" s="60">
        <v>243410</v>
      </c>
      <c r="I26" s="60">
        <v>243410</v>
      </c>
      <c r="J26" s="60">
        <v>730230</v>
      </c>
      <c r="K26" s="60">
        <v>243410</v>
      </c>
      <c r="L26" s="60">
        <v>243410</v>
      </c>
      <c r="M26" s="60">
        <v>243410</v>
      </c>
      <c r="N26" s="60">
        <v>730230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1460460</v>
      </c>
      <c r="X26" s="60">
        <v>1607496</v>
      </c>
      <c r="Y26" s="60">
        <v>-147036</v>
      </c>
      <c r="Z26" s="140">
        <v>-9.15</v>
      </c>
      <c r="AA26" s="155">
        <v>3215120</v>
      </c>
    </row>
    <row r="27" spans="1:27" ht="13.5">
      <c r="A27" s="183" t="s">
        <v>118</v>
      </c>
      <c r="B27" s="182"/>
      <c r="C27" s="155">
        <v>4133249</v>
      </c>
      <c r="D27" s="155">
        <v>0</v>
      </c>
      <c r="E27" s="156">
        <v>6269820</v>
      </c>
      <c r="F27" s="60">
        <v>6269820</v>
      </c>
      <c r="G27" s="60">
        <v>522483</v>
      </c>
      <c r="H27" s="60">
        <v>522483</v>
      </c>
      <c r="I27" s="60">
        <v>522483</v>
      </c>
      <c r="J27" s="60">
        <v>1567449</v>
      </c>
      <c r="K27" s="60">
        <v>522483</v>
      </c>
      <c r="L27" s="60">
        <v>522483</v>
      </c>
      <c r="M27" s="60">
        <v>522483</v>
      </c>
      <c r="N27" s="60">
        <v>1567449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3134898</v>
      </c>
      <c r="X27" s="60">
        <v>3135000</v>
      </c>
      <c r="Y27" s="60">
        <v>-102</v>
      </c>
      <c r="Z27" s="140">
        <v>0</v>
      </c>
      <c r="AA27" s="155">
        <v>6269820</v>
      </c>
    </row>
    <row r="28" spans="1:27" ht="13.5">
      <c r="A28" s="183" t="s">
        <v>39</v>
      </c>
      <c r="B28" s="182"/>
      <c r="C28" s="155">
        <v>32930737</v>
      </c>
      <c r="D28" s="155">
        <v>0</v>
      </c>
      <c r="E28" s="156">
        <v>21624000</v>
      </c>
      <c r="F28" s="60">
        <v>21624000</v>
      </c>
      <c r="G28" s="60">
        <v>1766795</v>
      </c>
      <c r="H28" s="60">
        <v>1766795</v>
      </c>
      <c r="I28" s="60">
        <v>1766795</v>
      </c>
      <c r="J28" s="60">
        <v>5300385</v>
      </c>
      <c r="K28" s="60">
        <v>1766795</v>
      </c>
      <c r="L28" s="60">
        <v>1766795</v>
      </c>
      <c r="M28" s="60">
        <v>1766795</v>
      </c>
      <c r="N28" s="60">
        <v>5300385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10600770</v>
      </c>
      <c r="X28" s="60">
        <v>10812000</v>
      </c>
      <c r="Y28" s="60">
        <v>-211230</v>
      </c>
      <c r="Z28" s="140">
        <v>-1.95</v>
      </c>
      <c r="AA28" s="155">
        <v>21624000</v>
      </c>
    </row>
    <row r="29" spans="1:27" ht="13.5">
      <c r="A29" s="183" t="s">
        <v>40</v>
      </c>
      <c r="B29" s="182"/>
      <c r="C29" s="155">
        <v>3435226</v>
      </c>
      <c r="D29" s="155">
        <v>0</v>
      </c>
      <c r="E29" s="156">
        <v>1281400</v>
      </c>
      <c r="F29" s="60">
        <v>1281400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94135</v>
      </c>
      <c r="N29" s="60">
        <v>94135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94135</v>
      </c>
      <c r="X29" s="60">
        <v>640500</v>
      </c>
      <c r="Y29" s="60">
        <v>-546365</v>
      </c>
      <c r="Z29" s="140">
        <v>-85.3</v>
      </c>
      <c r="AA29" s="155">
        <v>1281400</v>
      </c>
    </row>
    <row r="30" spans="1:27" ht="13.5">
      <c r="A30" s="183" t="s">
        <v>119</v>
      </c>
      <c r="B30" s="182"/>
      <c r="C30" s="155">
        <v>53650958</v>
      </c>
      <c r="D30" s="155">
        <v>0</v>
      </c>
      <c r="E30" s="156">
        <v>59919900</v>
      </c>
      <c r="F30" s="60">
        <v>59919900</v>
      </c>
      <c r="G30" s="60">
        <v>19234</v>
      </c>
      <c r="H30" s="60">
        <v>6929921</v>
      </c>
      <c r="I30" s="60">
        <v>7174208</v>
      </c>
      <c r="J30" s="60">
        <v>14123363</v>
      </c>
      <c r="K30" s="60">
        <v>4459365</v>
      </c>
      <c r="L30" s="60">
        <v>4011025</v>
      </c>
      <c r="M30" s="60">
        <v>3951564</v>
      </c>
      <c r="N30" s="60">
        <v>12421954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26545317</v>
      </c>
      <c r="X30" s="60">
        <v>27935430</v>
      </c>
      <c r="Y30" s="60">
        <v>-1390113</v>
      </c>
      <c r="Z30" s="140">
        <v>-4.98</v>
      </c>
      <c r="AA30" s="155">
        <v>59919900</v>
      </c>
    </row>
    <row r="31" spans="1:27" ht="13.5">
      <c r="A31" s="183" t="s">
        <v>120</v>
      </c>
      <c r="B31" s="182"/>
      <c r="C31" s="155">
        <v>3312873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1351727</v>
      </c>
      <c r="D32" s="155">
        <v>0</v>
      </c>
      <c r="E32" s="156">
        <v>0</v>
      </c>
      <c r="F32" s="60">
        <v>0</v>
      </c>
      <c r="G32" s="60">
        <v>197823</v>
      </c>
      <c r="H32" s="60">
        <v>80331</v>
      </c>
      <c r="I32" s="60">
        <v>67194</v>
      </c>
      <c r="J32" s="60">
        <v>345348</v>
      </c>
      <c r="K32" s="60">
        <v>99671</v>
      </c>
      <c r="L32" s="60">
        <v>64070</v>
      </c>
      <c r="M32" s="60">
        <v>188525</v>
      </c>
      <c r="N32" s="60">
        <v>352266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697614</v>
      </c>
      <c r="X32" s="60"/>
      <c r="Y32" s="60">
        <v>697614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349830</v>
      </c>
      <c r="F33" s="60">
        <v>349830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175002</v>
      </c>
      <c r="Y33" s="60">
        <v>-175002</v>
      </c>
      <c r="Z33" s="140">
        <v>-100</v>
      </c>
      <c r="AA33" s="155">
        <v>349830</v>
      </c>
    </row>
    <row r="34" spans="1:27" ht="13.5">
      <c r="A34" s="183" t="s">
        <v>43</v>
      </c>
      <c r="B34" s="182"/>
      <c r="C34" s="155">
        <v>28915072</v>
      </c>
      <c r="D34" s="155">
        <v>0</v>
      </c>
      <c r="E34" s="156">
        <v>43647135</v>
      </c>
      <c r="F34" s="60">
        <v>43647135</v>
      </c>
      <c r="G34" s="60">
        <v>3170353</v>
      </c>
      <c r="H34" s="60">
        <v>3020493</v>
      </c>
      <c r="I34" s="60">
        <v>3301765</v>
      </c>
      <c r="J34" s="60">
        <v>9492611</v>
      </c>
      <c r="K34" s="60">
        <v>4401681</v>
      </c>
      <c r="L34" s="60">
        <v>4272190</v>
      </c>
      <c r="M34" s="60">
        <v>4975628</v>
      </c>
      <c r="N34" s="60">
        <v>13649499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23142110</v>
      </c>
      <c r="X34" s="60">
        <v>21823500</v>
      </c>
      <c r="Y34" s="60">
        <v>1318610</v>
      </c>
      <c r="Z34" s="140">
        <v>6.04</v>
      </c>
      <c r="AA34" s="155">
        <v>43647135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184936015</v>
      </c>
      <c r="D36" s="188">
        <f>SUM(D25:D35)</f>
        <v>0</v>
      </c>
      <c r="E36" s="189">
        <f t="shared" si="1"/>
        <v>199469142</v>
      </c>
      <c r="F36" s="190">
        <f t="shared" si="1"/>
        <v>199469142</v>
      </c>
      <c r="G36" s="190">
        <f t="shared" si="1"/>
        <v>10415865</v>
      </c>
      <c r="H36" s="190">
        <f t="shared" si="1"/>
        <v>17114575</v>
      </c>
      <c r="I36" s="190">
        <f t="shared" si="1"/>
        <v>17542899</v>
      </c>
      <c r="J36" s="190">
        <f t="shared" si="1"/>
        <v>45073339</v>
      </c>
      <c r="K36" s="190">
        <f t="shared" si="1"/>
        <v>16194274</v>
      </c>
      <c r="L36" s="190">
        <f t="shared" si="1"/>
        <v>18080979</v>
      </c>
      <c r="M36" s="190">
        <f t="shared" si="1"/>
        <v>16389118</v>
      </c>
      <c r="N36" s="190">
        <f t="shared" si="1"/>
        <v>50664371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95737710</v>
      </c>
      <c r="X36" s="190">
        <f t="shared" si="1"/>
        <v>99355814</v>
      </c>
      <c r="Y36" s="190">
        <f t="shared" si="1"/>
        <v>-3618104</v>
      </c>
      <c r="Z36" s="191">
        <f>+IF(X36&lt;&gt;0,+(Y36/X36)*100,0)</f>
        <v>-3.6415624353900418</v>
      </c>
      <c r="AA36" s="188">
        <f>SUM(AA25:AA35)</f>
        <v>199469142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-31989414</v>
      </c>
      <c r="D38" s="199">
        <f>+D22-D36</f>
        <v>0</v>
      </c>
      <c r="E38" s="200">
        <f t="shared" si="2"/>
        <v>-25899522</v>
      </c>
      <c r="F38" s="106">
        <f t="shared" si="2"/>
        <v>-25899522</v>
      </c>
      <c r="G38" s="106">
        <f t="shared" si="2"/>
        <v>25299843</v>
      </c>
      <c r="H38" s="106">
        <f t="shared" si="2"/>
        <v>-8209732</v>
      </c>
      <c r="I38" s="106">
        <f t="shared" si="2"/>
        <v>-6397355</v>
      </c>
      <c r="J38" s="106">
        <f t="shared" si="2"/>
        <v>10692756</v>
      </c>
      <c r="K38" s="106">
        <f t="shared" si="2"/>
        <v>-4957519</v>
      </c>
      <c r="L38" s="106">
        <f t="shared" si="2"/>
        <v>-8176432</v>
      </c>
      <c r="M38" s="106">
        <f t="shared" si="2"/>
        <v>7404115</v>
      </c>
      <c r="N38" s="106">
        <f t="shared" si="2"/>
        <v>-5729836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4962920</v>
      </c>
      <c r="X38" s="106">
        <f>IF(F22=F36,0,X22-X36)</f>
        <v>1921646</v>
      </c>
      <c r="Y38" s="106">
        <f t="shared" si="2"/>
        <v>3041274</v>
      </c>
      <c r="Z38" s="201">
        <f>+IF(X38&lt;&gt;0,+(Y38/X38)*100,0)</f>
        <v>158.26400908387913</v>
      </c>
      <c r="AA38" s="199">
        <f>+AA22-AA36</f>
        <v>-25899522</v>
      </c>
    </row>
    <row r="39" spans="1:27" ht="13.5">
      <c r="A39" s="181" t="s">
        <v>46</v>
      </c>
      <c r="B39" s="185"/>
      <c r="C39" s="155">
        <v>40538934</v>
      </c>
      <c r="D39" s="155">
        <v>0</v>
      </c>
      <c r="E39" s="156">
        <v>18146450</v>
      </c>
      <c r="F39" s="60">
        <v>18146450</v>
      </c>
      <c r="G39" s="60">
        <v>0</v>
      </c>
      <c r="H39" s="60">
        <v>1440051</v>
      </c>
      <c r="I39" s="60">
        <v>373987</v>
      </c>
      <c r="J39" s="60">
        <v>1814038</v>
      </c>
      <c r="K39" s="60">
        <v>366524</v>
      </c>
      <c r="L39" s="60">
        <v>11947200</v>
      </c>
      <c r="M39" s="60">
        <v>1781249</v>
      </c>
      <c r="N39" s="60">
        <v>14094973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15909011</v>
      </c>
      <c r="X39" s="60">
        <v>9207996</v>
      </c>
      <c r="Y39" s="60">
        <v>6701015</v>
      </c>
      <c r="Z39" s="140">
        <v>72.77</v>
      </c>
      <c r="AA39" s="155">
        <v>18146450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8549520</v>
      </c>
      <c r="D42" s="206">
        <f>SUM(D38:D41)</f>
        <v>0</v>
      </c>
      <c r="E42" s="207">
        <f t="shared" si="3"/>
        <v>-7753072</v>
      </c>
      <c r="F42" s="88">
        <f t="shared" si="3"/>
        <v>-7753072</v>
      </c>
      <c r="G42" s="88">
        <f t="shared" si="3"/>
        <v>25299843</v>
      </c>
      <c r="H42" s="88">
        <f t="shared" si="3"/>
        <v>-6769681</v>
      </c>
      <c r="I42" s="88">
        <f t="shared" si="3"/>
        <v>-6023368</v>
      </c>
      <c r="J42" s="88">
        <f t="shared" si="3"/>
        <v>12506794</v>
      </c>
      <c r="K42" s="88">
        <f t="shared" si="3"/>
        <v>-4590995</v>
      </c>
      <c r="L42" s="88">
        <f t="shared" si="3"/>
        <v>3770768</v>
      </c>
      <c r="M42" s="88">
        <f t="shared" si="3"/>
        <v>9185364</v>
      </c>
      <c r="N42" s="88">
        <f t="shared" si="3"/>
        <v>8365137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20871931</v>
      </c>
      <c r="X42" s="88">
        <f t="shared" si="3"/>
        <v>11129642</v>
      </c>
      <c r="Y42" s="88">
        <f t="shared" si="3"/>
        <v>9742289</v>
      </c>
      <c r="Z42" s="208">
        <f>+IF(X42&lt;&gt;0,+(Y42/X42)*100,0)</f>
        <v>87.53461252392485</v>
      </c>
      <c r="AA42" s="206">
        <f>SUM(AA38:AA41)</f>
        <v>-7753072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8549520</v>
      </c>
      <c r="D44" s="210">
        <f>+D42-D43</f>
        <v>0</v>
      </c>
      <c r="E44" s="211">
        <f t="shared" si="4"/>
        <v>-7753072</v>
      </c>
      <c r="F44" s="77">
        <f t="shared" si="4"/>
        <v>-7753072</v>
      </c>
      <c r="G44" s="77">
        <f t="shared" si="4"/>
        <v>25299843</v>
      </c>
      <c r="H44" s="77">
        <f t="shared" si="4"/>
        <v>-6769681</v>
      </c>
      <c r="I44" s="77">
        <f t="shared" si="4"/>
        <v>-6023368</v>
      </c>
      <c r="J44" s="77">
        <f t="shared" si="4"/>
        <v>12506794</v>
      </c>
      <c r="K44" s="77">
        <f t="shared" si="4"/>
        <v>-4590995</v>
      </c>
      <c r="L44" s="77">
        <f t="shared" si="4"/>
        <v>3770768</v>
      </c>
      <c r="M44" s="77">
        <f t="shared" si="4"/>
        <v>9185364</v>
      </c>
      <c r="N44" s="77">
        <f t="shared" si="4"/>
        <v>8365137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20871931</v>
      </c>
      <c r="X44" s="77">
        <f t="shared" si="4"/>
        <v>11129642</v>
      </c>
      <c r="Y44" s="77">
        <f t="shared" si="4"/>
        <v>9742289</v>
      </c>
      <c r="Z44" s="212">
        <f>+IF(X44&lt;&gt;0,+(Y44/X44)*100,0)</f>
        <v>87.53461252392485</v>
      </c>
      <c r="AA44" s="210">
        <f>+AA42-AA43</f>
        <v>-7753072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8549520</v>
      </c>
      <c r="D46" s="206">
        <f>SUM(D44:D45)</f>
        <v>0</v>
      </c>
      <c r="E46" s="207">
        <f t="shared" si="5"/>
        <v>-7753072</v>
      </c>
      <c r="F46" s="88">
        <f t="shared" si="5"/>
        <v>-7753072</v>
      </c>
      <c r="G46" s="88">
        <f t="shared" si="5"/>
        <v>25299843</v>
      </c>
      <c r="H46" s="88">
        <f t="shared" si="5"/>
        <v>-6769681</v>
      </c>
      <c r="I46" s="88">
        <f t="shared" si="5"/>
        <v>-6023368</v>
      </c>
      <c r="J46" s="88">
        <f t="shared" si="5"/>
        <v>12506794</v>
      </c>
      <c r="K46" s="88">
        <f t="shared" si="5"/>
        <v>-4590995</v>
      </c>
      <c r="L46" s="88">
        <f t="shared" si="5"/>
        <v>3770768</v>
      </c>
      <c r="M46" s="88">
        <f t="shared" si="5"/>
        <v>9185364</v>
      </c>
      <c r="N46" s="88">
        <f t="shared" si="5"/>
        <v>8365137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20871931</v>
      </c>
      <c r="X46" s="88">
        <f t="shared" si="5"/>
        <v>11129642</v>
      </c>
      <c r="Y46" s="88">
        <f t="shared" si="5"/>
        <v>9742289</v>
      </c>
      <c r="Z46" s="208">
        <f>+IF(X46&lt;&gt;0,+(Y46/X46)*100,0)</f>
        <v>87.53461252392485</v>
      </c>
      <c r="AA46" s="206">
        <f>SUM(AA44:AA45)</f>
        <v>-7753072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8549520</v>
      </c>
      <c r="D48" s="217">
        <f>SUM(D46:D47)</f>
        <v>0</v>
      </c>
      <c r="E48" s="218">
        <f t="shared" si="6"/>
        <v>-7753072</v>
      </c>
      <c r="F48" s="219">
        <f t="shared" si="6"/>
        <v>-7753072</v>
      </c>
      <c r="G48" s="219">
        <f t="shared" si="6"/>
        <v>25299843</v>
      </c>
      <c r="H48" s="220">
        <f t="shared" si="6"/>
        <v>-6769681</v>
      </c>
      <c r="I48" s="220">
        <f t="shared" si="6"/>
        <v>-6023368</v>
      </c>
      <c r="J48" s="220">
        <f t="shared" si="6"/>
        <v>12506794</v>
      </c>
      <c r="K48" s="220">
        <f t="shared" si="6"/>
        <v>-4590995</v>
      </c>
      <c r="L48" s="220">
        <f t="shared" si="6"/>
        <v>3770768</v>
      </c>
      <c r="M48" s="219">
        <f t="shared" si="6"/>
        <v>9185364</v>
      </c>
      <c r="N48" s="219">
        <f t="shared" si="6"/>
        <v>8365137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20871931</v>
      </c>
      <c r="X48" s="220">
        <f t="shared" si="6"/>
        <v>11129642</v>
      </c>
      <c r="Y48" s="220">
        <f t="shared" si="6"/>
        <v>9742289</v>
      </c>
      <c r="Z48" s="221">
        <f>+IF(X48&lt;&gt;0,+(Y48/X48)*100,0)</f>
        <v>87.53461252392485</v>
      </c>
      <c r="AA48" s="222">
        <f>SUM(AA46:AA47)</f>
        <v>-7753072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1665369</v>
      </c>
      <c r="D5" s="153">
        <f>SUM(D6:D8)</f>
        <v>0</v>
      </c>
      <c r="E5" s="154">
        <f t="shared" si="0"/>
        <v>400000</v>
      </c>
      <c r="F5" s="100">
        <f t="shared" si="0"/>
        <v>400000</v>
      </c>
      <c r="G5" s="100">
        <f t="shared" si="0"/>
        <v>11621</v>
      </c>
      <c r="H5" s="100">
        <f t="shared" si="0"/>
        <v>92905</v>
      </c>
      <c r="I5" s="100">
        <f t="shared" si="0"/>
        <v>122583</v>
      </c>
      <c r="J5" s="100">
        <f t="shared" si="0"/>
        <v>227109</v>
      </c>
      <c r="K5" s="100">
        <f t="shared" si="0"/>
        <v>120347</v>
      </c>
      <c r="L5" s="100">
        <f t="shared" si="0"/>
        <v>213113</v>
      </c>
      <c r="M5" s="100">
        <f t="shared" si="0"/>
        <v>17437</v>
      </c>
      <c r="N5" s="100">
        <f t="shared" si="0"/>
        <v>350897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578006</v>
      </c>
      <c r="X5" s="100">
        <f t="shared" si="0"/>
        <v>199998</v>
      </c>
      <c r="Y5" s="100">
        <f t="shared" si="0"/>
        <v>378008</v>
      </c>
      <c r="Z5" s="137">
        <f>+IF(X5&lt;&gt;0,+(Y5/X5)*100,0)</f>
        <v>189.00589005890058</v>
      </c>
      <c r="AA5" s="153">
        <f>SUM(AA6:AA8)</f>
        <v>400000</v>
      </c>
    </row>
    <row r="6" spans="1:27" ht="13.5">
      <c r="A6" s="138" t="s">
        <v>75</v>
      </c>
      <c r="B6" s="136"/>
      <c r="C6" s="155">
        <v>191163</v>
      </c>
      <c r="D6" s="155"/>
      <c r="E6" s="156">
        <v>150000</v>
      </c>
      <c r="F6" s="60">
        <v>150000</v>
      </c>
      <c r="G6" s="60">
        <v>1578</v>
      </c>
      <c r="H6" s="60">
        <v>4692</v>
      </c>
      <c r="I6" s="60">
        <v>32691</v>
      </c>
      <c r="J6" s="60">
        <v>38961</v>
      </c>
      <c r="K6" s="60"/>
      <c r="L6" s="60">
        <v>23059</v>
      </c>
      <c r="M6" s="60"/>
      <c r="N6" s="60">
        <v>23059</v>
      </c>
      <c r="O6" s="60"/>
      <c r="P6" s="60"/>
      <c r="Q6" s="60"/>
      <c r="R6" s="60"/>
      <c r="S6" s="60"/>
      <c r="T6" s="60"/>
      <c r="U6" s="60"/>
      <c r="V6" s="60"/>
      <c r="W6" s="60">
        <v>62020</v>
      </c>
      <c r="X6" s="60">
        <v>75000</v>
      </c>
      <c r="Y6" s="60">
        <v>-12980</v>
      </c>
      <c r="Z6" s="140">
        <v>-17.31</v>
      </c>
      <c r="AA6" s="62">
        <v>150000</v>
      </c>
    </row>
    <row r="7" spans="1:27" ht="13.5">
      <c r="A7" s="138" t="s">
        <v>76</v>
      </c>
      <c r="B7" s="136"/>
      <c r="C7" s="157">
        <v>564793</v>
      </c>
      <c r="D7" s="157"/>
      <c r="E7" s="158">
        <v>150000</v>
      </c>
      <c r="F7" s="159">
        <v>150000</v>
      </c>
      <c r="G7" s="159"/>
      <c r="H7" s="159"/>
      <c r="I7" s="159">
        <v>4602</v>
      </c>
      <c r="J7" s="159">
        <v>4602</v>
      </c>
      <c r="K7" s="159">
        <v>18424</v>
      </c>
      <c r="L7" s="159">
        <v>10267</v>
      </c>
      <c r="M7" s="159">
        <v>4460</v>
      </c>
      <c r="N7" s="159">
        <v>33151</v>
      </c>
      <c r="O7" s="159"/>
      <c r="P7" s="159"/>
      <c r="Q7" s="159"/>
      <c r="R7" s="159"/>
      <c r="S7" s="159"/>
      <c r="T7" s="159"/>
      <c r="U7" s="159"/>
      <c r="V7" s="159"/>
      <c r="W7" s="159">
        <v>37753</v>
      </c>
      <c r="X7" s="159">
        <v>75000</v>
      </c>
      <c r="Y7" s="159">
        <v>-37247</v>
      </c>
      <c r="Z7" s="141">
        <v>-49.66</v>
      </c>
      <c r="AA7" s="225">
        <v>150000</v>
      </c>
    </row>
    <row r="8" spans="1:27" ht="13.5">
      <c r="A8" s="138" t="s">
        <v>77</v>
      </c>
      <c r="B8" s="136"/>
      <c r="C8" s="155">
        <v>909413</v>
      </c>
      <c r="D8" s="155"/>
      <c r="E8" s="156">
        <v>100000</v>
      </c>
      <c r="F8" s="60">
        <v>100000</v>
      </c>
      <c r="G8" s="60">
        <v>10043</v>
      </c>
      <c r="H8" s="60">
        <v>88213</v>
      </c>
      <c r="I8" s="60">
        <v>85290</v>
      </c>
      <c r="J8" s="60">
        <v>183546</v>
      </c>
      <c r="K8" s="60">
        <v>101923</v>
      </c>
      <c r="L8" s="60">
        <v>179787</v>
      </c>
      <c r="M8" s="60">
        <v>12977</v>
      </c>
      <c r="N8" s="60">
        <v>294687</v>
      </c>
      <c r="O8" s="60"/>
      <c r="P8" s="60"/>
      <c r="Q8" s="60"/>
      <c r="R8" s="60"/>
      <c r="S8" s="60"/>
      <c r="T8" s="60"/>
      <c r="U8" s="60"/>
      <c r="V8" s="60"/>
      <c r="W8" s="60">
        <v>478233</v>
      </c>
      <c r="X8" s="60">
        <v>49998</v>
      </c>
      <c r="Y8" s="60">
        <v>428235</v>
      </c>
      <c r="Z8" s="140">
        <v>856.5</v>
      </c>
      <c r="AA8" s="62">
        <v>100000</v>
      </c>
    </row>
    <row r="9" spans="1:27" ht="13.5">
      <c r="A9" s="135" t="s">
        <v>78</v>
      </c>
      <c r="B9" s="136"/>
      <c r="C9" s="153">
        <f aca="true" t="shared" si="1" ref="C9:Y9">SUM(C10:C14)</f>
        <v>9776467</v>
      </c>
      <c r="D9" s="153">
        <f>SUM(D10:D14)</f>
        <v>0</v>
      </c>
      <c r="E9" s="154">
        <f t="shared" si="1"/>
        <v>5480000</v>
      </c>
      <c r="F9" s="100">
        <f t="shared" si="1"/>
        <v>5480000</v>
      </c>
      <c r="G9" s="100">
        <f t="shared" si="1"/>
        <v>0</v>
      </c>
      <c r="H9" s="100">
        <f t="shared" si="1"/>
        <v>1084841</v>
      </c>
      <c r="I9" s="100">
        <f t="shared" si="1"/>
        <v>874958</v>
      </c>
      <c r="J9" s="100">
        <f t="shared" si="1"/>
        <v>1959799</v>
      </c>
      <c r="K9" s="100">
        <f t="shared" si="1"/>
        <v>564947</v>
      </c>
      <c r="L9" s="100">
        <f t="shared" si="1"/>
        <v>15333</v>
      </c>
      <c r="M9" s="100">
        <f t="shared" si="1"/>
        <v>375</v>
      </c>
      <c r="N9" s="100">
        <f t="shared" si="1"/>
        <v>580655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2540454</v>
      </c>
      <c r="X9" s="100">
        <f t="shared" si="1"/>
        <v>2740002</v>
      </c>
      <c r="Y9" s="100">
        <f t="shared" si="1"/>
        <v>-199548</v>
      </c>
      <c r="Z9" s="137">
        <f>+IF(X9&lt;&gt;0,+(Y9/X9)*100,0)</f>
        <v>-7.2827684067383895</v>
      </c>
      <c r="AA9" s="102">
        <f>SUM(AA10:AA14)</f>
        <v>5480000</v>
      </c>
    </row>
    <row r="10" spans="1:27" ht="13.5">
      <c r="A10" s="138" t="s">
        <v>79</v>
      </c>
      <c r="B10" s="136"/>
      <c r="C10" s="155">
        <v>193205</v>
      </c>
      <c r="D10" s="155"/>
      <c r="E10" s="156">
        <v>600000</v>
      </c>
      <c r="F10" s="60">
        <v>600000</v>
      </c>
      <c r="G10" s="60"/>
      <c r="H10" s="60">
        <v>682399</v>
      </c>
      <c r="I10" s="60">
        <v>654410</v>
      </c>
      <c r="J10" s="60">
        <v>1336809</v>
      </c>
      <c r="K10" s="60">
        <v>551383</v>
      </c>
      <c r="L10" s="60">
        <v>8363</v>
      </c>
      <c r="M10" s="60">
        <v>375</v>
      </c>
      <c r="N10" s="60">
        <v>560121</v>
      </c>
      <c r="O10" s="60"/>
      <c r="P10" s="60"/>
      <c r="Q10" s="60"/>
      <c r="R10" s="60"/>
      <c r="S10" s="60"/>
      <c r="T10" s="60"/>
      <c r="U10" s="60"/>
      <c r="V10" s="60"/>
      <c r="W10" s="60">
        <v>1896930</v>
      </c>
      <c r="X10" s="60">
        <v>300000</v>
      </c>
      <c r="Y10" s="60">
        <v>1596930</v>
      </c>
      <c r="Z10" s="140">
        <v>532.31</v>
      </c>
      <c r="AA10" s="62">
        <v>600000</v>
      </c>
    </row>
    <row r="11" spans="1:27" ht="13.5">
      <c r="A11" s="138" t="s">
        <v>80</v>
      </c>
      <c r="B11" s="136"/>
      <c r="C11" s="155">
        <v>8132728</v>
      </c>
      <c r="D11" s="155"/>
      <c r="E11" s="156">
        <v>4500000</v>
      </c>
      <c r="F11" s="60">
        <v>4500000</v>
      </c>
      <c r="G11" s="60"/>
      <c r="H11" s="60">
        <v>401565</v>
      </c>
      <c r="I11" s="60">
        <v>211414</v>
      </c>
      <c r="J11" s="60">
        <v>612979</v>
      </c>
      <c r="K11" s="60">
        <v>13564</v>
      </c>
      <c r="L11" s="60">
        <v>6970</v>
      </c>
      <c r="M11" s="60"/>
      <c r="N11" s="60">
        <v>20534</v>
      </c>
      <c r="O11" s="60"/>
      <c r="P11" s="60"/>
      <c r="Q11" s="60"/>
      <c r="R11" s="60"/>
      <c r="S11" s="60"/>
      <c r="T11" s="60"/>
      <c r="U11" s="60"/>
      <c r="V11" s="60"/>
      <c r="W11" s="60">
        <v>633513</v>
      </c>
      <c r="X11" s="60">
        <v>2250000</v>
      </c>
      <c r="Y11" s="60">
        <v>-1616487</v>
      </c>
      <c r="Z11" s="140">
        <v>-71.84</v>
      </c>
      <c r="AA11" s="62">
        <v>4500000</v>
      </c>
    </row>
    <row r="12" spans="1:27" ht="13.5">
      <c r="A12" s="138" t="s">
        <v>81</v>
      </c>
      <c r="B12" s="136"/>
      <c r="C12" s="155">
        <v>1433811</v>
      </c>
      <c r="D12" s="155"/>
      <c r="E12" s="156">
        <v>380000</v>
      </c>
      <c r="F12" s="60">
        <v>380000</v>
      </c>
      <c r="G12" s="60"/>
      <c r="H12" s="60">
        <v>877</v>
      </c>
      <c r="I12" s="60">
        <v>9134</v>
      </c>
      <c r="J12" s="60">
        <v>10011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10011</v>
      </c>
      <c r="X12" s="60">
        <v>190002</v>
      </c>
      <c r="Y12" s="60">
        <v>-179991</v>
      </c>
      <c r="Z12" s="140">
        <v>-94.73</v>
      </c>
      <c r="AA12" s="62">
        <v>380000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16723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11712476</v>
      </c>
      <c r="D15" s="153">
        <f>SUM(D16:D18)</f>
        <v>0</v>
      </c>
      <c r="E15" s="154">
        <f t="shared" si="2"/>
        <v>4200000</v>
      </c>
      <c r="F15" s="100">
        <f t="shared" si="2"/>
        <v>4200000</v>
      </c>
      <c r="G15" s="100">
        <f t="shared" si="2"/>
        <v>2343065</v>
      </c>
      <c r="H15" s="100">
        <f t="shared" si="2"/>
        <v>324023</v>
      </c>
      <c r="I15" s="100">
        <f t="shared" si="2"/>
        <v>128624</v>
      </c>
      <c r="J15" s="100">
        <f t="shared" si="2"/>
        <v>2795712</v>
      </c>
      <c r="K15" s="100">
        <f t="shared" si="2"/>
        <v>759001</v>
      </c>
      <c r="L15" s="100">
        <f t="shared" si="2"/>
        <v>1072512</v>
      </c>
      <c r="M15" s="100">
        <f t="shared" si="2"/>
        <v>0</v>
      </c>
      <c r="N15" s="100">
        <f t="shared" si="2"/>
        <v>1831513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4627225</v>
      </c>
      <c r="X15" s="100">
        <f t="shared" si="2"/>
        <v>2100000</v>
      </c>
      <c r="Y15" s="100">
        <f t="shared" si="2"/>
        <v>2527225</v>
      </c>
      <c r="Z15" s="137">
        <f>+IF(X15&lt;&gt;0,+(Y15/X15)*100,0)</f>
        <v>120.34404761904763</v>
      </c>
      <c r="AA15" s="102">
        <f>SUM(AA16:AA18)</f>
        <v>4200000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11712476</v>
      </c>
      <c r="D17" s="155"/>
      <c r="E17" s="156">
        <v>4200000</v>
      </c>
      <c r="F17" s="60">
        <v>4200000</v>
      </c>
      <c r="G17" s="60">
        <v>2343065</v>
      </c>
      <c r="H17" s="60">
        <v>324023</v>
      </c>
      <c r="I17" s="60">
        <v>128624</v>
      </c>
      <c r="J17" s="60">
        <v>2795712</v>
      </c>
      <c r="K17" s="60">
        <v>759001</v>
      </c>
      <c r="L17" s="60">
        <v>1072512</v>
      </c>
      <c r="M17" s="60"/>
      <c r="N17" s="60">
        <v>1831513</v>
      </c>
      <c r="O17" s="60"/>
      <c r="P17" s="60"/>
      <c r="Q17" s="60"/>
      <c r="R17" s="60"/>
      <c r="S17" s="60"/>
      <c r="T17" s="60"/>
      <c r="U17" s="60"/>
      <c r="V17" s="60"/>
      <c r="W17" s="60">
        <v>4627225</v>
      </c>
      <c r="X17" s="60">
        <v>2100000</v>
      </c>
      <c r="Y17" s="60">
        <v>2527225</v>
      </c>
      <c r="Z17" s="140">
        <v>120.34</v>
      </c>
      <c r="AA17" s="62">
        <v>4200000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17512979</v>
      </c>
      <c r="D19" s="153">
        <f>SUM(D20:D23)</f>
        <v>0</v>
      </c>
      <c r="E19" s="154">
        <f t="shared" si="3"/>
        <v>28801450</v>
      </c>
      <c r="F19" s="100">
        <f t="shared" si="3"/>
        <v>28801450</v>
      </c>
      <c r="G19" s="100">
        <f t="shared" si="3"/>
        <v>0</v>
      </c>
      <c r="H19" s="100">
        <f t="shared" si="3"/>
        <v>336396</v>
      </c>
      <c r="I19" s="100">
        <f t="shared" si="3"/>
        <v>2012136</v>
      </c>
      <c r="J19" s="100">
        <f t="shared" si="3"/>
        <v>2348532</v>
      </c>
      <c r="K19" s="100">
        <f t="shared" si="3"/>
        <v>3229288</v>
      </c>
      <c r="L19" s="100">
        <f t="shared" si="3"/>
        <v>2835122</v>
      </c>
      <c r="M19" s="100">
        <f t="shared" si="3"/>
        <v>1976731</v>
      </c>
      <c r="N19" s="100">
        <f t="shared" si="3"/>
        <v>8041141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10389673</v>
      </c>
      <c r="X19" s="100">
        <f t="shared" si="3"/>
        <v>14400492</v>
      </c>
      <c r="Y19" s="100">
        <f t="shared" si="3"/>
        <v>-4010819</v>
      </c>
      <c r="Z19" s="137">
        <f>+IF(X19&lt;&gt;0,+(Y19/X19)*100,0)</f>
        <v>-27.851958113653343</v>
      </c>
      <c r="AA19" s="102">
        <f>SUM(AA20:AA23)</f>
        <v>28801450</v>
      </c>
    </row>
    <row r="20" spans="1:27" ht="13.5">
      <c r="A20" s="138" t="s">
        <v>89</v>
      </c>
      <c r="B20" s="136"/>
      <c r="C20" s="155">
        <v>1337617</v>
      </c>
      <c r="D20" s="155"/>
      <c r="E20" s="156">
        <v>1330000</v>
      </c>
      <c r="F20" s="60">
        <v>1330000</v>
      </c>
      <c r="G20" s="60"/>
      <c r="H20" s="60">
        <v>35346</v>
      </c>
      <c r="I20" s="60">
        <v>52700</v>
      </c>
      <c r="J20" s="60">
        <v>88046</v>
      </c>
      <c r="K20" s="60">
        <v>413905</v>
      </c>
      <c r="L20" s="60">
        <v>66653</v>
      </c>
      <c r="M20" s="60">
        <v>187289</v>
      </c>
      <c r="N20" s="60">
        <v>667847</v>
      </c>
      <c r="O20" s="60"/>
      <c r="P20" s="60"/>
      <c r="Q20" s="60"/>
      <c r="R20" s="60"/>
      <c r="S20" s="60"/>
      <c r="T20" s="60"/>
      <c r="U20" s="60"/>
      <c r="V20" s="60"/>
      <c r="W20" s="60">
        <v>755893</v>
      </c>
      <c r="X20" s="60">
        <v>664998</v>
      </c>
      <c r="Y20" s="60">
        <v>90895</v>
      </c>
      <c r="Z20" s="140">
        <v>13.67</v>
      </c>
      <c r="AA20" s="62">
        <v>1330000</v>
      </c>
    </row>
    <row r="21" spans="1:27" ht="13.5">
      <c r="A21" s="138" t="s">
        <v>90</v>
      </c>
      <c r="B21" s="136"/>
      <c r="C21" s="155">
        <v>3861739</v>
      </c>
      <c r="D21" s="155"/>
      <c r="E21" s="156">
        <v>3250000</v>
      </c>
      <c r="F21" s="60">
        <v>3250000</v>
      </c>
      <c r="G21" s="60"/>
      <c r="H21" s="60">
        <v>226861</v>
      </c>
      <c r="I21" s="60">
        <v>362077</v>
      </c>
      <c r="J21" s="60">
        <v>588938</v>
      </c>
      <c r="K21" s="60">
        <v>324236</v>
      </c>
      <c r="L21" s="60">
        <v>869049</v>
      </c>
      <c r="M21" s="60">
        <v>533840</v>
      </c>
      <c r="N21" s="60">
        <v>1727125</v>
      </c>
      <c r="O21" s="60"/>
      <c r="P21" s="60"/>
      <c r="Q21" s="60"/>
      <c r="R21" s="60"/>
      <c r="S21" s="60"/>
      <c r="T21" s="60"/>
      <c r="U21" s="60"/>
      <c r="V21" s="60"/>
      <c r="W21" s="60">
        <v>2316063</v>
      </c>
      <c r="X21" s="60">
        <v>1624998</v>
      </c>
      <c r="Y21" s="60">
        <v>691065</v>
      </c>
      <c r="Z21" s="140">
        <v>42.53</v>
      </c>
      <c r="AA21" s="62">
        <v>3250000</v>
      </c>
    </row>
    <row r="22" spans="1:27" ht="13.5">
      <c r="A22" s="138" t="s">
        <v>91</v>
      </c>
      <c r="B22" s="136"/>
      <c r="C22" s="157">
        <v>12264206</v>
      </c>
      <c r="D22" s="157"/>
      <c r="E22" s="158">
        <v>21721450</v>
      </c>
      <c r="F22" s="159">
        <v>21721450</v>
      </c>
      <c r="G22" s="159"/>
      <c r="H22" s="159">
        <v>74189</v>
      </c>
      <c r="I22" s="159">
        <v>1480699</v>
      </c>
      <c r="J22" s="159">
        <v>1554888</v>
      </c>
      <c r="K22" s="159">
        <v>2317401</v>
      </c>
      <c r="L22" s="159">
        <v>1817938</v>
      </c>
      <c r="M22" s="159">
        <v>1231996</v>
      </c>
      <c r="N22" s="159">
        <v>5367335</v>
      </c>
      <c r="O22" s="159"/>
      <c r="P22" s="159"/>
      <c r="Q22" s="159"/>
      <c r="R22" s="159"/>
      <c r="S22" s="159"/>
      <c r="T22" s="159"/>
      <c r="U22" s="159"/>
      <c r="V22" s="159"/>
      <c r="W22" s="159">
        <v>6922223</v>
      </c>
      <c r="X22" s="159">
        <v>10860498</v>
      </c>
      <c r="Y22" s="159">
        <v>-3938275</v>
      </c>
      <c r="Z22" s="141">
        <v>-36.26</v>
      </c>
      <c r="AA22" s="225">
        <v>21721450</v>
      </c>
    </row>
    <row r="23" spans="1:27" ht="13.5">
      <c r="A23" s="138" t="s">
        <v>92</v>
      </c>
      <c r="B23" s="136"/>
      <c r="C23" s="155">
        <v>49417</v>
      </c>
      <c r="D23" s="155"/>
      <c r="E23" s="156">
        <v>2500000</v>
      </c>
      <c r="F23" s="60">
        <v>2500000</v>
      </c>
      <c r="G23" s="60"/>
      <c r="H23" s="60"/>
      <c r="I23" s="60">
        <v>116660</v>
      </c>
      <c r="J23" s="60">
        <v>116660</v>
      </c>
      <c r="K23" s="60">
        <v>173746</v>
      </c>
      <c r="L23" s="60">
        <v>81482</v>
      </c>
      <c r="M23" s="60">
        <v>23606</v>
      </c>
      <c r="N23" s="60">
        <v>278834</v>
      </c>
      <c r="O23" s="60"/>
      <c r="P23" s="60"/>
      <c r="Q23" s="60"/>
      <c r="R23" s="60"/>
      <c r="S23" s="60"/>
      <c r="T23" s="60"/>
      <c r="U23" s="60"/>
      <c r="V23" s="60"/>
      <c r="W23" s="60">
        <v>395494</v>
      </c>
      <c r="X23" s="60">
        <v>1249998</v>
      </c>
      <c r="Y23" s="60">
        <v>-854504</v>
      </c>
      <c r="Z23" s="140">
        <v>-68.36</v>
      </c>
      <c r="AA23" s="62">
        <v>2500000</v>
      </c>
    </row>
    <row r="24" spans="1:27" ht="13.5">
      <c r="A24" s="135" t="s">
        <v>93</v>
      </c>
      <c r="B24" s="142"/>
      <c r="C24" s="153"/>
      <c r="D24" s="153"/>
      <c r="E24" s="154">
        <v>530000</v>
      </c>
      <c r="F24" s="100">
        <v>530000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265002</v>
      </c>
      <c r="Y24" s="100">
        <v>-265002</v>
      </c>
      <c r="Z24" s="137">
        <v>-100</v>
      </c>
      <c r="AA24" s="102">
        <v>530000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40667291</v>
      </c>
      <c r="D25" s="217">
        <f>+D5+D9+D15+D19+D24</f>
        <v>0</v>
      </c>
      <c r="E25" s="230">
        <f t="shared" si="4"/>
        <v>39411450</v>
      </c>
      <c r="F25" s="219">
        <f t="shared" si="4"/>
        <v>39411450</v>
      </c>
      <c r="G25" s="219">
        <f t="shared" si="4"/>
        <v>2354686</v>
      </c>
      <c r="H25" s="219">
        <f t="shared" si="4"/>
        <v>1838165</v>
      </c>
      <c r="I25" s="219">
        <f t="shared" si="4"/>
        <v>3138301</v>
      </c>
      <c r="J25" s="219">
        <f t="shared" si="4"/>
        <v>7331152</v>
      </c>
      <c r="K25" s="219">
        <f t="shared" si="4"/>
        <v>4673583</v>
      </c>
      <c r="L25" s="219">
        <f t="shared" si="4"/>
        <v>4136080</v>
      </c>
      <c r="M25" s="219">
        <f t="shared" si="4"/>
        <v>1994543</v>
      </c>
      <c r="N25" s="219">
        <f t="shared" si="4"/>
        <v>10804206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18135358</v>
      </c>
      <c r="X25" s="219">
        <f t="shared" si="4"/>
        <v>19705494</v>
      </c>
      <c r="Y25" s="219">
        <f t="shared" si="4"/>
        <v>-1570136</v>
      </c>
      <c r="Z25" s="231">
        <f>+IF(X25&lt;&gt;0,+(Y25/X25)*100,0)</f>
        <v>-7.968011357644726</v>
      </c>
      <c r="AA25" s="232">
        <f>+AA5+AA9+AA15+AA19+AA24</f>
        <v>39411450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25556863</v>
      </c>
      <c r="D28" s="155"/>
      <c r="E28" s="156">
        <v>15146450</v>
      </c>
      <c r="F28" s="60">
        <v>15146450</v>
      </c>
      <c r="G28" s="60">
        <v>173065</v>
      </c>
      <c r="H28" s="60">
        <v>1482176</v>
      </c>
      <c r="I28" s="60">
        <v>2477349</v>
      </c>
      <c r="J28" s="60">
        <v>4132590</v>
      </c>
      <c r="K28" s="60">
        <v>3969373</v>
      </c>
      <c r="L28" s="60">
        <v>2887900</v>
      </c>
      <c r="M28" s="60">
        <v>1029774</v>
      </c>
      <c r="N28" s="60">
        <v>7887047</v>
      </c>
      <c r="O28" s="60"/>
      <c r="P28" s="60"/>
      <c r="Q28" s="60"/>
      <c r="R28" s="60"/>
      <c r="S28" s="60"/>
      <c r="T28" s="60"/>
      <c r="U28" s="60"/>
      <c r="V28" s="60"/>
      <c r="W28" s="60">
        <v>12019637</v>
      </c>
      <c r="X28" s="60"/>
      <c r="Y28" s="60">
        <v>12019637</v>
      </c>
      <c r="Z28" s="140"/>
      <c r="AA28" s="155">
        <v>15146450</v>
      </c>
    </row>
    <row r="29" spans="1:27" ht="13.5">
      <c r="A29" s="234" t="s">
        <v>134</v>
      </c>
      <c r="B29" s="136"/>
      <c r="C29" s="155">
        <v>10047475</v>
      </c>
      <c r="D29" s="155"/>
      <c r="E29" s="156">
        <v>3000000</v>
      </c>
      <c r="F29" s="60">
        <v>3000000</v>
      </c>
      <c r="G29" s="60"/>
      <c r="H29" s="60">
        <v>226861</v>
      </c>
      <c r="I29" s="60">
        <v>328059</v>
      </c>
      <c r="J29" s="60">
        <v>554920</v>
      </c>
      <c r="K29" s="60">
        <v>321512</v>
      </c>
      <c r="L29" s="60">
        <v>531081</v>
      </c>
      <c r="M29" s="60">
        <v>532725</v>
      </c>
      <c r="N29" s="60">
        <v>1385318</v>
      </c>
      <c r="O29" s="60"/>
      <c r="P29" s="60"/>
      <c r="Q29" s="60"/>
      <c r="R29" s="60"/>
      <c r="S29" s="60"/>
      <c r="T29" s="60"/>
      <c r="U29" s="60"/>
      <c r="V29" s="60"/>
      <c r="W29" s="60">
        <v>1940238</v>
      </c>
      <c r="X29" s="60"/>
      <c r="Y29" s="60">
        <v>1940238</v>
      </c>
      <c r="Z29" s="140"/>
      <c r="AA29" s="62">
        <v>3000000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35604338</v>
      </c>
      <c r="D32" s="210">
        <f>SUM(D28:D31)</f>
        <v>0</v>
      </c>
      <c r="E32" s="211">
        <f t="shared" si="5"/>
        <v>18146450</v>
      </c>
      <c r="F32" s="77">
        <f t="shared" si="5"/>
        <v>18146450</v>
      </c>
      <c r="G32" s="77">
        <f t="shared" si="5"/>
        <v>173065</v>
      </c>
      <c r="H32" s="77">
        <f t="shared" si="5"/>
        <v>1709037</v>
      </c>
      <c r="I32" s="77">
        <f t="shared" si="5"/>
        <v>2805408</v>
      </c>
      <c r="J32" s="77">
        <f t="shared" si="5"/>
        <v>4687510</v>
      </c>
      <c r="K32" s="77">
        <f t="shared" si="5"/>
        <v>4290885</v>
      </c>
      <c r="L32" s="77">
        <f t="shared" si="5"/>
        <v>3418981</v>
      </c>
      <c r="M32" s="77">
        <f t="shared" si="5"/>
        <v>1562499</v>
      </c>
      <c r="N32" s="77">
        <f t="shared" si="5"/>
        <v>9272365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13959875</v>
      </c>
      <c r="X32" s="77">
        <f t="shared" si="5"/>
        <v>0</v>
      </c>
      <c r="Y32" s="77">
        <f t="shared" si="5"/>
        <v>13959875</v>
      </c>
      <c r="Z32" s="212">
        <f>+IF(X32&lt;&gt;0,+(Y32/X32)*100,0)</f>
        <v>0</v>
      </c>
      <c r="AA32" s="79">
        <f>SUM(AA28:AA31)</f>
        <v>18146450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821399</v>
      </c>
      <c r="D34" s="155"/>
      <c r="E34" s="156">
        <v>17000000</v>
      </c>
      <c r="F34" s="60">
        <v>17000000</v>
      </c>
      <c r="G34" s="60"/>
      <c r="H34" s="60"/>
      <c r="I34" s="60"/>
      <c r="J34" s="60"/>
      <c r="K34" s="60"/>
      <c r="L34" s="60"/>
      <c r="M34" s="60">
        <v>202222</v>
      </c>
      <c r="N34" s="60">
        <v>202222</v>
      </c>
      <c r="O34" s="60"/>
      <c r="P34" s="60"/>
      <c r="Q34" s="60"/>
      <c r="R34" s="60"/>
      <c r="S34" s="60"/>
      <c r="T34" s="60"/>
      <c r="U34" s="60"/>
      <c r="V34" s="60"/>
      <c r="W34" s="60">
        <v>202222</v>
      </c>
      <c r="X34" s="60"/>
      <c r="Y34" s="60">
        <v>202222</v>
      </c>
      <c r="Z34" s="140"/>
      <c r="AA34" s="62">
        <v>17000000</v>
      </c>
    </row>
    <row r="35" spans="1:27" ht="13.5">
      <c r="A35" s="237" t="s">
        <v>53</v>
      </c>
      <c r="B35" s="136"/>
      <c r="C35" s="155">
        <v>4241554</v>
      </c>
      <c r="D35" s="155"/>
      <c r="E35" s="156">
        <v>4265000</v>
      </c>
      <c r="F35" s="60">
        <v>4265000</v>
      </c>
      <c r="G35" s="60">
        <v>2181621</v>
      </c>
      <c r="H35" s="60">
        <v>129128</v>
      </c>
      <c r="I35" s="60">
        <v>332893</v>
      </c>
      <c r="J35" s="60">
        <v>2643642</v>
      </c>
      <c r="K35" s="60">
        <v>382698</v>
      </c>
      <c r="L35" s="60">
        <v>717099</v>
      </c>
      <c r="M35" s="60">
        <v>229822</v>
      </c>
      <c r="N35" s="60">
        <v>1329619</v>
      </c>
      <c r="O35" s="60"/>
      <c r="P35" s="60"/>
      <c r="Q35" s="60"/>
      <c r="R35" s="60"/>
      <c r="S35" s="60"/>
      <c r="T35" s="60"/>
      <c r="U35" s="60"/>
      <c r="V35" s="60"/>
      <c r="W35" s="60">
        <v>3973261</v>
      </c>
      <c r="X35" s="60"/>
      <c r="Y35" s="60">
        <v>3973261</v>
      </c>
      <c r="Z35" s="140"/>
      <c r="AA35" s="62">
        <v>4265000</v>
      </c>
    </row>
    <row r="36" spans="1:27" ht="13.5">
      <c r="A36" s="238" t="s">
        <v>139</v>
      </c>
      <c r="B36" s="149"/>
      <c r="C36" s="222">
        <f aca="true" t="shared" si="6" ref="C36:Y36">SUM(C32:C35)</f>
        <v>40667291</v>
      </c>
      <c r="D36" s="222">
        <f>SUM(D32:D35)</f>
        <v>0</v>
      </c>
      <c r="E36" s="218">
        <f t="shared" si="6"/>
        <v>39411450</v>
      </c>
      <c r="F36" s="220">
        <f t="shared" si="6"/>
        <v>39411450</v>
      </c>
      <c r="G36" s="220">
        <f t="shared" si="6"/>
        <v>2354686</v>
      </c>
      <c r="H36" s="220">
        <f t="shared" si="6"/>
        <v>1838165</v>
      </c>
      <c r="I36" s="220">
        <f t="shared" si="6"/>
        <v>3138301</v>
      </c>
      <c r="J36" s="220">
        <f t="shared" si="6"/>
        <v>7331152</v>
      </c>
      <c r="K36" s="220">
        <f t="shared" si="6"/>
        <v>4673583</v>
      </c>
      <c r="L36" s="220">
        <f t="shared" si="6"/>
        <v>4136080</v>
      </c>
      <c r="M36" s="220">
        <f t="shared" si="6"/>
        <v>1994543</v>
      </c>
      <c r="N36" s="220">
        <f t="shared" si="6"/>
        <v>10804206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18135358</v>
      </c>
      <c r="X36" s="220">
        <f t="shared" si="6"/>
        <v>0</v>
      </c>
      <c r="Y36" s="220">
        <f t="shared" si="6"/>
        <v>18135358</v>
      </c>
      <c r="Z36" s="221">
        <f>+IF(X36&lt;&gt;0,+(Y36/X36)*100,0)</f>
        <v>0</v>
      </c>
      <c r="AA36" s="239">
        <f>SUM(AA32:AA35)</f>
        <v>39411450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3693572</v>
      </c>
      <c r="D6" s="155"/>
      <c r="E6" s="59">
        <v>6000000</v>
      </c>
      <c r="F6" s="60">
        <v>6000000</v>
      </c>
      <c r="G6" s="60">
        <v>10060542</v>
      </c>
      <c r="H6" s="60">
        <v>792846</v>
      </c>
      <c r="I6" s="60">
        <v>417427</v>
      </c>
      <c r="J6" s="60">
        <v>417427</v>
      </c>
      <c r="K6" s="60">
        <v>1101852</v>
      </c>
      <c r="L6" s="60">
        <v>12871689</v>
      </c>
      <c r="M6" s="60"/>
      <c r="N6" s="60">
        <v>12871689</v>
      </c>
      <c r="O6" s="60"/>
      <c r="P6" s="60"/>
      <c r="Q6" s="60"/>
      <c r="R6" s="60"/>
      <c r="S6" s="60"/>
      <c r="T6" s="60"/>
      <c r="U6" s="60"/>
      <c r="V6" s="60"/>
      <c r="W6" s="60">
        <v>12871689</v>
      </c>
      <c r="X6" s="60">
        <v>3000000</v>
      </c>
      <c r="Y6" s="60">
        <v>9871689</v>
      </c>
      <c r="Z6" s="140">
        <v>329.06</v>
      </c>
      <c r="AA6" s="62">
        <v>6000000</v>
      </c>
    </row>
    <row r="7" spans="1:27" ht="13.5">
      <c r="A7" s="249" t="s">
        <v>144</v>
      </c>
      <c r="B7" s="182"/>
      <c r="C7" s="155">
        <v>14812306</v>
      </c>
      <c r="D7" s="155"/>
      <c r="E7" s="59">
        <v>5000000</v>
      </c>
      <c r="F7" s="60">
        <v>5000000</v>
      </c>
      <c r="G7" s="60">
        <v>22812307</v>
      </c>
      <c r="H7" s="60">
        <v>22612307</v>
      </c>
      <c r="I7" s="60">
        <v>16176683</v>
      </c>
      <c r="J7" s="60">
        <v>16176683</v>
      </c>
      <c r="K7" s="60">
        <v>10176683</v>
      </c>
      <c r="L7" s="60">
        <v>10215256</v>
      </c>
      <c r="M7" s="60"/>
      <c r="N7" s="60">
        <v>10215256</v>
      </c>
      <c r="O7" s="60"/>
      <c r="P7" s="60"/>
      <c r="Q7" s="60"/>
      <c r="R7" s="60"/>
      <c r="S7" s="60"/>
      <c r="T7" s="60"/>
      <c r="U7" s="60"/>
      <c r="V7" s="60"/>
      <c r="W7" s="60">
        <v>10215256</v>
      </c>
      <c r="X7" s="60">
        <v>2500000</v>
      </c>
      <c r="Y7" s="60">
        <v>7715256</v>
      </c>
      <c r="Z7" s="140">
        <v>308.61</v>
      </c>
      <c r="AA7" s="62">
        <v>5000000</v>
      </c>
    </row>
    <row r="8" spans="1:27" ht="13.5">
      <c r="A8" s="249" t="s">
        <v>145</v>
      </c>
      <c r="B8" s="182"/>
      <c r="C8" s="155">
        <v>14523751</v>
      </c>
      <c r="D8" s="155"/>
      <c r="E8" s="59">
        <v>15000180</v>
      </c>
      <c r="F8" s="60">
        <v>15000180</v>
      </c>
      <c r="G8" s="60">
        <v>24902015</v>
      </c>
      <c r="H8" s="60">
        <v>25747269</v>
      </c>
      <c r="I8" s="60">
        <v>23790830</v>
      </c>
      <c r="J8" s="60">
        <v>23790830</v>
      </c>
      <c r="K8" s="60">
        <v>24319966</v>
      </c>
      <c r="L8" s="60">
        <v>24108579</v>
      </c>
      <c r="M8" s="60"/>
      <c r="N8" s="60">
        <v>24108579</v>
      </c>
      <c r="O8" s="60"/>
      <c r="P8" s="60"/>
      <c r="Q8" s="60"/>
      <c r="R8" s="60"/>
      <c r="S8" s="60"/>
      <c r="T8" s="60"/>
      <c r="U8" s="60"/>
      <c r="V8" s="60"/>
      <c r="W8" s="60">
        <v>24108579</v>
      </c>
      <c r="X8" s="60">
        <v>7500090</v>
      </c>
      <c r="Y8" s="60">
        <v>16608489</v>
      </c>
      <c r="Z8" s="140">
        <v>221.44</v>
      </c>
      <c r="AA8" s="62">
        <v>15000180</v>
      </c>
    </row>
    <row r="9" spans="1:27" ht="13.5">
      <c r="A9" s="249" t="s">
        <v>146</v>
      </c>
      <c r="B9" s="182"/>
      <c r="C9" s="155">
        <v>15649685</v>
      </c>
      <c r="D9" s="155"/>
      <c r="E9" s="59">
        <v>2000000</v>
      </c>
      <c r="F9" s="60">
        <v>2000000</v>
      </c>
      <c r="G9" s="60">
        <v>4093063</v>
      </c>
      <c r="H9" s="60">
        <v>3559255</v>
      </c>
      <c r="I9" s="60">
        <v>5196405</v>
      </c>
      <c r="J9" s="60">
        <v>5196405</v>
      </c>
      <c r="K9" s="60">
        <v>3217863</v>
      </c>
      <c r="L9" s="60">
        <v>2024799</v>
      </c>
      <c r="M9" s="60"/>
      <c r="N9" s="60">
        <v>2024799</v>
      </c>
      <c r="O9" s="60"/>
      <c r="P9" s="60"/>
      <c r="Q9" s="60"/>
      <c r="R9" s="60"/>
      <c r="S9" s="60"/>
      <c r="T9" s="60"/>
      <c r="U9" s="60"/>
      <c r="V9" s="60"/>
      <c r="W9" s="60">
        <v>2024799</v>
      </c>
      <c r="X9" s="60">
        <v>1000000</v>
      </c>
      <c r="Y9" s="60">
        <v>1024799</v>
      </c>
      <c r="Z9" s="140">
        <v>102.48</v>
      </c>
      <c r="AA9" s="62">
        <v>2000000</v>
      </c>
    </row>
    <row r="10" spans="1:27" ht="13.5">
      <c r="A10" s="249" t="s">
        <v>147</v>
      </c>
      <c r="B10" s="182"/>
      <c r="C10" s="155">
        <v>2800</v>
      </c>
      <c r="D10" s="155"/>
      <c r="E10" s="59">
        <v>2500</v>
      </c>
      <c r="F10" s="60">
        <v>2500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1250</v>
      </c>
      <c r="Y10" s="159">
        <v>-1250</v>
      </c>
      <c r="Z10" s="141">
        <v>-100</v>
      </c>
      <c r="AA10" s="225">
        <v>2500</v>
      </c>
    </row>
    <row r="11" spans="1:27" ht="13.5">
      <c r="A11" s="249" t="s">
        <v>148</v>
      </c>
      <c r="B11" s="182"/>
      <c r="C11" s="155">
        <v>901385</v>
      </c>
      <c r="D11" s="155"/>
      <c r="E11" s="59">
        <v>1600000</v>
      </c>
      <c r="F11" s="60">
        <v>1600000</v>
      </c>
      <c r="G11" s="60">
        <v>1020925</v>
      </c>
      <c r="H11" s="60">
        <v>1070101</v>
      </c>
      <c r="I11" s="60">
        <v>1066656</v>
      </c>
      <c r="J11" s="60">
        <v>1066656</v>
      </c>
      <c r="K11" s="60">
        <v>1181762</v>
      </c>
      <c r="L11" s="60">
        <v>1166387</v>
      </c>
      <c r="M11" s="60"/>
      <c r="N11" s="60">
        <v>1166387</v>
      </c>
      <c r="O11" s="60"/>
      <c r="P11" s="60"/>
      <c r="Q11" s="60"/>
      <c r="R11" s="60"/>
      <c r="S11" s="60"/>
      <c r="T11" s="60"/>
      <c r="U11" s="60"/>
      <c r="V11" s="60"/>
      <c r="W11" s="60">
        <v>1166387</v>
      </c>
      <c r="X11" s="60">
        <v>800000</v>
      </c>
      <c r="Y11" s="60">
        <v>366387</v>
      </c>
      <c r="Z11" s="140">
        <v>45.8</v>
      </c>
      <c r="AA11" s="62">
        <v>1600000</v>
      </c>
    </row>
    <row r="12" spans="1:27" ht="13.5">
      <c r="A12" s="250" t="s">
        <v>56</v>
      </c>
      <c r="B12" s="251"/>
      <c r="C12" s="168">
        <f aca="true" t="shared" si="0" ref="C12:Y12">SUM(C6:C11)</f>
        <v>49583499</v>
      </c>
      <c r="D12" s="168">
        <f>SUM(D6:D11)</f>
        <v>0</v>
      </c>
      <c r="E12" s="72">
        <f t="shared" si="0"/>
        <v>29602680</v>
      </c>
      <c r="F12" s="73">
        <f t="shared" si="0"/>
        <v>29602680</v>
      </c>
      <c r="G12" s="73">
        <f t="shared" si="0"/>
        <v>62888852</v>
      </c>
      <c r="H12" s="73">
        <f t="shared" si="0"/>
        <v>53781778</v>
      </c>
      <c r="I12" s="73">
        <f t="shared" si="0"/>
        <v>46648001</v>
      </c>
      <c r="J12" s="73">
        <f t="shared" si="0"/>
        <v>46648001</v>
      </c>
      <c r="K12" s="73">
        <f t="shared" si="0"/>
        <v>39998126</v>
      </c>
      <c r="L12" s="73">
        <f t="shared" si="0"/>
        <v>50386710</v>
      </c>
      <c r="M12" s="73">
        <f t="shared" si="0"/>
        <v>0</v>
      </c>
      <c r="N12" s="73">
        <f t="shared" si="0"/>
        <v>50386710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50386710</v>
      </c>
      <c r="X12" s="73">
        <f t="shared" si="0"/>
        <v>14801340</v>
      </c>
      <c r="Y12" s="73">
        <f t="shared" si="0"/>
        <v>35585370</v>
      </c>
      <c r="Z12" s="170">
        <f>+IF(X12&lt;&gt;0,+(Y12/X12)*100,0)</f>
        <v>240.41992143954536</v>
      </c>
      <c r="AA12" s="74">
        <f>SUM(AA6:AA11)</f>
        <v>29602680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15000</v>
      </c>
      <c r="F15" s="60">
        <v>15000</v>
      </c>
      <c r="G15" s="60">
        <v>22216</v>
      </c>
      <c r="H15" s="60">
        <v>21865</v>
      </c>
      <c r="I15" s="60">
        <v>21635</v>
      </c>
      <c r="J15" s="60">
        <v>21635</v>
      </c>
      <c r="K15" s="60">
        <v>21084</v>
      </c>
      <c r="L15" s="60">
        <v>20852</v>
      </c>
      <c r="M15" s="60"/>
      <c r="N15" s="60">
        <v>20852</v>
      </c>
      <c r="O15" s="60"/>
      <c r="P15" s="60"/>
      <c r="Q15" s="60"/>
      <c r="R15" s="60"/>
      <c r="S15" s="60"/>
      <c r="T15" s="60"/>
      <c r="U15" s="60"/>
      <c r="V15" s="60"/>
      <c r="W15" s="60">
        <v>20852</v>
      </c>
      <c r="X15" s="60">
        <v>7500</v>
      </c>
      <c r="Y15" s="60">
        <v>13352</v>
      </c>
      <c r="Z15" s="140">
        <v>178.03</v>
      </c>
      <c r="AA15" s="62">
        <v>15000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31205200</v>
      </c>
      <c r="D17" s="155"/>
      <c r="E17" s="59">
        <v>25000000</v>
      </c>
      <c r="F17" s="60">
        <v>25000000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12500000</v>
      </c>
      <c r="Y17" s="60">
        <v>-12500000</v>
      </c>
      <c r="Z17" s="140">
        <v>-100</v>
      </c>
      <c r="AA17" s="62">
        <v>25000000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633727132</v>
      </c>
      <c r="D19" s="155"/>
      <c r="E19" s="59">
        <v>391139492</v>
      </c>
      <c r="F19" s="60">
        <v>391139492</v>
      </c>
      <c r="G19" s="60">
        <v>409091007</v>
      </c>
      <c r="H19" s="60">
        <v>616478488</v>
      </c>
      <c r="I19" s="60">
        <v>668026876</v>
      </c>
      <c r="J19" s="60">
        <v>668026876</v>
      </c>
      <c r="K19" s="60">
        <v>674804345</v>
      </c>
      <c r="L19" s="60">
        <v>673573963</v>
      </c>
      <c r="M19" s="60"/>
      <c r="N19" s="60">
        <v>673573963</v>
      </c>
      <c r="O19" s="60"/>
      <c r="P19" s="60"/>
      <c r="Q19" s="60"/>
      <c r="R19" s="60"/>
      <c r="S19" s="60"/>
      <c r="T19" s="60"/>
      <c r="U19" s="60"/>
      <c r="V19" s="60"/>
      <c r="W19" s="60">
        <v>673573963</v>
      </c>
      <c r="X19" s="60">
        <v>195569746</v>
      </c>
      <c r="Y19" s="60">
        <v>478004217</v>
      </c>
      <c r="Z19" s="140">
        <v>244.42</v>
      </c>
      <c r="AA19" s="62">
        <v>391139492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16612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15693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664964637</v>
      </c>
      <c r="D24" s="168">
        <f>SUM(D15:D23)</f>
        <v>0</v>
      </c>
      <c r="E24" s="76">
        <f t="shared" si="1"/>
        <v>416154492</v>
      </c>
      <c r="F24" s="77">
        <f t="shared" si="1"/>
        <v>416154492</v>
      </c>
      <c r="G24" s="77">
        <f t="shared" si="1"/>
        <v>409113223</v>
      </c>
      <c r="H24" s="77">
        <f t="shared" si="1"/>
        <v>616500353</v>
      </c>
      <c r="I24" s="77">
        <f t="shared" si="1"/>
        <v>668048511</v>
      </c>
      <c r="J24" s="77">
        <f t="shared" si="1"/>
        <v>668048511</v>
      </c>
      <c r="K24" s="77">
        <f t="shared" si="1"/>
        <v>674825429</v>
      </c>
      <c r="L24" s="77">
        <f t="shared" si="1"/>
        <v>673594815</v>
      </c>
      <c r="M24" s="77">
        <f t="shared" si="1"/>
        <v>0</v>
      </c>
      <c r="N24" s="77">
        <f t="shared" si="1"/>
        <v>673594815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673594815</v>
      </c>
      <c r="X24" s="77">
        <f t="shared" si="1"/>
        <v>208077246</v>
      </c>
      <c r="Y24" s="77">
        <f t="shared" si="1"/>
        <v>465517569</v>
      </c>
      <c r="Z24" s="212">
        <f>+IF(X24&lt;&gt;0,+(Y24/X24)*100,0)</f>
        <v>223.72343826580635</v>
      </c>
      <c r="AA24" s="79">
        <f>SUM(AA15:AA23)</f>
        <v>416154492</v>
      </c>
    </row>
    <row r="25" spans="1:27" ht="13.5">
      <c r="A25" s="250" t="s">
        <v>159</v>
      </c>
      <c r="B25" s="251"/>
      <c r="C25" s="168">
        <f aca="true" t="shared" si="2" ref="C25:Y25">+C12+C24</f>
        <v>714548136</v>
      </c>
      <c r="D25" s="168">
        <f>+D12+D24</f>
        <v>0</v>
      </c>
      <c r="E25" s="72">
        <f t="shared" si="2"/>
        <v>445757172</v>
      </c>
      <c r="F25" s="73">
        <f t="shared" si="2"/>
        <v>445757172</v>
      </c>
      <c r="G25" s="73">
        <f t="shared" si="2"/>
        <v>472002075</v>
      </c>
      <c r="H25" s="73">
        <f t="shared" si="2"/>
        <v>670282131</v>
      </c>
      <c r="I25" s="73">
        <f t="shared" si="2"/>
        <v>714696512</v>
      </c>
      <c r="J25" s="73">
        <f t="shared" si="2"/>
        <v>714696512</v>
      </c>
      <c r="K25" s="73">
        <f t="shared" si="2"/>
        <v>714823555</v>
      </c>
      <c r="L25" s="73">
        <f t="shared" si="2"/>
        <v>723981525</v>
      </c>
      <c r="M25" s="73">
        <f t="shared" si="2"/>
        <v>0</v>
      </c>
      <c r="N25" s="73">
        <f t="shared" si="2"/>
        <v>723981525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723981525</v>
      </c>
      <c r="X25" s="73">
        <f t="shared" si="2"/>
        <v>222878586</v>
      </c>
      <c r="Y25" s="73">
        <f t="shared" si="2"/>
        <v>501102939</v>
      </c>
      <c r="Z25" s="170">
        <f>+IF(X25&lt;&gt;0,+(Y25/X25)*100,0)</f>
        <v>224.83224969849726</v>
      </c>
      <c r="AA25" s="74">
        <f>+AA12+AA24</f>
        <v>445757172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1506027</v>
      </c>
      <c r="D30" s="155"/>
      <c r="E30" s="59">
        <v>13350000</v>
      </c>
      <c r="F30" s="60">
        <v>13350000</v>
      </c>
      <c r="G30" s="60">
        <v>763728</v>
      </c>
      <c r="H30" s="60">
        <v>735734</v>
      </c>
      <c r="I30" s="60">
        <v>711017</v>
      </c>
      <c r="J30" s="60">
        <v>711017</v>
      </c>
      <c r="K30" s="60">
        <v>686381</v>
      </c>
      <c r="L30" s="60">
        <v>686381</v>
      </c>
      <c r="M30" s="60"/>
      <c r="N30" s="60">
        <v>686381</v>
      </c>
      <c r="O30" s="60"/>
      <c r="P30" s="60"/>
      <c r="Q30" s="60"/>
      <c r="R30" s="60"/>
      <c r="S30" s="60"/>
      <c r="T30" s="60"/>
      <c r="U30" s="60"/>
      <c r="V30" s="60"/>
      <c r="W30" s="60">
        <v>686381</v>
      </c>
      <c r="X30" s="60">
        <v>6675000</v>
      </c>
      <c r="Y30" s="60">
        <v>-5988619</v>
      </c>
      <c r="Z30" s="140">
        <v>-89.72</v>
      </c>
      <c r="AA30" s="62">
        <v>13350000</v>
      </c>
    </row>
    <row r="31" spans="1:27" ht="13.5">
      <c r="A31" s="249" t="s">
        <v>163</v>
      </c>
      <c r="B31" s="182"/>
      <c r="C31" s="155">
        <v>1996881</v>
      </c>
      <c r="D31" s="155"/>
      <c r="E31" s="59">
        <v>1950000</v>
      </c>
      <c r="F31" s="60">
        <v>1950000</v>
      </c>
      <c r="G31" s="60">
        <v>2017992</v>
      </c>
      <c r="H31" s="60">
        <v>2032958</v>
      </c>
      <c r="I31" s="60">
        <v>2047576</v>
      </c>
      <c r="J31" s="60">
        <v>2047576</v>
      </c>
      <c r="K31" s="60">
        <v>2099617</v>
      </c>
      <c r="L31" s="60">
        <v>2122540</v>
      </c>
      <c r="M31" s="60"/>
      <c r="N31" s="60">
        <v>2122540</v>
      </c>
      <c r="O31" s="60"/>
      <c r="P31" s="60"/>
      <c r="Q31" s="60"/>
      <c r="R31" s="60"/>
      <c r="S31" s="60"/>
      <c r="T31" s="60"/>
      <c r="U31" s="60"/>
      <c r="V31" s="60"/>
      <c r="W31" s="60">
        <v>2122540</v>
      </c>
      <c r="X31" s="60">
        <v>975000</v>
      </c>
      <c r="Y31" s="60">
        <v>1147540</v>
      </c>
      <c r="Z31" s="140">
        <v>117.7</v>
      </c>
      <c r="AA31" s="62">
        <v>1950000</v>
      </c>
    </row>
    <row r="32" spans="1:27" ht="13.5">
      <c r="A32" s="249" t="s">
        <v>164</v>
      </c>
      <c r="B32" s="182"/>
      <c r="C32" s="155">
        <v>26516684</v>
      </c>
      <c r="D32" s="155"/>
      <c r="E32" s="59">
        <v>14000000</v>
      </c>
      <c r="F32" s="60">
        <v>14000000</v>
      </c>
      <c r="G32" s="60">
        <v>30310099</v>
      </c>
      <c r="H32" s="60">
        <v>20958739</v>
      </c>
      <c r="I32" s="60">
        <v>19755445</v>
      </c>
      <c r="J32" s="60">
        <v>19755445</v>
      </c>
      <c r="K32" s="60">
        <v>17890090</v>
      </c>
      <c r="L32" s="60">
        <v>21139582</v>
      </c>
      <c r="M32" s="60"/>
      <c r="N32" s="60">
        <v>21139582</v>
      </c>
      <c r="O32" s="60"/>
      <c r="P32" s="60"/>
      <c r="Q32" s="60"/>
      <c r="R32" s="60"/>
      <c r="S32" s="60"/>
      <c r="T32" s="60"/>
      <c r="U32" s="60"/>
      <c r="V32" s="60"/>
      <c r="W32" s="60">
        <v>21139582</v>
      </c>
      <c r="X32" s="60">
        <v>7000000</v>
      </c>
      <c r="Y32" s="60">
        <v>14139582</v>
      </c>
      <c r="Z32" s="140">
        <v>201.99</v>
      </c>
      <c r="AA32" s="62">
        <v>14000000</v>
      </c>
    </row>
    <row r="33" spans="1:27" ht="13.5">
      <c r="A33" s="249" t="s">
        <v>165</v>
      </c>
      <c r="B33" s="182"/>
      <c r="C33" s="155">
        <v>27862286</v>
      </c>
      <c r="D33" s="155"/>
      <c r="E33" s="59">
        <v>2500000</v>
      </c>
      <c r="F33" s="60">
        <v>2500000</v>
      </c>
      <c r="G33" s="60">
        <v>12573428</v>
      </c>
      <c r="H33" s="60">
        <v>22073048</v>
      </c>
      <c r="I33" s="60">
        <v>28806619</v>
      </c>
      <c r="J33" s="60">
        <v>28806619</v>
      </c>
      <c r="K33" s="60">
        <v>28806619</v>
      </c>
      <c r="L33" s="60">
        <v>28806619</v>
      </c>
      <c r="M33" s="60"/>
      <c r="N33" s="60">
        <v>28806619</v>
      </c>
      <c r="O33" s="60"/>
      <c r="P33" s="60"/>
      <c r="Q33" s="60"/>
      <c r="R33" s="60"/>
      <c r="S33" s="60"/>
      <c r="T33" s="60"/>
      <c r="U33" s="60"/>
      <c r="V33" s="60"/>
      <c r="W33" s="60">
        <v>28806619</v>
      </c>
      <c r="X33" s="60">
        <v>1250000</v>
      </c>
      <c r="Y33" s="60">
        <v>27556619</v>
      </c>
      <c r="Z33" s="140">
        <v>2204.53</v>
      </c>
      <c r="AA33" s="62">
        <v>2500000</v>
      </c>
    </row>
    <row r="34" spans="1:27" ht="13.5">
      <c r="A34" s="250" t="s">
        <v>58</v>
      </c>
      <c r="B34" s="251"/>
      <c r="C34" s="168">
        <f aca="true" t="shared" si="3" ref="C34:Y34">SUM(C29:C33)</f>
        <v>57881878</v>
      </c>
      <c r="D34" s="168">
        <f>SUM(D29:D33)</f>
        <v>0</v>
      </c>
      <c r="E34" s="72">
        <f t="shared" si="3"/>
        <v>31800000</v>
      </c>
      <c r="F34" s="73">
        <f t="shared" si="3"/>
        <v>31800000</v>
      </c>
      <c r="G34" s="73">
        <f t="shared" si="3"/>
        <v>45665247</v>
      </c>
      <c r="H34" s="73">
        <f t="shared" si="3"/>
        <v>45800479</v>
      </c>
      <c r="I34" s="73">
        <f t="shared" si="3"/>
        <v>51320657</v>
      </c>
      <c r="J34" s="73">
        <f t="shared" si="3"/>
        <v>51320657</v>
      </c>
      <c r="K34" s="73">
        <f t="shared" si="3"/>
        <v>49482707</v>
      </c>
      <c r="L34" s="73">
        <f t="shared" si="3"/>
        <v>52755122</v>
      </c>
      <c r="M34" s="73">
        <f t="shared" si="3"/>
        <v>0</v>
      </c>
      <c r="N34" s="73">
        <f t="shared" si="3"/>
        <v>52755122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52755122</v>
      </c>
      <c r="X34" s="73">
        <f t="shared" si="3"/>
        <v>15900000</v>
      </c>
      <c r="Y34" s="73">
        <f t="shared" si="3"/>
        <v>36855122</v>
      </c>
      <c r="Z34" s="170">
        <f>+IF(X34&lt;&gt;0,+(Y34/X34)*100,0)</f>
        <v>231.79322012578618</v>
      </c>
      <c r="AA34" s="74">
        <f>SUM(AA29:AA33)</f>
        <v>31800000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1747417</v>
      </c>
      <c r="D37" s="155"/>
      <c r="E37" s="59">
        <v>8873489</v>
      </c>
      <c r="F37" s="60">
        <v>8873489</v>
      </c>
      <c r="G37" s="60">
        <v>1887249</v>
      </c>
      <c r="H37" s="60">
        <v>1887249</v>
      </c>
      <c r="I37" s="60">
        <v>1887249</v>
      </c>
      <c r="J37" s="60">
        <v>1887249</v>
      </c>
      <c r="K37" s="60">
        <v>1887249</v>
      </c>
      <c r="L37" s="60">
        <v>1887249</v>
      </c>
      <c r="M37" s="60"/>
      <c r="N37" s="60">
        <v>1887249</v>
      </c>
      <c r="O37" s="60"/>
      <c r="P37" s="60"/>
      <c r="Q37" s="60"/>
      <c r="R37" s="60"/>
      <c r="S37" s="60"/>
      <c r="T37" s="60"/>
      <c r="U37" s="60"/>
      <c r="V37" s="60"/>
      <c r="W37" s="60">
        <v>1887249</v>
      </c>
      <c r="X37" s="60">
        <v>4436745</v>
      </c>
      <c r="Y37" s="60">
        <v>-2549496</v>
      </c>
      <c r="Z37" s="140">
        <v>-57.46</v>
      </c>
      <c r="AA37" s="62">
        <v>8873489</v>
      </c>
    </row>
    <row r="38" spans="1:27" ht="13.5">
      <c r="A38" s="249" t="s">
        <v>165</v>
      </c>
      <c r="B38" s="182"/>
      <c r="C38" s="155">
        <v>15756297</v>
      </c>
      <c r="D38" s="155"/>
      <c r="E38" s="59">
        <v>31500000</v>
      </c>
      <c r="F38" s="60">
        <v>31500000</v>
      </c>
      <c r="G38" s="60">
        <v>16234545</v>
      </c>
      <c r="H38" s="60">
        <v>16234545</v>
      </c>
      <c r="I38" s="60">
        <v>16234545</v>
      </c>
      <c r="J38" s="60">
        <v>16234545</v>
      </c>
      <c r="K38" s="60">
        <v>16234545</v>
      </c>
      <c r="L38" s="60">
        <v>16234545</v>
      </c>
      <c r="M38" s="60"/>
      <c r="N38" s="60">
        <v>16234545</v>
      </c>
      <c r="O38" s="60"/>
      <c r="P38" s="60"/>
      <c r="Q38" s="60"/>
      <c r="R38" s="60"/>
      <c r="S38" s="60"/>
      <c r="T38" s="60"/>
      <c r="U38" s="60"/>
      <c r="V38" s="60"/>
      <c r="W38" s="60">
        <v>16234545</v>
      </c>
      <c r="X38" s="60">
        <v>15750000</v>
      </c>
      <c r="Y38" s="60">
        <v>484545</v>
      </c>
      <c r="Z38" s="140">
        <v>3.08</v>
      </c>
      <c r="AA38" s="62">
        <v>31500000</v>
      </c>
    </row>
    <row r="39" spans="1:27" ht="13.5">
      <c r="A39" s="250" t="s">
        <v>59</v>
      </c>
      <c r="B39" s="253"/>
      <c r="C39" s="168">
        <f aca="true" t="shared" si="4" ref="C39:Y39">SUM(C37:C38)</f>
        <v>17503714</v>
      </c>
      <c r="D39" s="168">
        <f>SUM(D37:D38)</f>
        <v>0</v>
      </c>
      <c r="E39" s="76">
        <f t="shared" si="4"/>
        <v>40373489</v>
      </c>
      <c r="F39" s="77">
        <f t="shared" si="4"/>
        <v>40373489</v>
      </c>
      <c r="G39" s="77">
        <f t="shared" si="4"/>
        <v>18121794</v>
      </c>
      <c r="H39" s="77">
        <f t="shared" si="4"/>
        <v>18121794</v>
      </c>
      <c r="I39" s="77">
        <f t="shared" si="4"/>
        <v>18121794</v>
      </c>
      <c r="J39" s="77">
        <f t="shared" si="4"/>
        <v>18121794</v>
      </c>
      <c r="K39" s="77">
        <f t="shared" si="4"/>
        <v>18121794</v>
      </c>
      <c r="L39" s="77">
        <f t="shared" si="4"/>
        <v>18121794</v>
      </c>
      <c r="M39" s="77">
        <f t="shared" si="4"/>
        <v>0</v>
      </c>
      <c r="N39" s="77">
        <f t="shared" si="4"/>
        <v>18121794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18121794</v>
      </c>
      <c r="X39" s="77">
        <f t="shared" si="4"/>
        <v>20186745</v>
      </c>
      <c r="Y39" s="77">
        <f t="shared" si="4"/>
        <v>-2064951</v>
      </c>
      <c r="Z39" s="212">
        <f>+IF(X39&lt;&gt;0,+(Y39/X39)*100,0)</f>
        <v>-10.229242010041737</v>
      </c>
      <c r="AA39" s="79">
        <f>SUM(AA37:AA38)</f>
        <v>40373489</v>
      </c>
    </row>
    <row r="40" spans="1:27" ht="13.5">
      <c r="A40" s="250" t="s">
        <v>167</v>
      </c>
      <c r="B40" s="251"/>
      <c r="C40" s="168">
        <f aca="true" t="shared" si="5" ref="C40:Y40">+C34+C39</f>
        <v>75385592</v>
      </c>
      <c r="D40" s="168">
        <f>+D34+D39</f>
        <v>0</v>
      </c>
      <c r="E40" s="72">
        <f t="shared" si="5"/>
        <v>72173489</v>
      </c>
      <c r="F40" s="73">
        <f t="shared" si="5"/>
        <v>72173489</v>
      </c>
      <c r="G40" s="73">
        <f t="shared" si="5"/>
        <v>63787041</v>
      </c>
      <c r="H40" s="73">
        <f t="shared" si="5"/>
        <v>63922273</v>
      </c>
      <c r="I40" s="73">
        <f t="shared" si="5"/>
        <v>69442451</v>
      </c>
      <c r="J40" s="73">
        <f t="shared" si="5"/>
        <v>69442451</v>
      </c>
      <c r="K40" s="73">
        <f t="shared" si="5"/>
        <v>67604501</v>
      </c>
      <c r="L40" s="73">
        <f t="shared" si="5"/>
        <v>70876916</v>
      </c>
      <c r="M40" s="73">
        <f t="shared" si="5"/>
        <v>0</v>
      </c>
      <c r="N40" s="73">
        <f t="shared" si="5"/>
        <v>70876916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70876916</v>
      </c>
      <c r="X40" s="73">
        <f t="shared" si="5"/>
        <v>36086745</v>
      </c>
      <c r="Y40" s="73">
        <f t="shared" si="5"/>
        <v>34790171</v>
      </c>
      <c r="Z40" s="170">
        <f>+IF(X40&lt;&gt;0,+(Y40/X40)*100,0)</f>
        <v>96.40706303658033</v>
      </c>
      <c r="AA40" s="74">
        <f>+AA34+AA39</f>
        <v>72173489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639162544</v>
      </c>
      <c r="D42" s="257">
        <f>+D25-D40</f>
        <v>0</v>
      </c>
      <c r="E42" s="258">
        <f t="shared" si="6"/>
        <v>373583683</v>
      </c>
      <c r="F42" s="259">
        <f t="shared" si="6"/>
        <v>373583683</v>
      </c>
      <c r="G42" s="259">
        <f t="shared" si="6"/>
        <v>408215034</v>
      </c>
      <c r="H42" s="259">
        <f t="shared" si="6"/>
        <v>606359858</v>
      </c>
      <c r="I42" s="259">
        <f t="shared" si="6"/>
        <v>645254061</v>
      </c>
      <c r="J42" s="259">
        <f t="shared" si="6"/>
        <v>645254061</v>
      </c>
      <c r="K42" s="259">
        <f t="shared" si="6"/>
        <v>647219054</v>
      </c>
      <c r="L42" s="259">
        <f t="shared" si="6"/>
        <v>653104609</v>
      </c>
      <c r="M42" s="259">
        <f t="shared" si="6"/>
        <v>0</v>
      </c>
      <c r="N42" s="259">
        <f t="shared" si="6"/>
        <v>653104609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653104609</v>
      </c>
      <c r="X42" s="259">
        <f t="shared" si="6"/>
        <v>186791841</v>
      </c>
      <c r="Y42" s="259">
        <f t="shared" si="6"/>
        <v>466312768</v>
      </c>
      <c r="Z42" s="260">
        <f>+IF(X42&lt;&gt;0,+(Y42/X42)*100,0)</f>
        <v>249.64300662361373</v>
      </c>
      <c r="AA42" s="261">
        <f>+AA25-AA40</f>
        <v>373583683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639162544</v>
      </c>
      <c r="D45" s="155"/>
      <c r="E45" s="59">
        <v>373583683</v>
      </c>
      <c r="F45" s="60">
        <v>373583683</v>
      </c>
      <c r="G45" s="60">
        <v>408215034</v>
      </c>
      <c r="H45" s="60">
        <v>606359858</v>
      </c>
      <c r="I45" s="60">
        <v>645254061</v>
      </c>
      <c r="J45" s="60">
        <v>645254061</v>
      </c>
      <c r="K45" s="60">
        <v>647219054</v>
      </c>
      <c r="L45" s="60">
        <v>653104609</v>
      </c>
      <c r="M45" s="60"/>
      <c r="N45" s="60">
        <v>653104609</v>
      </c>
      <c r="O45" s="60"/>
      <c r="P45" s="60"/>
      <c r="Q45" s="60"/>
      <c r="R45" s="60"/>
      <c r="S45" s="60"/>
      <c r="T45" s="60"/>
      <c r="U45" s="60"/>
      <c r="V45" s="60"/>
      <c r="W45" s="60">
        <v>653104609</v>
      </c>
      <c r="X45" s="60">
        <v>186791842</v>
      </c>
      <c r="Y45" s="60">
        <v>466312767</v>
      </c>
      <c r="Z45" s="139">
        <v>249.64</v>
      </c>
      <c r="AA45" s="62">
        <v>373583683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639162544</v>
      </c>
      <c r="D48" s="217">
        <f>SUM(D45:D47)</f>
        <v>0</v>
      </c>
      <c r="E48" s="264">
        <f t="shared" si="7"/>
        <v>373583683</v>
      </c>
      <c r="F48" s="219">
        <f t="shared" si="7"/>
        <v>373583683</v>
      </c>
      <c r="G48" s="219">
        <f t="shared" si="7"/>
        <v>408215034</v>
      </c>
      <c r="H48" s="219">
        <f t="shared" si="7"/>
        <v>606359858</v>
      </c>
      <c r="I48" s="219">
        <f t="shared" si="7"/>
        <v>645254061</v>
      </c>
      <c r="J48" s="219">
        <f t="shared" si="7"/>
        <v>645254061</v>
      </c>
      <c r="K48" s="219">
        <f t="shared" si="7"/>
        <v>647219054</v>
      </c>
      <c r="L48" s="219">
        <f t="shared" si="7"/>
        <v>653104609</v>
      </c>
      <c r="M48" s="219">
        <f t="shared" si="7"/>
        <v>0</v>
      </c>
      <c r="N48" s="219">
        <f t="shared" si="7"/>
        <v>653104609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653104609</v>
      </c>
      <c r="X48" s="219">
        <f t="shared" si="7"/>
        <v>186791842</v>
      </c>
      <c r="Y48" s="219">
        <f t="shared" si="7"/>
        <v>466312767</v>
      </c>
      <c r="Z48" s="265">
        <f>+IF(X48&lt;&gt;0,+(Y48/X48)*100,0)</f>
        <v>249.64300475178138</v>
      </c>
      <c r="AA48" s="232">
        <f>SUM(AA45:AA47)</f>
        <v>373583683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83907923</v>
      </c>
      <c r="D6" s="155"/>
      <c r="E6" s="59">
        <v>115660200</v>
      </c>
      <c r="F6" s="60">
        <v>115660200</v>
      </c>
      <c r="G6" s="60">
        <v>8792579</v>
      </c>
      <c r="H6" s="60">
        <v>8256456</v>
      </c>
      <c r="I6" s="60">
        <v>10651682</v>
      </c>
      <c r="J6" s="60">
        <v>27700717</v>
      </c>
      <c r="K6" s="60">
        <v>12623945</v>
      </c>
      <c r="L6" s="60">
        <v>9806223</v>
      </c>
      <c r="M6" s="60">
        <v>7287995</v>
      </c>
      <c r="N6" s="60">
        <v>29718163</v>
      </c>
      <c r="O6" s="60"/>
      <c r="P6" s="60"/>
      <c r="Q6" s="60"/>
      <c r="R6" s="60"/>
      <c r="S6" s="60"/>
      <c r="T6" s="60"/>
      <c r="U6" s="60"/>
      <c r="V6" s="60"/>
      <c r="W6" s="60">
        <v>57418880</v>
      </c>
      <c r="X6" s="60">
        <v>58807264</v>
      </c>
      <c r="Y6" s="60">
        <v>-1388384</v>
      </c>
      <c r="Z6" s="140">
        <v>-2.36</v>
      </c>
      <c r="AA6" s="62">
        <v>115660200</v>
      </c>
    </row>
    <row r="7" spans="1:27" ht="13.5">
      <c r="A7" s="249" t="s">
        <v>178</v>
      </c>
      <c r="B7" s="182"/>
      <c r="C7" s="155">
        <v>50219712</v>
      </c>
      <c r="D7" s="155"/>
      <c r="E7" s="59">
        <v>50061200</v>
      </c>
      <c r="F7" s="60">
        <v>50061200</v>
      </c>
      <c r="G7" s="60">
        <v>18395000</v>
      </c>
      <c r="H7" s="60">
        <v>1334000</v>
      </c>
      <c r="I7" s="60">
        <v>2197000</v>
      </c>
      <c r="J7" s="60">
        <v>21926000</v>
      </c>
      <c r="K7" s="60">
        <v>600000</v>
      </c>
      <c r="L7" s="60">
        <v>14841127</v>
      </c>
      <c r="M7" s="60"/>
      <c r="N7" s="60">
        <v>15441127</v>
      </c>
      <c r="O7" s="60"/>
      <c r="P7" s="60"/>
      <c r="Q7" s="60"/>
      <c r="R7" s="60"/>
      <c r="S7" s="60"/>
      <c r="T7" s="60"/>
      <c r="U7" s="60"/>
      <c r="V7" s="60"/>
      <c r="W7" s="60">
        <v>37367127</v>
      </c>
      <c r="X7" s="60">
        <v>37875900</v>
      </c>
      <c r="Y7" s="60">
        <v>-508773</v>
      </c>
      <c r="Z7" s="140">
        <v>-1.34</v>
      </c>
      <c r="AA7" s="62">
        <v>50061200</v>
      </c>
    </row>
    <row r="8" spans="1:27" ht="13.5">
      <c r="A8" s="249" t="s">
        <v>179</v>
      </c>
      <c r="B8" s="182"/>
      <c r="C8" s="155">
        <v>28916854</v>
      </c>
      <c r="D8" s="155"/>
      <c r="E8" s="59">
        <v>18146450</v>
      </c>
      <c r="F8" s="60">
        <v>18146450</v>
      </c>
      <c r="G8" s="60">
        <v>7915000</v>
      </c>
      <c r="H8" s="60"/>
      <c r="I8" s="60">
        <v>632608</v>
      </c>
      <c r="J8" s="60">
        <v>8547608</v>
      </c>
      <c r="K8" s="60">
        <v>366525</v>
      </c>
      <c r="L8" s="60">
        <v>6470431</v>
      </c>
      <c r="M8" s="60">
        <v>364975</v>
      </c>
      <c r="N8" s="60">
        <v>7201931</v>
      </c>
      <c r="O8" s="60"/>
      <c r="P8" s="60"/>
      <c r="Q8" s="60"/>
      <c r="R8" s="60"/>
      <c r="S8" s="60"/>
      <c r="T8" s="60"/>
      <c r="U8" s="60"/>
      <c r="V8" s="60"/>
      <c r="W8" s="60">
        <v>15749539</v>
      </c>
      <c r="X8" s="60">
        <v>10114000</v>
      </c>
      <c r="Y8" s="60">
        <v>5635539</v>
      </c>
      <c r="Z8" s="140">
        <v>55.72</v>
      </c>
      <c r="AA8" s="62">
        <v>18146450</v>
      </c>
    </row>
    <row r="9" spans="1:27" ht="13.5">
      <c r="A9" s="249" t="s">
        <v>180</v>
      </c>
      <c r="B9" s="182"/>
      <c r="C9" s="155">
        <v>1701070</v>
      </c>
      <c r="D9" s="155"/>
      <c r="E9" s="59">
        <v>1478400</v>
      </c>
      <c r="F9" s="60">
        <v>1478400</v>
      </c>
      <c r="G9" s="60">
        <v>292430</v>
      </c>
      <c r="H9" s="60">
        <v>181430</v>
      </c>
      <c r="I9" s="60">
        <v>260079</v>
      </c>
      <c r="J9" s="60">
        <v>733939</v>
      </c>
      <c r="K9" s="60">
        <v>414165</v>
      </c>
      <c r="L9" s="60">
        <v>276293</v>
      </c>
      <c r="M9" s="60">
        <v>240427</v>
      </c>
      <c r="N9" s="60">
        <v>930885</v>
      </c>
      <c r="O9" s="60"/>
      <c r="P9" s="60"/>
      <c r="Q9" s="60"/>
      <c r="R9" s="60"/>
      <c r="S9" s="60"/>
      <c r="T9" s="60"/>
      <c r="U9" s="60"/>
      <c r="V9" s="60"/>
      <c r="W9" s="60">
        <v>1664824</v>
      </c>
      <c r="X9" s="60">
        <v>739002</v>
      </c>
      <c r="Y9" s="60">
        <v>925822</v>
      </c>
      <c r="Z9" s="140">
        <v>125.28</v>
      </c>
      <c r="AA9" s="62">
        <v>1478400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-135173101</v>
      </c>
      <c r="D12" s="155"/>
      <c r="E12" s="59">
        <v>-167877492</v>
      </c>
      <c r="F12" s="60">
        <v>-167877492</v>
      </c>
      <c r="G12" s="60">
        <v>-14575685</v>
      </c>
      <c r="H12" s="60">
        <v>-16884732</v>
      </c>
      <c r="I12" s="60">
        <v>-15874906</v>
      </c>
      <c r="J12" s="60">
        <v>-47335323</v>
      </c>
      <c r="K12" s="60">
        <v>-15661348</v>
      </c>
      <c r="L12" s="60">
        <v>-14205691</v>
      </c>
      <c r="M12" s="60">
        <v>-16028211</v>
      </c>
      <c r="N12" s="60">
        <v>-45895250</v>
      </c>
      <c r="O12" s="60"/>
      <c r="P12" s="60"/>
      <c r="Q12" s="60"/>
      <c r="R12" s="60"/>
      <c r="S12" s="60"/>
      <c r="T12" s="60"/>
      <c r="U12" s="60"/>
      <c r="V12" s="60"/>
      <c r="W12" s="60">
        <v>-93230573</v>
      </c>
      <c r="X12" s="60">
        <v>-89264566</v>
      </c>
      <c r="Y12" s="60">
        <v>-3966007</v>
      </c>
      <c r="Z12" s="140">
        <v>4.44</v>
      </c>
      <c r="AA12" s="62">
        <v>-167877492</v>
      </c>
    </row>
    <row r="13" spans="1:27" ht="13.5">
      <c r="A13" s="249" t="s">
        <v>40</v>
      </c>
      <c r="B13" s="182"/>
      <c r="C13" s="155">
        <v>-237063</v>
      </c>
      <c r="D13" s="155"/>
      <c r="E13" s="59">
        <v>-381400</v>
      </c>
      <c r="F13" s="60">
        <v>-381400</v>
      </c>
      <c r="G13" s="60"/>
      <c r="H13" s="60"/>
      <c r="I13" s="60"/>
      <c r="J13" s="60"/>
      <c r="K13" s="60"/>
      <c r="L13" s="60"/>
      <c r="M13" s="60">
        <v>-94135</v>
      </c>
      <c r="N13" s="60">
        <v>-94135</v>
      </c>
      <c r="O13" s="60"/>
      <c r="P13" s="60"/>
      <c r="Q13" s="60"/>
      <c r="R13" s="60"/>
      <c r="S13" s="60"/>
      <c r="T13" s="60"/>
      <c r="U13" s="60"/>
      <c r="V13" s="60"/>
      <c r="W13" s="60">
        <v>-94135</v>
      </c>
      <c r="X13" s="60">
        <v>-220000</v>
      </c>
      <c r="Y13" s="60">
        <v>125865</v>
      </c>
      <c r="Z13" s="140">
        <v>-57.21</v>
      </c>
      <c r="AA13" s="62">
        <v>-381400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29335395</v>
      </c>
      <c r="D15" s="168">
        <f>SUM(D6:D14)</f>
        <v>0</v>
      </c>
      <c r="E15" s="72">
        <f t="shared" si="0"/>
        <v>17087358</v>
      </c>
      <c r="F15" s="73">
        <f t="shared" si="0"/>
        <v>17087358</v>
      </c>
      <c r="G15" s="73">
        <f t="shared" si="0"/>
        <v>20819324</v>
      </c>
      <c r="H15" s="73">
        <f t="shared" si="0"/>
        <v>-7112846</v>
      </c>
      <c r="I15" s="73">
        <f t="shared" si="0"/>
        <v>-2133537</v>
      </c>
      <c r="J15" s="73">
        <f t="shared" si="0"/>
        <v>11572941</v>
      </c>
      <c r="K15" s="73">
        <f t="shared" si="0"/>
        <v>-1656713</v>
      </c>
      <c r="L15" s="73">
        <f t="shared" si="0"/>
        <v>17188383</v>
      </c>
      <c r="M15" s="73">
        <f t="shared" si="0"/>
        <v>-8228949</v>
      </c>
      <c r="N15" s="73">
        <f t="shared" si="0"/>
        <v>7302721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18875662</v>
      </c>
      <c r="X15" s="73">
        <f t="shared" si="0"/>
        <v>18051600</v>
      </c>
      <c r="Y15" s="73">
        <f t="shared" si="0"/>
        <v>824062</v>
      </c>
      <c r="Z15" s="170">
        <f>+IF(X15&lt;&gt;0,+(Y15/X15)*100,0)</f>
        <v>4.565035786301491</v>
      </c>
      <c r="AA15" s="74">
        <f>SUM(AA6:AA14)</f>
        <v>17087358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4322896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2664</v>
      </c>
      <c r="D20" s="155"/>
      <c r="E20" s="268">
        <v>100000</v>
      </c>
      <c r="F20" s="159">
        <v>100000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100000</v>
      </c>
    </row>
    <row r="21" spans="1:27" ht="13.5">
      <c r="A21" s="249" t="s">
        <v>188</v>
      </c>
      <c r="B21" s="182"/>
      <c r="C21" s="157"/>
      <c r="D21" s="157"/>
      <c r="E21" s="59">
        <v>3000</v>
      </c>
      <c r="F21" s="60">
        <v>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3000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-40667290</v>
      </c>
      <c r="D24" s="155"/>
      <c r="E24" s="59">
        <v>-39411450</v>
      </c>
      <c r="F24" s="60">
        <v>-39411450</v>
      </c>
      <c r="G24" s="60">
        <v>-8292049</v>
      </c>
      <c r="H24" s="60">
        <v>-1838165</v>
      </c>
      <c r="I24" s="60">
        <v>-3138301</v>
      </c>
      <c r="J24" s="60">
        <v>-13268515</v>
      </c>
      <c r="K24" s="60">
        <v>-4673583</v>
      </c>
      <c r="L24" s="60">
        <v>-4136080</v>
      </c>
      <c r="M24" s="60">
        <v>-2138711</v>
      </c>
      <c r="N24" s="60">
        <v>-10948374</v>
      </c>
      <c r="O24" s="60"/>
      <c r="P24" s="60"/>
      <c r="Q24" s="60"/>
      <c r="R24" s="60"/>
      <c r="S24" s="60"/>
      <c r="T24" s="60"/>
      <c r="U24" s="60"/>
      <c r="V24" s="60"/>
      <c r="W24" s="60">
        <v>-24216889</v>
      </c>
      <c r="X24" s="60">
        <v>-19705500</v>
      </c>
      <c r="Y24" s="60">
        <v>-4511389</v>
      </c>
      <c r="Z24" s="140">
        <v>22.89</v>
      </c>
      <c r="AA24" s="62">
        <v>-39411450</v>
      </c>
    </row>
    <row r="25" spans="1:27" ht="13.5">
      <c r="A25" s="250" t="s">
        <v>191</v>
      </c>
      <c r="B25" s="251"/>
      <c r="C25" s="168">
        <f aca="true" t="shared" si="1" ref="C25:Y25">SUM(C19:C24)</f>
        <v>-36341730</v>
      </c>
      <c r="D25" s="168">
        <f>SUM(D19:D24)</f>
        <v>0</v>
      </c>
      <c r="E25" s="72">
        <f t="shared" si="1"/>
        <v>-39308450</v>
      </c>
      <c r="F25" s="73">
        <f t="shared" si="1"/>
        <v>-39308450</v>
      </c>
      <c r="G25" s="73">
        <f t="shared" si="1"/>
        <v>-8292049</v>
      </c>
      <c r="H25" s="73">
        <f t="shared" si="1"/>
        <v>-1838165</v>
      </c>
      <c r="I25" s="73">
        <f t="shared" si="1"/>
        <v>-3138301</v>
      </c>
      <c r="J25" s="73">
        <f t="shared" si="1"/>
        <v>-13268515</v>
      </c>
      <c r="K25" s="73">
        <f t="shared" si="1"/>
        <v>-4673583</v>
      </c>
      <c r="L25" s="73">
        <f t="shared" si="1"/>
        <v>-4136080</v>
      </c>
      <c r="M25" s="73">
        <f t="shared" si="1"/>
        <v>-2138711</v>
      </c>
      <c r="N25" s="73">
        <f t="shared" si="1"/>
        <v>-10948374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-24216889</v>
      </c>
      <c r="X25" s="73">
        <f t="shared" si="1"/>
        <v>-19705500</v>
      </c>
      <c r="Y25" s="73">
        <f t="shared" si="1"/>
        <v>-4511389</v>
      </c>
      <c r="Z25" s="170">
        <f>+IF(X25&lt;&gt;0,+(Y25/X25)*100,0)</f>
        <v>22.89406003400066</v>
      </c>
      <c r="AA25" s="74">
        <f>SUM(AA19:AA24)</f>
        <v>-39308450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13000000</v>
      </c>
      <c r="F29" s="60">
        <v>13000000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13000000</v>
      </c>
      <c r="Y29" s="60">
        <v>-13000000</v>
      </c>
      <c r="Z29" s="140">
        <v>-100</v>
      </c>
      <c r="AA29" s="62">
        <v>13000000</v>
      </c>
    </row>
    <row r="30" spans="1:27" ht="13.5">
      <c r="A30" s="249" t="s">
        <v>194</v>
      </c>
      <c r="B30" s="182"/>
      <c r="C30" s="155"/>
      <c r="D30" s="155"/>
      <c r="E30" s="59">
        <v>4000000</v>
      </c>
      <c r="F30" s="60">
        <v>4000000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4000000</v>
      </c>
      <c r="Y30" s="60">
        <v>-4000000</v>
      </c>
      <c r="Z30" s="140">
        <v>-100</v>
      </c>
      <c r="AA30" s="62">
        <v>4000000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-972892</v>
      </c>
      <c r="D33" s="155"/>
      <c r="E33" s="59">
        <v>-750000</v>
      </c>
      <c r="F33" s="60">
        <v>-750000</v>
      </c>
      <c r="G33" s="60"/>
      <c r="H33" s="60"/>
      <c r="I33" s="60"/>
      <c r="J33" s="60"/>
      <c r="K33" s="60"/>
      <c r="L33" s="60"/>
      <c r="M33" s="60">
        <v>-352659</v>
      </c>
      <c r="N33" s="60">
        <v>-352659</v>
      </c>
      <c r="O33" s="60"/>
      <c r="P33" s="60"/>
      <c r="Q33" s="60"/>
      <c r="R33" s="60"/>
      <c r="S33" s="60"/>
      <c r="T33" s="60"/>
      <c r="U33" s="60"/>
      <c r="V33" s="60"/>
      <c r="W33" s="60">
        <v>-352659</v>
      </c>
      <c r="X33" s="60">
        <v>-300000</v>
      </c>
      <c r="Y33" s="60">
        <v>-52659</v>
      </c>
      <c r="Z33" s="140">
        <v>17.55</v>
      </c>
      <c r="AA33" s="62">
        <v>-750000</v>
      </c>
    </row>
    <row r="34" spans="1:27" ht="13.5">
      <c r="A34" s="250" t="s">
        <v>197</v>
      </c>
      <c r="B34" s="251"/>
      <c r="C34" s="168">
        <f aca="true" t="shared" si="2" ref="C34:Y34">SUM(C29:C33)</f>
        <v>-972892</v>
      </c>
      <c r="D34" s="168">
        <f>SUM(D29:D33)</f>
        <v>0</v>
      </c>
      <c r="E34" s="72">
        <f t="shared" si="2"/>
        <v>16250000</v>
      </c>
      <c r="F34" s="73">
        <f t="shared" si="2"/>
        <v>16250000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-352659</v>
      </c>
      <c r="N34" s="73">
        <f t="shared" si="2"/>
        <v>-352659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-352659</v>
      </c>
      <c r="X34" s="73">
        <f t="shared" si="2"/>
        <v>16700000</v>
      </c>
      <c r="Y34" s="73">
        <f t="shared" si="2"/>
        <v>-17052659</v>
      </c>
      <c r="Z34" s="170">
        <f>+IF(X34&lt;&gt;0,+(Y34/X34)*100,0)</f>
        <v>-102.11173053892215</v>
      </c>
      <c r="AA34" s="74">
        <f>SUM(AA29:AA33)</f>
        <v>16250000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-7979227</v>
      </c>
      <c r="D36" s="153">
        <f>+D15+D25+D34</f>
        <v>0</v>
      </c>
      <c r="E36" s="99">
        <f t="shared" si="3"/>
        <v>-5971092</v>
      </c>
      <c r="F36" s="100">
        <f t="shared" si="3"/>
        <v>-5971092</v>
      </c>
      <c r="G36" s="100">
        <f t="shared" si="3"/>
        <v>12527275</v>
      </c>
      <c r="H36" s="100">
        <f t="shared" si="3"/>
        <v>-8951011</v>
      </c>
      <c r="I36" s="100">
        <f t="shared" si="3"/>
        <v>-5271838</v>
      </c>
      <c r="J36" s="100">
        <f t="shared" si="3"/>
        <v>-1695574</v>
      </c>
      <c r="K36" s="100">
        <f t="shared" si="3"/>
        <v>-6330296</v>
      </c>
      <c r="L36" s="100">
        <f t="shared" si="3"/>
        <v>13052303</v>
      </c>
      <c r="M36" s="100">
        <f t="shared" si="3"/>
        <v>-10720319</v>
      </c>
      <c r="N36" s="100">
        <f t="shared" si="3"/>
        <v>-3998312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-5693886</v>
      </c>
      <c r="X36" s="100">
        <f t="shared" si="3"/>
        <v>15046100</v>
      </c>
      <c r="Y36" s="100">
        <f t="shared" si="3"/>
        <v>-20739986</v>
      </c>
      <c r="Z36" s="137">
        <f>+IF(X36&lt;&gt;0,+(Y36/X36)*100,0)</f>
        <v>-137.84293604322716</v>
      </c>
      <c r="AA36" s="102">
        <f>+AA15+AA25+AA34</f>
        <v>-5971092</v>
      </c>
    </row>
    <row r="37" spans="1:27" ht="13.5">
      <c r="A37" s="249" t="s">
        <v>199</v>
      </c>
      <c r="B37" s="182"/>
      <c r="C37" s="153">
        <v>26485106</v>
      </c>
      <c r="D37" s="153"/>
      <c r="E37" s="99">
        <v>16499820</v>
      </c>
      <c r="F37" s="100">
        <v>16499820</v>
      </c>
      <c r="G37" s="100">
        <v>18451199</v>
      </c>
      <c r="H37" s="100">
        <v>30978474</v>
      </c>
      <c r="I37" s="100">
        <v>22027463</v>
      </c>
      <c r="J37" s="100">
        <v>18451199</v>
      </c>
      <c r="K37" s="100">
        <v>16755625</v>
      </c>
      <c r="L37" s="100">
        <v>10425329</v>
      </c>
      <c r="M37" s="100">
        <v>23477632</v>
      </c>
      <c r="N37" s="100">
        <v>16755625</v>
      </c>
      <c r="O37" s="100"/>
      <c r="P37" s="100"/>
      <c r="Q37" s="100"/>
      <c r="R37" s="100"/>
      <c r="S37" s="100"/>
      <c r="T37" s="100"/>
      <c r="U37" s="100"/>
      <c r="V37" s="100"/>
      <c r="W37" s="100">
        <v>18451199</v>
      </c>
      <c r="X37" s="100">
        <v>16499820</v>
      </c>
      <c r="Y37" s="100">
        <v>1951379</v>
      </c>
      <c r="Z37" s="137">
        <v>11.83</v>
      </c>
      <c r="AA37" s="102">
        <v>16499820</v>
      </c>
    </row>
    <row r="38" spans="1:27" ht="13.5">
      <c r="A38" s="269" t="s">
        <v>200</v>
      </c>
      <c r="B38" s="256"/>
      <c r="C38" s="257">
        <v>18505879</v>
      </c>
      <c r="D38" s="257"/>
      <c r="E38" s="258">
        <v>10528728</v>
      </c>
      <c r="F38" s="259">
        <v>10528728</v>
      </c>
      <c r="G38" s="259">
        <v>30978474</v>
      </c>
      <c r="H38" s="259">
        <v>22027463</v>
      </c>
      <c r="I38" s="259">
        <v>16755625</v>
      </c>
      <c r="J38" s="259">
        <v>16755625</v>
      </c>
      <c r="K38" s="259">
        <v>10425329</v>
      </c>
      <c r="L38" s="259">
        <v>23477632</v>
      </c>
      <c r="M38" s="259">
        <v>12757313</v>
      </c>
      <c r="N38" s="259">
        <v>12757313</v>
      </c>
      <c r="O38" s="259"/>
      <c r="P38" s="259"/>
      <c r="Q38" s="259"/>
      <c r="R38" s="259"/>
      <c r="S38" s="259"/>
      <c r="T38" s="259"/>
      <c r="U38" s="259"/>
      <c r="V38" s="259"/>
      <c r="W38" s="259">
        <v>12757313</v>
      </c>
      <c r="X38" s="259">
        <v>31545920</v>
      </c>
      <c r="Y38" s="259">
        <v>-18788607</v>
      </c>
      <c r="Z38" s="260">
        <v>-59.56</v>
      </c>
      <c r="AA38" s="261">
        <v>10528728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40667291</v>
      </c>
      <c r="D5" s="200">
        <f t="shared" si="0"/>
        <v>0</v>
      </c>
      <c r="E5" s="106">
        <f t="shared" si="0"/>
        <v>39011450</v>
      </c>
      <c r="F5" s="106">
        <f t="shared" si="0"/>
        <v>39011450</v>
      </c>
      <c r="G5" s="106">
        <f t="shared" si="0"/>
        <v>2344643</v>
      </c>
      <c r="H5" s="106">
        <f t="shared" si="0"/>
        <v>1813971</v>
      </c>
      <c r="I5" s="106">
        <f t="shared" si="0"/>
        <v>3053011</v>
      </c>
      <c r="J5" s="106">
        <f t="shared" si="0"/>
        <v>7211625</v>
      </c>
      <c r="K5" s="106">
        <f t="shared" si="0"/>
        <v>4583283</v>
      </c>
      <c r="L5" s="106">
        <f t="shared" si="0"/>
        <v>3959353</v>
      </c>
      <c r="M5" s="106">
        <f t="shared" si="0"/>
        <v>1981566</v>
      </c>
      <c r="N5" s="106">
        <f t="shared" si="0"/>
        <v>10524202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17735827</v>
      </c>
      <c r="X5" s="106">
        <f t="shared" si="0"/>
        <v>19505725</v>
      </c>
      <c r="Y5" s="106">
        <f t="shared" si="0"/>
        <v>-1769898</v>
      </c>
      <c r="Z5" s="201">
        <f>+IF(X5&lt;&gt;0,+(Y5/X5)*100,0)</f>
        <v>-9.073736044161395</v>
      </c>
      <c r="AA5" s="199">
        <f>SUM(AA11:AA18)</f>
        <v>39011450</v>
      </c>
    </row>
    <row r="6" spans="1:27" ht="13.5">
      <c r="A6" s="291" t="s">
        <v>204</v>
      </c>
      <c r="B6" s="142"/>
      <c r="C6" s="62">
        <v>11643797</v>
      </c>
      <c r="D6" s="156"/>
      <c r="E6" s="60">
        <v>2000000</v>
      </c>
      <c r="F6" s="60">
        <v>2000000</v>
      </c>
      <c r="G6" s="60">
        <v>173065</v>
      </c>
      <c r="H6" s="60">
        <v>324023</v>
      </c>
      <c r="I6" s="60">
        <v>128624</v>
      </c>
      <c r="J6" s="60">
        <v>625712</v>
      </c>
      <c r="K6" s="60">
        <v>759001</v>
      </c>
      <c r="L6" s="60">
        <v>1041638</v>
      </c>
      <c r="M6" s="60"/>
      <c r="N6" s="60">
        <v>1800639</v>
      </c>
      <c r="O6" s="60"/>
      <c r="P6" s="60"/>
      <c r="Q6" s="60"/>
      <c r="R6" s="60"/>
      <c r="S6" s="60"/>
      <c r="T6" s="60"/>
      <c r="U6" s="60"/>
      <c r="V6" s="60"/>
      <c r="W6" s="60">
        <v>2426351</v>
      </c>
      <c r="X6" s="60">
        <v>1000000</v>
      </c>
      <c r="Y6" s="60">
        <v>1426351</v>
      </c>
      <c r="Z6" s="140">
        <v>142.64</v>
      </c>
      <c r="AA6" s="155">
        <v>2000000</v>
      </c>
    </row>
    <row r="7" spans="1:27" ht="13.5">
      <c r="A7" s="291" t="s">
        <v>205</v>
      </c>
      <c r="B7" s="142"/>
      <c r="C7" s="62">
        <v>1228592</v>
      </c>
      <c r="D7" s="156"/>
      <c r="E7" s="60">
        <v>1330000</v>
      </c>
      <c r="F7" s="60">
        <v>1330000</v>
      </c>
      <c r="G7" s="60"/>
      <c r="H7" s="60">
        <v>35346</v>
      </c>
      <c r="I7" s="60">
        <v>52700</v>
      </c>
      <c r="J7" s="60">
        <v>88046</v>
      </c>
      <c r="K7" s="60">
        <v>413905</v>
      </c>
      <c r="L7" s="60">
        <v>66653</v>
      </c>
      <c r="M7" s="60">
        <v>187289</v>
      </c>
      <c r="N7" s="60">
        <v>667847</v>
      </c>
      <c r="O7" s="60"/>
      <c r="P7" s="60"/>
      <c r="Q7" s="60"/>
      <c r="R7" s="60"/>
      <c r="S7" s="60"/>
      <c r="T7" s="60"/>
      <c r="U7" s="60"/>
      <c r="V7" s="60"/>
      <c r="W7" s="60">
        <v>755893</v>
      </c>
      <c r="X7" s="60">
        <v>665000</v>
      </c>
      <c r="Y7" s="60">
        <v>90893</v>
      </c>
      <c r="Z7" s="140">
        <v>13.67</v>
      </c>
      <c r="AA7" s="155">
        <v>1330000</v>
      </c>
    </row>
    <row r="8" spans="1:27" ht="13.5">
      <c r="A8" s="291" t="s">
        <v>206</v>
      </c>
      <c r="B8" s="142"/>
      <c r="C8" s="62">
        <v>3740197</v>
      </c>
      <c r="D8" s="156"/>
      <c r="E8" s="60">
        <v>3100000</v>
      </c>
      <c r="F8" s="60">
        <v>3100000</v>
      </c>
      <c r="G8" s="60"/>
      <c r="H8" s="60">
        <v>226861</v>
      </c>
      <c r="I8" s="60">
        <v>328059</v>
      </c>
      <c r="J8" s="60">
        <v>554920</v>
      </c>
      <c r="K8" s="60">
        <v>321512</v>
      </c>
      <c r="L8" s="60">
        <v>531081</v>
      </c>
      <c r="M8" s="60">
        <v>532725</v>
      </c>
      <c r="N8" s="60">
        <v>1385318</v>
      </c>
      <c r="O8" s="60"/>
      <c r="P8" s="60"/>
      <c r="Q8" s="60"/>
      <c r="R8" s="60"/>
      <c r="S8" s="60"/>
      <c r="T8" s="60"/>
      <c r="U8" s="60"/>
      <c r="V8" s="60"/>
      <c r="W8" s="60">
        <v>1940238</v>
      </c>
      <c r="X8" s="60">
        <v>1550000</v>
      </c>
      <c r="Y8" s="60">
        <v>390238</v>
      </c>
      <c r="Z8" s="140">
        <v>25.18</v>
      </c>
      <c r="AA8" s="155">
        <v>3100000</v>
      </c>
    </row>
    <row r="9" spans="1:27" ht="13.5">
      <c r="A9" s="291" t="s">
        <v>207</v>
      </c>
      <c r="B9" s="142"/>
      <c r="C9" s="62">
        <v>12248611</v>
      </c>
      <c r="D9" s="156"/>
      <c r="E9" s="60">
        <v>21671450</v>
      </c>
      <c r="F9" s="60">
        <v>21671450</v>
      </c>
      <c r="G9" s="60"/>
      <c r="H9" s="60">
        <v>74189</v>
      </c>
      <c r="I9" s="60">
        <v>1480699</v>
      </c>
      <c r="J9" s="60">
        <v>1554888</v>
      </c>
      <c r="K9" s="60">
        <v>2317401</v>
      </c>
      <c r="L9" s="60">
        <v>1817938</v>
      </c>
      <c r="M9" s="60">
        <v>1231996</v>
      </c>
      <c r="N9" s="60">
        <v>5367335</v>
      </c>
      <c r="O9" s="60"/>
      <c r="P9" s="60"/>
      <c r="Q9" s="60"/>
      <c r="R9" s="60"/>
      <c r="S9" s="60"/>
      <c r="T9" s="60"/>
      <c r="U9" s="60"/>
      <c r="V9" s="60"/>
      <c r="W9" s="60">
        <v>6922223</v>
      </c>
      <c r="X9" s="60">
        <v>10835725</v>
      </c>
      <c r="Y9" s="60">
        <v>-3913502</v>
      </c>
      <c r="Z9" s="140">
        <v>-36.12</v>
      </c>
      <c r="AA9" s="155">
        <v>21671450</v>
      </c>
    </row>
    <row r="10" spans="1:27" ht="13.5">
      <c r="A10" s="291" t="s">
        <v>208</v>
      </c>
      <c r="B10" s="142"/>
      <c r="C10" s="62"/>
      <c r="D10" s="156"/>
      <c r="E10" s="60">
        <v>150000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155">
        <v>150000</v>
      </c>
    </row>
    <row r="11" spans="1:27" ht="13.5">
      <c r="A11" s="292" t="s">
        <v>209</v>
      </c>
      <c r="B11" s="142"/>
      <c r="C11" s="293">
        <f aca="true" t="shared" si="1" ref="C11:Y11">SUM(C6:C10)</f>
        <v>28861197</v>
      </c>
      <c r="D11" s="294">
        <f t="shared" si="1"/>
        <v>0</v>
      </c>
      <c r="E11" s="295">
        <f t="shared" si="1"/>
        <v>28251450</v>
      </c>
      <c r="F11" s="295">
        <f t="shared" si="1"/>
        <v>28251450</v>
      </c>
      <c r="G11" s="295">
        <f t="shared" si="1"/>
        <v>173065</v>
      </c>
      <c r="H11" s="295">
        <f t="shared" si="1"/>
        <v>660419</v>
      </c>
      <c r="I11" s="295">
        <f t="shared" si="1"/>
        <v>1990082</v>
      </c>
      <c r="J11" s="295">
        <f t="shared" si="1"/>
        <v>2823566</v>
      </c>
      <c r="K11" s="295">
        <f t="shared" si="1"/>
        <v>3811819</v>
      </c>
      <c r="L11" s="295">
        <f t="shared" si="1"/>
        <v>3457310</v>
      </c>
      <c r="M11" s="295">
        <f t="shared" si="1"/>
        <v>1952010</v>
      </c>
      <c r="N11" s="295">
        <f t="shared" si="1"/>
        <v>9221139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12044705</v>
      </c>
      <c r="X11" s="295">
        <f t="shared" si="1"/>
        <v>14125725</v>
      </c>
      <c r="Y11" s="295">
        <f t="shared" si="1"/>
        <v>-2081020</v>
      </c>
      <c r="Z11" s="296">
        <f>+IF(X11&lt;&gt;0,+(Y11/X11)*100,0)</f>
        <v>-14.732128793389364</v>
      </c>
      <c r="AA11" s="297">
        <f>SUM(AA6:AA10)</f>
        <v>28251450</v>
      </c>
    </row>
    <row r="12" spans="1:27" ht="13.5">
      <c r="A12" s="298" t="s">
        <v>210</v>
      </c>
      <c r="B12" s="136"/>
      <c r="C12" s="62">
        <v>8325933</v>
      </c>
      <c r="D12" s="156"/>
      <c r="E12" s="60">
        <v>4650000</v>
      </c>
      <c r="F12" s="60">
        <v>4650000</v>
      </c>
      <c r="G12" s="60"/>
      <c r="H12" s="60">
        <v>1083964</v>
      </c>
      <c r="I12" s="60">
        <v>863424</v>
      </c>
      <c r="J12" s="60">
        <v>1947388</v>
      </c>
      <c r="K12" s="60">
        <v>562351</v>
      </c>
      <c r="L12" s="60">
        <v>15333</v>
      </c>
      <c r="M12" s="60">
        <v>375</v>
      </c>
      <c r="N12" s="60">
        <v>578059</v>
      </c>
      <c r="O12" s="60"/>
      <c r="P12" s="60"/>
      <c r="Q12" s="60"/>
      <c r="R12" s="60"/>
      <c r="S12" s="60"/>
      <c r="T12" s="60"/>
      <c r="U12" s="60"/>
      <c r="V12" s="60"/>
      <c r="W12" s="60">
        <v>2525447</v>
      </c>
      <c r="X12" s="60">
        <v>2325000</v>
      </c>
      <c r="Y12" s="60">
        <v>200447</v>
      </c>
      <c r="Z12" s="140">
        <v>8.62</v>
      </c>
      <c r="AA12" s="155">
        <v>4650000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3480161</v>
      </c>
      <c r="D15" s="156"/>
      <c r="E15" s="60">
        <v>6110000</v>
      </c>
      <c r="F15" s="60">
        <v>6110000</v>
      </c>
      <c r="G15" s="60">
        <v>2171578</v>
      </c>
      <c r="H15" s="60">
        <v>69588</v>
      </c>
      <c r="I15" s="60">
        <v>199505</v>
      </c>
      <c r="J15" s="60">
        <v>2440671</v>
      </c>
      <c r="K15" s="60">
        <v>209113</v>
      </c>
      <c r="L15" s="60">
        <v>486710</v>
      </c>
      <c r="M15" s="60">
        <v>29181</v>
      </c>
      <c r="N15" s="60">
        <v>725004</v>
      </c>
      <c r="O15" s="60"/>
      <c r="P15" s="60"/>
      <c r="Q15" s="60"/>
      <c r="R15" s="60"/>
      <c r="S15" s="60"/>
      <c r="T15" s="60"/>
      <c r="U15" s="60"/>
      <c r="V15" s="60"/>
      <c r="W15" s="60">
        <v>3165675</v>
      </c>
      <c r="X15" s="60">
        <v>3055000</v>
      </c>
      <c r="Y15" s="60">
        <v>110675</v>
      </c>
      <c r="Z15" s="140">
        <v>3.62</v>
      </c>
      <c r="AA15" s="155">
        <v>6110000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400000</v>
      </c>
      <c r="F20" s="100">
        <f t="shared" si="2"/>
        <v>400000</v>
      </c>
      <c r="G20" s="100">
        <f t="shared" si="2"/>
        <v>10043</v>
      </c>
      <c r="H20" s="100">
        <f t="shared" si="2"/>
        <v>24194</v>
      </c>
      <c r="I20" s="100">
        <f t="shared" si="2"/>
        <v>85290</v>
      </c>
      <c r="J20" s="100">
        <f t="shared" si="2"/>
        <v>119527</v>
      </c>
      <c r="K20" s="100">
        <f t="shared" si="2"/>
        <v>90300</v>
      </c>
      <c r="L20" s="100">
        <f t="shared" si="2"/>
        <v>176727</v>
      </c>
      <c r="M20" s="100">
        <f t="shared" si="2"/>
        <v>12977</v>
      </c>
      <c r="N20" s="100">
        <f t="shared" si="2"/>
        <v>280004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399531</v>
      </c>
      <c r="X20" s="100">
        <f t="shared" si="2"/>
        <v>200000</v>
      </c>
      <c r="Y20" s="100">
        <f t="shared" si="2"/>
        <v>199531</v>
      </c>
      <c r="Z20" s="137">
        <f>+IF(X20&lt;&gt;0,+(Y20/X20)*100,0)</f>
        <v>99.7655</v>
      </c>
      <c r="AA20" s="153">
        <f>SUM(AA26:AA33)</f>
        <v>400000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150000</v>
      </c>
      <c r="F23" s="60">
        <v>150000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75000</v>
      </c>
      <c r="Y23" s="60">
        <v>-75000</v>
      </c>
      <c r="Z23" s="140">
        <v>-100</v>
      </c>
      <c r="AA23" s="155">
        <v>150000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150000</v>
      </c>
      <c r="F26" s="295">
        <f t="shared" si="3"/>
        <v>150000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75000</v>
      </c>
      <c r="Y26" s="295">
        <f t="shared" si="3"/>
        <v>-75000</v>
      </c>
      <c r="Z26" s="296">
        <f>+IF(X26&lt;&gt;0,+(Y26/X26)*100,0)</f>
        <v>-100</v>
      </c>
      <c r="AA26" s="297">
        <f>SUM(AA21:AA25)</f>
        <v>150000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250000</v>
      </c>
      <c r="F30" s="60">
        <v>250000</v>
      </c>
      <c r="G30" s="60">
        <v>10043</v>
      </c>
      <c r="H30" s="60">
        <v>24194</v>
      </c>
      <c r="I30" s="60">
        <v>85290</v>
      </c>
      <c r="J30" s="60">
        <v>119527</v>
      </c>
      <c r="K30" s="60">
        <v>90300</v>
      </c>
      <c r="L30" s="60">
        <v>176727</v>
      </c>
      <c r="M30" s="60">
        <v>12977</v>
      </c>
      <c r="N30" s="60">
        <v>280004</v>
      </c>
      <c r="O30" s="60"/>
      <c r="P30" s="60"/>
      <c r="Q30" s="60"/>
      <c r="R30" s="60"/>
      <c r="S30" s="60"/>
      <c r="T30" s="60"/>
      <c r="U30" s="60"/>
      <c r="V30" s="60"/>
      <c r="W30" s="60">
        <v>399531</v>
      </c>
      <c r="X30" s="60">
        <v>125000</v>
      </c>
      <c r="Y30" s="60">
        <v>274531</v>
      </c>
      <c r="Z30" s="140">
        <v>219.62</v>
      </c>
      <c r="AA30" s="155">
        <v>250000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11643797</v>
      </c>
      <c r="D36" s="156">
        <f t="shared" si="4"/>
        <v>0</v>
      </c>
      <c r="E36" s="60">
        <f t="shared" si="4"/>
        <v>2000000</v>
      </c>
      <c r="F36" s="60">
        <f t="shared" si="4"/>
        <v>2000000</v>
      </c>
      <c r="G36" s="60">
        <f t="shared" si="4"/>
        <v>173065</v>
      </c>
      <c r="H36" s="60">
        <f t="shared" si="4"/>
        <v>324023</v>
      </c>
      <c r="I36" s="60">
        <f t="shared" si="4"/>
        <v>128624</v>
      </c>
      <c r="J36" s="60">
        <f t="shared" si="4"/>
        <v>625712</v>
      </c>
      <c r="K36" s="60">
        <f t="shared" si="4"/>
        <v>759001</v>
      </c>
      <c r="L36" s="60">
        <f t="shared" si="4"/>
        <v>1041638</v>
      </c>
      <c r="M36" s="60">
        <f t="shared" si="4"/>
        <v>0</v>
      </c>
      <c r="N36" s="60">
        <f t="shared" si="4"/>
        <v>1800639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2426351</v>
      </c>
      <c r="X36" s="60">
        <f t="shared" si="4"/>
        <v>1000000</v>
      </c>
      <c r="Y36" s="60">
        <f t="shared" si="4"/>
        <v>1426351</v>
      </c>
      <c r="Z36" s="140">
        <f aca="true" t="shared" si="5" ref="Z36:Z49">+IF(X36&lt;&gt;0,+(Y36/X36)*100,0)</f>
        <v>142.6351</v>
      </c>
      <c r="AA36" s="155">
        <f>AA6+AA21</f>
        <v>2000000</v>
      </c>
    </row>
    <row r="37" spans="1:27" ht="13.5">
      <c r="A37" s="291" t="s">
        <v>205</v>
      </c>
      <c r="B37" s="142"/>
      <c r="C37" s="62">
        <f t="shared" si="4"/>
        <v>1228592</v>
      </c>
      <c r="D37" s="156">
        <f t="shared" si="4"/>
        <v>0</v>
      </c>
      <c r="E37" s="60">
        <f t="shared" si="4"/>
        <v>1330000</v>
      </c>
      <c r="F37" s="60">
        <f t="shared" si="4"/>
        <v>1330000</v>
      </c>
      <c r="G37" s="60">
        <f t="shared" si="4"/>
        <v>0</v>
      </c>
      <c r="H37" s="60">
        <f t="shared" si="4"/>
        <v>35346</v>
      </c>
      <c r="I37" s="60">
        <f t="shared" si="4"/>
        <v>52700</v>
      </c>
      <c r="J37" s="60">
        <f t="shared" si="4"/>
        <v>88046</v>
      </c>
      <c r="K37" s="60">
        <f t="shared" si="4"/>
        <v>413905</v>
      </c>
      <c r="L37" s="60">
        <f t="shared" si="4"/>
        <v>66653</v>
      </c>
      <c r="M37" s="60">
        <f t="shared" si="4"/>
        <v>187289</v>
      </c>
      <c r="N37" s="60">
        <f t="shared" si="4"/>
        <v>667847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755893</v>
      </c>
      <c r="X37" s="60">
        <f t="shared" si="4"/>
        <v>665000</v>
      </c>
      <c r="Y37" s="60">
        <f t="shared" si="4"/>
        <v>90893</v>
      </c>
      <c r="Z37" s="140">
        <f t="shared" si="5"/>
        <v>13.668120300751879</v>
      </c>
      <c r="AA37" s="155">
        <f>AA7+AA22</f>
        <v>1330000</v>
      </c>
    </row>
    <row r="38" spans="1:27" ht="13.5">
      <c r="A38" s="291" t="s">
        <v>206</v>
      </c>
      <c r="B38" s="142"/>
      <c r="C38" s="62">
        <f t="shared" si="4"/>
        <v>3740197</v>
      </c>
      <c r="D38" s="156">
        <f t="shared" si="4"/>
        <v>0</v>
      </c>
      <c r="E38" s="60">
        <f t="shared" si="4"/>
        <v>3250000</v>
      </c>
      <c r="F38" s="60">
        <f t="shared" si="4"/>
        <v>3250000</v>
      </c>
      <c r="G38" s="60">
        <f t="shared" si="4"/>
        <v>0</v>
      </c>
      <c r="H38" s="60">
        <f t="shared" si="4"/>
        <v>226861</v>
      </c>
      <c r="I38" s="60">
        <f t="shared" si="4"/>
        <v>328059</v>
      </c>
      <c r="J38" s="60">
        <f t="shared" si="4"/>
        <v>554920</v>
      </c>
      <c r="K38" s="60">
        <f t="shared" si="4"/>
        <v>321512</v>
      </c>
      <c r="L38" s="60">
        <f t="shared" si="4"/>
        <v>531081</v>
      </c>
      <c r="M38" s="60">
        <f t="shared" si="4"/>
        <v>532725</v>
      </c>
      <c r="N38" s="60">
        <f t="shared" si="4"/>
        <v>1385318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1940238</v>
      </c>
      <c r="X38" s="60">
        <f t="shared" si="4"/>
        <v>1625000</v>
      </c>
      <c r="Y38" s="60">
        <f t="shared" si="4"/>
        <v>315238</v>
      </c>
      <c r="Z38" s="140">
        <f t="shared" si="5"/>
        <v>19.399261538461538</v>
      </c>
      <c r="AA38" s="155">
        <f>AA8+AA23</f>
        <v>3250000</v>
      </c>
    </row>
    <row r="39" spans="1:27" ht="13.5">
      <c r="A39" s="291" t="s">
        <v>207</v>
      </c>
      <c r="B39" s="142"/>
      <c r="C39" s="62">
        <f t="shared" si="4"/>
        <v>12248611</v>
      </c>
      <c r="D39" s="156">
        <f t="shared" si="4"/>
        <v>0</v>
      </c>
      <c r="E39" s="60">
        <f t="shared" si="4"/>
        <v>21671450</v>
      </c>
      <c r="F39" s="60">
        <f t="shared" si="4"/>
        <v>21671450</v>
      </c>
      <c r="G39" s="60">
        <f t="shared" si="4"/>
        <v>0</v>
      </c>
      <c r="H39" s="60">
        <f t="shared" si="4"/>
        <v>74189</v>
      </c>
      <c r="I39" s="60">
        <f t="shared" si="4"/>
        <v>1480699</v>
      </c>
      <c r="J39" s="60">
        <f t="shared" si="4"/>
        <v>1554888</v>
      </c>
      <c r="K39" s="60">
        <f t="shared" si="4"/>
        <v>2317401</v>
      </c>
      <c r="L39" s="60">
        <f t="shared" si="4"/>
        <v>1817938</v>
      </c>
      <c r="M39" s="60">
        <f t="shared" si="4"/>
        <v>1231996</v>
      </c>
      <c r="N39" s="60">
        <f t="shared" si="4"/>
        <v>5367335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6922223</v>
      </c>
      <c r="X39" s="60">
        <f t="shared" si="4"/>
        <v>10835725</v>
      </c>
      <c r="Y39" s="60">
        <f t="shared" si="4"/>
        <v>-3913502</v>
      </c>
      <c r="Z39" s="140">
        <f t="shared" si="5"/>
        <v>-36.11666039881965</v>
      </c>
      <c r="AA39" s="155">
        <f>AA9+AA24</f>
        <v>21671450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</v>
      </c>
      <c r="F40" s="60">
        <f t="shared" si="4"/>
        <v>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75000</v>
      </c>
      <c r="Y40" s="60">
        <f t="shared" si="4"/>
        <v>-75000</v>
      </c>
      <c r="Z40" s="140">
        <f t="shared" si="5"/>
        <v>-100</v>
      </c>
      <c r="AA40" s="155">
        <f>AA10+AA25</f>
        <v>150000</v>
      </c>
    </row>
    <row r="41" spans="1:27" ht="13.5">
      <c r="A41" s="292" t="s">
        <v>209</v>
      </c>
      <c r="B41" s="142"/>
      <c r="C41" s="293">
        <f aca="true" t="shared" si="6" ref="C41:Y41">SUM(C36:C40)</f>
        <v>28861197</v>
      </c>
      <c r="D41" s="294">
        <f t="shared" si="6"/>
        <v>0</v>
      </c>
      <c r="E41" s="295">
        <f t="shared" si="6"/>
        <v>28401450</v>
      </c>
      <c r="F41" s="295">
        <f t="shared" si="6"/>
        <v>28401450</v>
      </c>
      <c r="G41" s="295">
        <f t="shared" si="6"/>
        <v>173065</v>
      </c>
      <c r="H41" s="295">
        <f t="shared" si="6"/>
        <v>660419</v>
      </c>
      <c r="I41" s="295">
        <f t="shared" si="6"/>
        <v>1990082</v>
      </c>
      <c r="J41" s="295">
        <f t="shared" si="6"/>
        <v>2823566</v>
      </c>
      <c r="K41" s="295">
        <f t="shared" si="6"/>
        <v>3811819</v>
      </c>
      <c r="L41" s="295">
        <f t="shared" si="6"/>
        <v>3457310</v>
      </c>
      <c r="M41" s="295">
        <f t="shared" si="6"/>
        <v>1952010</v>
      </c>
      <c r="N41" s="295">
        <f t="shared" si="6"/>
        <v>9221139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12044705</v>
      </c>
      <c r="X41" s="295">
        <f t="shared" si="6"/>
        <v>14200725</v>
      </c>
      <c r="Y41" s="295">
        <f t="shared" si="6"/>
        <v>-2156020</v>
      </c>
      <c r="Z41" s="296">
        <f t="shared" si="5"/>
        <v>-15.182464275591562</v>
      </c>
      <c r="AA41" s="297">
        <f>SUM(AA36:AA40)</f>
        <v>28401450</v>
      </c>
    </row>
    <row r="42" spans="1:27" ht="13.5">
      <c r="A42" s="298" t="s">
        <v>210</v>
      </c>
      <c r="B42" s="136"/>
      <c r="C42" s="95">
        <f aca="true" t="shared" si="7" ref="C42:Y48">C12+C27</f>
        <v>8325933</v>
      </c>
      <c r="D42" s="129">
        <f t="shared" si="7"/>
        <v>0</v>
      </c>
      <c r="E42" s="54">
        <f t="shared" si="7"/>
        <v>4650000</v>
      </c>
      <c r="F42" s="54">
        <f t="shared" si="7"/>
        <v>4650000</v>
      </c>
      <c r="G42" s="54">
        <f t="shared" si="7"/>
        <v>0</v>
      </c>
      <c r="H42" s="54">
        <f t="shared" si="7"/>
        <v>1083964</v>
      </c>
      <c r="I42" s="54">
        <f t="shared" si="7"/>
        <v>863424</v>
      </c>
      <c r="J42" s="54">
        <f t="shared" si="7"/>
        <v>1947388</v>
      </c>
      <c r="K42" s="54">
        <f t="shared" si="7"/>
        <v>562351</v>
      </c>
      <c r="L42" s="54">
        <f t="shared" si="7"/>
        <v>15333</v>
      </c>
      <c r="M42" s="54">
        <f t="shared" si="7"/>
        <v>375</v>
      </c>
      <c r="N42" s="54">
        <f t="shared" si="7"/>
        <v>578059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2525447</v>
      </c>
      <c r="X42" s="54">
        <f t="shared" si="7"/>
        <v>2325000</v>
      </c>
      <c r="Y42" s="54">
        <f t="shared" si="7"/>
        <v>200447</v>
      </c>
      <c r="Z42" s="184">
        <f t="shared" si="5"/>
        <v>8.621376344086022</v>
      </c>
      <c r="AA42" s="130">
        <f aca="true" t="shared" si="8" ref="AA42:AA48">AA12+AA27</f>
        <v>4650000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3480161</v>
      </c>
      <c r="D45" s="129">
        <f t="shared" si="7"/>
        <v>0</v>
      </c>
      <c r="E45" s="54">
        <f t="shared" si="7"/>
        <v>6360000</v>
      </c>
      <c r="F45" s="54">
        <f t="shared" si="7"/>
        <v>6360000</v>
      </c>
      <c r="G45" s="54">
        <f t="shared" si="7"/>
        <v>2181621</v>
      </c>
      <c r="H45" s="54">
        <f t="shared" si="7"/>
        <v>93782</v>
      </c>
      <c r="I45" s="54">
        <f t="shared" si="7"/>
        <v>284795</v>
      </c>
      <c r="J45" s="54">
        <f t="shared" si="7"/>
        <v>2560198</v>
      </c>
      <c r="K45" s="54">
        <f t="shared" si="7"/>
        <v>299413</v>
      </c>
      <c r="L45" s="54">
        <f t="shared" si="7"/>
        <v>663437</v>
      </c>
      <c r="M45" s="54">
        <f t="shared" si="7"/>
        <v>42158</v>
      </c>
      <c r="N45" s="54">
        <f t="shared" si="7"/>
        <v>1005008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3565206</v>
      </c>
      <c r="X45" s="54">
        <f t="shared" si="7"/>
        <v>3180000</v>
      </c>
      <c r="Y45" s="54">
        <f t="shared" si="7"/>
        <v>385206</v>
      </c>
      <c r="Z45" s="184">
        <f t="shared" si="5"/>
        <v>12.113396226415095</v>
      </c>
      <c r="AA45" s="130">
        <f t="shared" si="8"/>
        <v>6360000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40667291</v>
      </c>
      <c r="D49" s="218">
        <f t="shared" si="9"/>
        <v>0</v>
      </c>
      <c r="E49" s="220">
        <f t="shared" si="9"/>
        <v>39411450</v>
      </c>
      <c r="F49" s="220">
        <f t="shared" si="9"/>
        <v>39411450</v>
      </c>
      <c r="G49" s="220">
        <f t="shared" si="9"/>
        <v>2354686</v>
      </c>
      <c r="H49" s="220">
        <f t="shared" si="9"/>
        <v>1838165</v>
      </c>
      <c r="I49" s="220">
        <f t="shared" si="9"/>
        <v>3138301</v>
      </c>
      <c r="J49" s="220">
        <f t="shared" si="9"/>
        <v>7331152</v>
      </c>
      <c r="K49" s="220">
        <f t="shared" si="9"/>
        <v>4673583</v>
      </c>
      <c r="L49" s="220">
        <f t="shared" si="9"/>
        <v>4136080</v>
      </c>
      <c r="M49" s="220">
        <f t="shared" si="9"/>
        <v>1994543</v>
      </c>
      <c r="N49" s="220">
        <f t="shared" si="9"/>
        <v>10804206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18135358</v>
      </c>
      <c r="X49" s="220">
        <f t="shared" si="9"/>
        <v>19705725</v>
      </c>
      <c r="Y49" s="220">
        <f t="shared" si="9"/>
        <v>-1570367</v>
      </c>
      <c r="Z49" s="221">
        <f t="shared" si="5"/>
        <v>-7.969090200944142</v>
      </c>
      <c r="AA49" s="222">
        <f>SUM(AA41:AA48)</f>
        <v>39411450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3727450</v>
      </c>
      <c r="F51" s="54">
        <f t="shared" si="10"/>
        <v>3727450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1863725</v>
      </c>
      <c r="Y51" s="54">
        <f t="shared" si="10"/>
        <v>-1863725</v>
      </c>
      <c r="Z51" s="184">
        <f>+IF(X51&lt;&gt;0,+(Y51/X51)*100,0)</f>
        <v>-100</v>
      </c>
      <c r="AA51" s="130">
        <f>SUM(AA57:AA61)</f>
        <v>3727450</v>
      </c>
    </row>
    <row r="52" spans="1:27" ht="13.5">
      <c r="A52" s="310" t="s">
        <v>204</v>
      </c>
      <c r="B52" s="142"/>
      <c r="C52" s="62"/>
      <c r="D52" s="156"/>
      <c r="E52" s="60">
        <v>612750</v>
      </c>
      <c r="F52" s="60">
        <v>612750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306375</v>
      </c>
      <c r="Y52" s="60">
        <v>-306375</v>
      </c>
      <c r="Z52" s="140">
        <v>-100</v>
      </c>
      <c r="AA52" s="155">
        <v>612750</v>
      </c>
    </row>
    <row r="53" spans="1:27" ht="13.5">
      <c r="A53" s="310" t="s">
        <v>205</v>
      </c>
      <c r="B53" s="142"/>
      <c r="C53" s="62"/>
      <c r="D53" s="156"/>
      <c r="E53" s="60">
        <v>754310</v>
      </c>
      <c r="F53" s="60">
        <v>754310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377155</v>
      </c>
      <c r="Y53" s="60">
        <v>-377155</v>
      </c>
      <c r="Z53" s="140">
        <v>-100</v>
      </c>
      <c r="AA53" s="155">
        <v>754310</v>
      </c>
    </row>
    <row r="54" spans="1:27" ht="13.5">
      <c r="A54" s="310" t="s">
        <v>206</v>
      </c>
      <c r="B54" s="142"/>
      <c r="C54" s="62"/>
      <c r="D54" s="156"/>
      <c r="E54" s="60">
        <v>337130</v>
      </c>
      <c r="F54" s="60">
        <v>337130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168565</v>
      </c>
      <c r="Y54" s="60">
        <v>-168565</v>
      </c>
      <c r="Z54" s="140">
        <v>-100</v>
      </c>
      <c r="AA54" s="155">
        <v>337130</v>
      </c>
    </row>
    <row r="55" spans="1:27" ht="13.5">
      <c r="A55" s="310" t="s">
        <v>207</v>
      </c>
      <c r="B55" s="142"/>
      <c r="C55" s="62"/>
      <c r="D55" s="156"/>
      <c r="E55" s="60">
        <v>31680</v>
      </c>
      <c r="F55" s="60">
        <v>31680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15840</v>
      </c>
      <c r="Y55" s="60">
        <v>-15840</v>
      </c>
      <c r="Z55" s="140">
        <v>-100</v>
      </c>
      <c r="AA55" s="155">
        <v>31680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1735870</v>
      </c>
      <c r="F57" s="295">
        <f t="shared" si="11"/>
        <v>1735870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867935</v>
      </c>
      <c r="Y57" s="295">
        <f t="shared" si="11"/>
        <v>-867935</v>
      </c>
      <c r="Z57" s="296">
        <f>+IF(X57&lt;&gt;0,+(Y57/X57)*100,0)</f>
        <v>-100</v>
      </c>
      <c r="AA57" s="297">
        <f>SUM(AA52:AA56)</f>
        <v>1735870</v>
      </c>
    </row>
    <row r="58" spans="1:27" ht="13.5">
      <c r="A58" s="311" t="s">
        <v>210</v>
      </c>
      <c r="B58" s="136"/>
      <c r="C58" s="62"/>
      <c r="D58" s="156"/>
      <c r="E58" s="60">
        <v>50000</v>
      </c>
      <c r="F58" s="60">
        <v>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25000</v>
      </c>
      <c r="Y58" s="60">
        <v>-25000</v>
      </c>
      <c r="Z58" s="140">
        <v>-100</v>
      </c>
      <c r="AA58" s="155">
        <v>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1941580</v>
      </c>
      <c r="F61" s="60">
        <v>1941580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970790</v>
      </c>
      <c r="Y61" s="60">
        <v>-970790</v>
      </c>
      <c r="Z61" s="140">
        <v>-100</v>
      </c>
      <c r="AA61" s="155">
        <v>1941580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3727450</v>
      </c>
      <c r="F66" s="275"/>
      <c r="G66" s="275">
        <v>215184</v>
      </c>
      <c r="H66" s="275">
        <v>311199</v>
      </c>
      <c r="I66" s="275">
        <v>255490</v>
      </c>
      <c r="J66" s="275">
        <v>781873</v>
      </c>
      <c r="K66" s="275">
        <v>300823</v>
      </c>
      <c r="L66" s="275">
        <v>255983</v>
      </c>
      <c r="M66" s="275"/>
      <c r="N66" s="275">
        <v>556806</v>
      </c>
      <c r="O66" s="275"/>
      <c r="P66" s="275"/>
      <c r="Q66" s="275"/>
      <c r="R66" s="275"/>
      <c r="S66" s="275"/>
      <c r="T66" s="275"/>
      <c r="U66" s="275"/>
      <c r="V66" s="275"/>
      <c r="W66" s="275">
        <v>1338679</v>
      </c>
      <c r="X66" s="275"/>
      <c r="Y66" s="275">
        <v>1338679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3727450</v>
      </c>
      <c r="F69" s="220">
        <f t="shared" si="12"/>
        <v>0</v>
      </c>
      <c r="G69" s="220">
        <f t="shared" si="12"/>
        <v>215184</v>
      </c>
      <c r="H69" s="220">
        <f t="shared" si="12"/>
        <v>311199</v>
      </c>
      <c r="I69" s="220">
        <f t="shared" si="12"/>
        <v>255490</v>
      </c>
      <c r="J69" s="220">
        <f t="shared" si="12"/>
        <v>781873</v>
      </c>
      <c r="K69" s="220">
        <f t="shared" si="12"/>
        <v>300823</v>
      </c>
      <c r="L69" s="220">
        <f t="shared" si="12"/>
        <v>255983</v>
      </c>
      <c r="M69" s="220">
        <f t="shared" si="12"/>
        <v>0</v>
      </c>
      <c r="N69" s="220">
        <f t="shared" si="12"/>
        <v>556806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1338679</v>
      </c>
      <c r="X69" s="220">
        <f t="shared" si="12"/>
        <v>0</v>
      </c>
      <c r="Y69" s="220">
        <f t="shared" si="12"/>
        <v>1338679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28861197</v>
      </c>
      <c r="D5" s="344">
        <f t="shared" si="0"/>
        <v>0</v>
      </c>
      <c r="E5" s="343">
        <f t="shared" si="0"/>
        <v>28251450</v>
      </c>
      <c r="F5" s="345">
        <f t="shared" si="0"/>
        <v>28251450</v>
      </c>
      <c r="G5" s="345">
        <f t="shared" si="0"/>
        <v>173065</v>
      </c>
      <c r="H5" s="343">
        <f t="shared" si="0"/>
        <v>660419</v>
      </c>
      <c r="I5" s="343">
        <f t="shared" si="0"/>
        <v>1990082</v>
      </c>
      <c r="J5" s="345">
        <f t="shared" si="0"/>
        <v>2823566</v>
      </c>
      <c r="K5" s="345">
        <f t="shared" si="0"/>
        <v>3811819</v>
      </c>
      <c r="L5" s="343">
        <f t="shared" si="0"/>
        <v>3457310</v>
      </c>
      <c r="M5" s="343">
        <f t="shared" si="0"/>
        <v>1952010</v>
      </c>
      <c r="N5" s="345">
        <f t="shared" si="0"/>
        <v>9221139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12044705</v>
      </c>
      <c r="X5" s="343">
        <f t="shared" si="0"/>
        <v>14125725</v>
      </c>
      <c r="Y5" s="345">
        <f t="shared" si="0"/>
        <v>-2081020</v>
      </c>
      <c r="Z5" s="346">
        <f>+IF(X5&lt;&gt;0,+(Y5/X5)*100,0)</f>
        <v>-14.732128793389364</v>
      </c>
      <c r="AA5" s="347">
        <f>+AA6+AA8+AA11+AA13+AA15</f>
        <v>28251450</v>
      </c>
    </row>
    <row r="6" spans="1:27" ht="13.5">
      <c r="A6" s="348" t="s">
        <v>204</v>
      </c>
      <c r="B6" s="142"/>
      <c r="C6" s="60">
        <f>+C7</f>
        <v>11643797</v>
      </c>
      <c r="D6" s="327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173065</v>
      </c>
      <c r="H6" s="60">
        <f t="shared" si="1"/>
        <v>324023</v>
      </c>
      <c r="I6" s="60">
        <f t="shared" si="1"/>
        <v>128624</v>
      </c>
      <c r="J6" s="59">
        <f t="shared" si="1"/>
        <v>625712</v>
      </c>
      <c r="K6" s="59">
        <f t="shared" si="1"/>
        <v>759001</v>
      </c>
      <c r="L6" s="60">
        <f t="shared" si="1"/>
        <v>1041638</v>
      </c>
      <c r="M6" s="60">
        <f t="shared" si="1"/>
        <v>0</v>
      </c>
      <c r="N6" s="59">
        <f t="shared" si="1"/>
        <v>1800639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2426351</v>
      </c>
      <c r="X6" s="60">
        <f t="shared" si="1"/>
        <v>1000000</v>
      </c>
      <c r="Y6" s="59">
        <f t="shared" si="1"/>
        <v>1426351</v>
      </c>
      <c r="Z6" s="61">
        <f>+IF(X6&lt;&gt;0,+(Y6/X6)*100,0)</f>
        <v>142.6351</v>
      </c>
      <c r="AA6" s="62">
        <f t="shared" si="1"/>
        <v>2000000</v>
      </c>
    </row>
    <row r="7" spans="1:27" ht="13.5">
      <c r="A7" s="291" t="s">
        <v>228</v>
      </c>
      <c r="B7" s="142"/>
      <c r="C7" s="60">
        <v>11643797</v>
      </c>
      <c r="D7" s="327"/>
      <c r="E7" s="60">
        <v>2000000</v>
      </c>
      <c r="F7" s="59">
        <v>2000000</v>
      </c>
      <c r="G7" s="59">
        <v>173065</v>
      </c>
      <c r="H7" s="60">
        <v>324023</v>
      </c>
      <c r="I7" s="60">
        <v>128624</v>
      </c>
      <c r="J7" s="59">
        <v>625712</v>
      </c>
      <c r="K7" s="59">
        <v>759001</v>
      </c>
      <c r="L7" s="60">
        <v>1041638</v>
      </c>
      <c r="M7" s="60"/>
      <c r="N7" s="59">
        <v>1800639</v>
      </c>
      <c r="O7" s="59"/>
      <c r="P7" s="60"/>
      <c r="Q7" s="60"/>
      <c r="R7" s="59"/>
      <c r="S7" s="59"/>
      <c r="T7" s="60"/>
      <c r="U7" s="60"/>
      <c r="V7" s="59"/>
      <c r="W7" s="59">
        <v>2426351</v>
      </c>
      <c r="X7" s="60">
        <v>1000000</v>
      </c>
      <c r="Y7" s="59">
        <v>1426351</v>
      </c>
      <c r="Z7" s="61">
        <v>142.64</v>
      </c>
      <c r="AA7" s="62">
        <v>2000000</v>
      </c>
    </row>
    <row r="8" spans="1:27" ht="13.5">
      <c r="A8" s="348" t="s">
        <v>205</v>
      </c>
      <c r="B8" s="142"/>
      <c r="C8" s="60">
        <f aca="true" t="shared" si="2" ref="C8:Y8">SUM(C9:C10)</f>
        <v>1228592</v>
      </c>
      <c r="D8" s="327">
        <f t="shared" si="2"/>
        <v>0</v>
      </c>
      <c r="E8" s="60">
        <f t="shared" si="2"/>
        <v>1330000</v>
      </c>
      <c r="F8" s="59">
        <f t="shared" si="2"/>
        <v>1330000</v>
      </c>
      <c r="G8" s="59">
        <f t="shared" si="2"/>
        <v>0</v>
      </c>
      <c r="H8" s="60">
        <f t="shared" si="2"/>
        <v>35346</v>
      </c>
      <c r="I8" s="60">
        <f t="shared" si="2"/>
        <v>52700</v>
      </c>
      <c r="J8" s="59">
        <f t="shared" si="2"/>
        <v>88046</v>
      </c>
      <c r="K8" s="59">
        <f t="shared" si="2"/>
        <v>413905</v>
      </c>
      <c r="L8" s="60">
        <f t="shared" si="2"/>
        <v>66653</v>
      </c>
      <c r="M8" s="60">
        <f t="shared" si="2"/>
        <v>187289</v>
      </c>
      <c r="N8" s="59">
        <f t="shared" si="2"/>
        <v>667847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755893</v>
      </c>
      <c r="X8" s="60">
        <f t="shared" si="2"/>
        <v>665000</v>
      </c>
      <c r="Y8" s="59">
        <f t="shared" si="2"/>
        <v>90893</v>
      </c>
      <c r="Z8" s="61">
        <f>+IF(X8&lt;&gt;0,+(Y8/X8)*100,0)</f>
        <v>13.668120300751879</v>
      </c>
      <c r="AA8" s="62">
        <f>SUM(AA9:AA10)</f>
        <v>1330000</v>
      </c>
    </row>
    <row r="9" spans="1:27" ht="13.5">
      <c r="A9" s="291" t="s">
        <v>229</v>
      </c>
      <c r="B9" s="142"/>
      <c r="C9" s="60">
        <v>1228592</v>
      </c>
      <c r="D9" s="327"/>
      <c r="E9" s="60">
        <v>280000</v>
      </c>
      <c r="F9" s="59">
        <v>280000</v>
      </c>
      <c r="G9" s="59"/>
      <c r="H9" s="60"/>
      <c r="I9" s="60">
        <v>52700</v>
      </c>
      <c r="J9" s="59">
        <v>52700</v>
      </c>
      <c r="K9" s="59">
        <v>413905</v>
      </c>
      <c r="L9" s="60">
        <v>66653</v>
      </c>
      <c r="M9" s="60">
        <v>187289</v>
      </c>
      <c r="N9" s="59">
        <v>667847</v>
      </c>
      <c r="O9" s="59"/>
      <c r="P9" s="60"/>
      <c r="Q9" s="60"/>
      <c r="R9" s="59"/>
      <c r="S9" s="59"/>
      <c r="T9" s="60"/>
      <c r="U9" s="60"/>
      <c r="V9" s="59"/>
      <c r="W9" s="59">
        <v>720547</v>
      </c>
      <c r="X9" s="60">
        <v>140000</v>
      </c>
      <c r="Y9" s="59">
        <v>580547</v>
      </c>
      <c r="Z9" s="61">
        <v>414.68</v>
      </c>
      <c r="AA9" s="62">
        <v>280000</v>
      </c>
    </row>
    <row r="10" spans="1:27" ht="13.5">
      <c r="A10" s="291" t="s">
        <v>230</v>
      </c>
      <c r="B10" s="142"/>
      <c r="C10" s="60"/>
      <c r="D10" s="327"/>
      <c r="E10" s="60">
        <v>1050000</v>
      </c>
      <c r="F10" s="59">
        <v>1050000</v>
      </c>
      <c r="G10" s="59"/>
      <c r="H10" s="60">
        <v>35346</v>
      </c>
      <c r="I10" s="60"/>
      <c r="J10" s="59">
        <v>35346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35346</v>
      </c>
      <c r="X10" s="60">
        <v>525000</v>
      </c>
      <c r="Y10" s="59">
        <v>-489654</v>
      </c>
      <c r="Z10" s="61">
        <v>-93.27</v>
      </c>
      <c r="AA10" s="62">
        <v>1050000</v>
      </c>
    </row>
    <row r="11" spans="1:27" ht="13.5">
      <c r="A11" s="348" t="s">
        <v>206</v>
      </c>
      <c r="B11" s="142"/>
      <c r="C11" s="349">
        <f>+C12</f>
        <v>3740197</v>
      </c>
      <c r="D11" s="350">
        <f aca="true" t="shared" si="3" ref="D11:AA11">+D12</f>
        <v>0</v>
      </c>
      <c r="E11" s="349">
        <f t="shared" si="3"/>
        <v>3100000</v>
      </c>
      <c r="F11" s="351">
        <f t="shared" si="3"/>
        <v>3100000</v>
      </c>
      <c r="G11" s="351">
        <f t="shared" si="3"/>
        <v>0</v>
      </c>
      <c r="H11" s="349">
        <f t="shared" si="3"/>
        <v>226861</v>
      </c>
      <c r="I11" s="349">
        <f t="shared" si="3"/>
        <v>328059</v>
      </c>
      <c r="J11" s="351">
        <f t="shared" si="3"/>
        <v>554920</v>
      </c>
      <c r="K11" s="351">
        <f t="shared" si="3"/>
        <v>321512</v>
      </c>
      <c r="L11" s="349">
        <f t="shared" si="3"/>
        <v>531081</v>
      </c>
      <c r="M11" s="349">
        <f t="shared" si="3"/>
        <v>532725</v>
      </c>
      <c r="N11" s="351">
        <f t="shared" si="3"/>
        <v>1385318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1940238</v>
      </c>
      <c r="X11" s="349">
        <f t="shared" si="3"/>
        <v>1550000</v>
      </c>
      <c r="Y11" s="351">
        <f t="shared" si="3"/>
        <v>390238</v>
      </c>
      <c r="Z11" s="352">
        <f>+IF(X11&lt;&gt;0,+(Y11/X11)*100,0)</f>
        <v>25.176645161290324</v>
      </c>
      <c r="AA11" s="353">
        <f t="shared" si="3"/>
        <v>3100000</v>
      </c>
    </row>
    <row r="12" spans="1:27" ht="13.5">
      <c r="A12" s="291" t="s">
        <v>231</v>
      </c>
      <c r="B12" s="136"/>
      <c r="C12" s="60">
        <v>3740197</v>
      </c>
      <c r="D12" s="327"/>
      <c r="E12" s="60">
        <v>3100000</v>
      </c>
      <c r="F12" s="59">
        <v>3100000</v>
      </c>
      <c r="G12" s="59"/>
      <c r="H12" s="60">
        <v>226861</v>
      </c>
      <c r="I12" s="60">
        <v>328059</v>
      </c>
      <c r="J12" s="59">
        <v>554920</v>
      </c>
      <c r="K12" s="59">
        <v>321512</v>
      </c>
      <c r="L12" s="60">
        <v>531081</v>
      </c>
      <c r="M12" s="60">
        <v>532725</v>
      </c>
      <c r="N12" s="59">
        <v>1385318</v>
      </c>
      <c r="O12" s="59"/>
      <c r="P12" s="60"/>
      <c r="Q12" s="60"/>
      <c r="R12" s="59"/>
      <c r="S12" s="59"/>
      <c r="T12" s="60"/>
      <c r="U12" s="60"/>
      <c r="V12" s="59"/>
      <c r="W12" s="59">
        <v>1940238</v>
      </c>
      <c r="X12" s="60">
        <v>1550000</v>
      </c>
      <c r="Y12" s="59">
        <v>390238</v>
      </c>
      <c r="Z12" s="61">
        <v>25.18</v>
      </c>
      <c r="AA12" s="62">
        <v>3100000</v>
      </c>
    </row>
    <row r="13" spans="1:27" ht="13.5">
      <c r="A13" s="348" t="s">
        <v>207</v>
      </c>
      <c r="B13" s="136"/>
      <c r="C13" s="275">
        <f>+C14</f>
        <v>12248611</v>
      </c>
      <c r="D13" s="328">
        <f aca="true" t="shared" si="4" ref="D13:AA13">+D14</f>
        <v>0</v>
      </c>
      <c r="E13" s="275">
        <f t="shared" si="4"/>
        <v>21671450</v>
      </c>
      <c r="F13" s="329">
        <f t="shared" si="4"/>
        <v>21671450</v>
      </c>
      <c r="G13" s="329">
        <f t="shared" si="4"/>
        <v>0</v>
      </c>
      <c r="H13" s="275">
        <f t="shared" si="4"/>
        <v>74189</v>
      </c>
      <c r="I13" s="275">
        <f t="shared" si="4"/>
        <v>1480699</v>
      </c>
      <c r="J13" s="329">
        <f t="shared" si="4"/>
        <v>1554888</v>
      </c>
      <c r="K13" s="329">
        <f t="shared" si="4"/>
        <v>2317401</v>
      </c>
      <c r="L13" s="275">
        <f t="shared" si="4"/>
        <v>1817938</v>
      </c>
      <c r="M13" s="275">
        <f t="shared" si="4"/>
        <v>1231996</v>
      </c>
      <c r="N13" s="329">
        <f t="shared" si="4"/>
        <v>5367335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6922223</v>
      </c>
      <c r="X13" s="275">
        <f t="shared" si="4"/>
        <v>10835725</v>
      </c>
      <c r="Y13" s="329">
        <f t="shared" si="4"/>
        <v>-3913502</v>
      </c>
      <c r="Z13" s="322">
        <f>+IF(X13&lt;&gt;0,+(Y13/X13)*100,0)</f>
        <v>-36.11666039881965</v>
      </c>
      <c r="AA13" s="273">
        <f t="shared" si="4"/>
        <v>21671450</v>
      </c>
    </row>
    <row r="14" spans="1:27" ht="13.5">
      <c r="A14" s="291" t="s">
        <v>232</v>
      </c>
      <c r="B14" s="136"/>
      <c r="C14" s="60">
        <v>12248611</v>
      </c>
      <c r="D14" s="327"/>
      <c r="E14" s="60">
        <v>21671450</v>
      </c>
      <c r="F14" s="59">
        <v>21671450</v>
      </c>
      <c r="G14" s="59"/>
      <c r="H14" s="60">
        <v>74189</v>
      </c>
      <c r="I14" s="60">
        <v>1480699</v>
      </c>
      <c r="J14" s="59">
        <v>1554888</v>
      </c>
      <c r="K14" s="59">
        <v>2317401</v>
      </c>
      <c r="L14" s="60">
        <v>1817938</v>
      </c>
      <c r="M14" s="60">
        <v>1231996</v>
      </c>
      <c r="N14" s="59">
        <v>5367335</v>
      </c>
      <c r="O14" s="59"/>
      <c r="P14" s="60"/>
      <c r="Q14" s="60"/>
      <c r="R14" s="59"/>
      <c r="S14" s="59"/>
      <c r="T14" s="60"/>
      <c r="U14" s="60"/>
      <c r="V14" s="59"/>
      <c r="W14" s="59">
        <v>6922223</v>
      </c>
      <c r="X14" s="60">
        <v>10835725</v>
      </c>
      <c r="Y14" s="59">
        <v>-3913502</v>
      </c>
      <c r="Z14" s="61">
        <v>-36.12</v>
      </c>
      <c r="AA14" s="62">
        <v>21671450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150000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150000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150000</v>
      </c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</v>
      </c>
      <c r="Y20" s="59">
        <v>-75000</v>
      </c>
      <c r="Z20" s="61">
        <v>-100</v>
      </c>
      <c r="AA20" s="62">
        <v>150000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8325933</v>
      </c>
      <c r="D22" s="331">
        <f t="shared" si="6"/>
        <v>0</v>
      </c>
      <c r="E22" s="330">
        <f t="shared" si="6"/>
        <v>4650000</v>
      </c>
      <c r="F22" s="332">
        <f t="shared" si="6"/>
        <v>4650000</v>
      </c>
      <c r="G22" s="332">
        <f t="shared" si="6"/>
        <v>0</v>
      </c>
      <c r="H22" s="330">
        <f t="shared" si="6"/>
        <v>1083964</v>
      </c>
      <c r="I22" s="330">
        <f t="shared" si="6"/>
        <v>863424</v>
      </c>
      <c r="J22" s="332">
        <f t="shared" si="6"/>
        <v>1947388</v>
      </c>
      <c r="K22" s="332">
        <f t="shared" si="6"/>
        <v>562351</v>
      </c>
      <c r="L22" s="330">
        <f t="shared" si="6"/>
        <v>15333</v>
      </c>
      <c r="M22" s="330">
        <f t="shared" si="6"/>
        <v>375</v>
      </c>
      <c r="N22" s="332">
        <f t="shared" si="6"/>
        <v>578059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2525447</v>
      </c>
      <c r="X22" s="330">
        <f t="shared" si="6"/>
        <v>2325000</v>
      </c>
      <c r="Y22" s="332">
        <f t="shared" si="6"/>
        <v>200447</v>
      </c>
      <c r="Z22" s="323">
        <f>+IF(X22&lt;&gt;0,+(Y22/X22)*100,0)</f>
        <v>8.621376344086022</v>
      </c>
      <c r="AA22" s="337">
        <f>SUM(AA23:AA32)</f>
        <v>4650000</v>
      </c>
    </row>
    <row r="23" spans="1:27" ht="13.5">
      <c r="A23" s="348" t="s">
        <v>236</v>
      </c>
      <c r="B23" s="142"/>
      <c r="C23" s="60"/>
      <c r="D23" s="327"/>
      <c r="E23" s="60">
        <v>500000</v>
      </c>
      <c r="F23" s="59">
        <v>500000</v>
      </c>
      <c r="G23" s="59"/>
      <c r="H23" s="60">
        <v>401565</v>
      </c>
      <c r="I23" s="60"/>
      <c r="J23" s="59">
        <v>401565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401565</v>
      </c>
      <c r="X23" s="60">
        <v>250000</v>
      </c>
      <c r="Y23" s="59">
        <v>151565</v>
      </c>
      <c r="Z23" s="61">
        <v>60.63</v>
      </c>
      <c r="AA23" s="62">
        <v>500000</v>
      </c>
    </row>
    <row r="24" spans="1:27" ht="13.5">
      <c r="A24" s="348" t="s">
        <v>237</v>
      </c>
      <c r="B24" s="142"/>
      <c r="C24" s="60">
        <v>573889</v>
      </c>
      <c r="D24" s="327"/>
      <c r="E24" s="60">
        <v>4000000</v>
      </c>
      <c r="F24" s="59">
        <v>4000000</v>
      </c>
      <c r="G24" s="59"/>
      <c r="H24" s="60"/>
      <c r="I24" s="60">
        <v>211414</v>
      </c>
      <c r="J24" s="59">
        <v>211414</v>
      </c>
      <c r="K24" s="59">
        <v>13564</v>
      </c>
      <c r="L24" s="60">
        <v>6970</v>
      </c>
      <c r="M24" s="60"/>
      <c r="N24" s="59">
        <v>20534</v>
      </c>
      <c r="O24" s="59"/>
      <c r="P24" s="60"/>
      <c r="Q24" s="60"/>
      <c r="R24" s="59"/>
      <c r="S24" s="59"/>
      <c r="T24" s="60"/>
      <c r="U24" s="60"/>
      <c r="V24" s="59"/>
      <c r="W24" s="59">
        <v>231948</v>
      </c>
      <c r="X24" s="60">
        <v>2000000</v>
      </c>
      <c r="Y24" s="59">
        <v>-1768052</v>
      </c>
      <c r="Z24" s="61">
        <v>-88.4</v>
      </c>
      <c r="AA24" s="62">
        <v>4000000</v>
      </c>
    </row>
    <row r="25" spans="1:27" ht="13.5">
      <c r="A25" s="348" t="s">
        <v>238</v>
      </c>
      <c r="B25" s="142"/>
      <c r="C25" s="60">
        <v>7553137</v>
      </c>
      <c r="D25" s="327"/>
      <c r="E25" s="60"/>
      <c r="F25" s="59"/>
      <c r="G25" s="59"/>
      <c r="H25" s="60">
        <v>682399</v>
      </c>
      <c r="I25" s="60">
        <v>652010</v>
      </c>
      <c r="J25" s="59">
        <v>1334409</v>
      </c>
      <c r="K25" s="59">
        <v>529647</v>
      </c>
      <c r="L25" s="60"/>
      <c r="M25" s="60"/>
      <c r="N25" s="59">
        <v>529647</v>
      </c>
      <c r="O25" s="59"/>
      <c r="P25" s="60"/>
      <c r="Q25" s="60"/>
      <c r="R25" s="59"/>
      <c r="S25" s="59"/>
      <c r="T25" s="60"/>
      <c r="U25" s="60"/>
      <c r="V25" s="59"/>
      <c r="W25" s="59">
        <v>1864056</v>
      </c>
      <c r="X25" s="60"/>
      <c r="Y25" s="59">
        <v>1864056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5702</v>
      </c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193205</v>
      </c>
      <c r="D32" s="327"/>
      <c r="E32" s="60">
        <v>150000</v>
      </c>
      <c r="F32" s="59">
        <v>150000</v>
      </c>
      <c r="G32" s="59"/>
      <c r="H32" s="60"/>
      <c r="I32" s="60"/>
      <c r="J32" s="59"/>
      <c r="K32" s="59">
        <v>19140</v>
      </c>
      <c r="L32" s="60">
        <v>8363</v>
      </c>
      <c r="M32" s="60">
        <v>375</v>
      </c>
      <c r="N32" s="59">
        <v>27878</v>
      </c>
      <c r="O32" s="59"/>
      <c r="P32" s="60"/>
      <c r="Q32" s="60"/>
      <c r="R32" s="59"/>
      <c r="S32" s="59"/>
      <c r="T32" s="60"/>
      <c r="U32" s="60"/>
      <c r="V32" s="59"/>
      <c r="W32" s="59">
        <v>27878</v>
      </c>
      <c r="X32" s="60">
        <v>75000</v>
      </c>
      <c r="Y32" s="59">
        <v>-47122</v>
      </c>
      <c r="Z32" s="61">
        <v>-62.83</v>
      </c>
      <c r="AA32" s="62">
        <v>150000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3480161</v>
      </c>
      <c r="D40" s="331">
        <f t="shared" si="9"/>
        <v>0</v>
      </c>
      <c r="E40" s="330">
        <f t="shared" si="9"/>
        <v>6110000</v>
      </c>
      <c r="F40" s="332">
        <f t="shared" si="9"/>
        <v>6110000</v>
      </c>
      <c r="G40" s="332">
        <f t="shared" si="9"/>
        <v>2171578</v>
      </c>
      <c r="H40" s="330">
        <f t="shared" si="9"/>
        <v>69588</v>
      </c>
      <c r="I40" s="330">
        <f t="shared" si="9"/>
        <v>199505</v>
      </c>
      <c r="J40" s="332">
        <f t="shared" si="9"/>
        <v>2440671</v>
      </c>
      <c r="K40" s="332">
        <f t="shared" si="9"/>
        <v>209113</v>
      </c>
      <c r="L40" s="330">
        <f t="shared" si="9"/>
        <v>486710</v>
      </c>
      <c r="M40" s="330">
        <f t="shared" si="9"/>
        <v>29181</v>
      </c>
      <c r="N40" s="332">
        <f t="shared" si="9"/>
        <v>725004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3165675</v>
      </c>
      <c r="X40" s="330">
        <f t="shared" si="9"/>
        <v>3055000</v>
      </c>
      <c r="Y40" s="332">
        <f t="shared" si="9"/>
        <v>110675</v>
      </c>
      <c r="Z40" s="323">
        <f>+IF(X40&lt;&gt;0,+(Y40/X40)*100,0)</f>
        <v>3.6227495908346974</v>
      </c>
      <c r="AA40" s="337">
        <f>SUM(AA41:AA49)</f>
        <v>6110000</v>
      </c>
    </row>
    <row r="41" spans="1:27" ht="13.5">
      <c r="A41" s="348" t="s">
        <v>247</v>
      </c>
      <c r="B41" s="142"/>
      <c r="C41" s="349">
        <v>619205</v>
      </c>
      <c r="D41" s="350"/>
      <c r="E41" s="349">
        <v>50000</v>
      </c>
      <c r="F41" s="351">
        <v>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25000</v>
      </c>
      <c r="Y41" s="351">
        <v>-25000</v>
      </c>
      <c r="Z41" s="352">
        <v>-100</v>
      </c>
      <c r="AA41" s="353">
        <v>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1800000</v>
      </c>
      <c r="F42" s="53">
        <f t="shared" si="10"/>
        <v>1800000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900000</v>
      </c>
      <c r="Y42" s="53">
        <f t="shared" si="10"/>
        <v>-900000</v>
      </c>
      <c r="Z42" s="94">
        <f>+IF(X42&lt;&gt;0,+(Y42/X42)*100,0)</f>
        <v>-100</v>
      </c>
      <c r="AA42" s="95">
        <f>+AA62</f>
        <v>1800000</v>
      </c>
    </row>
    <row r="43" spans="1:27" ht="13.5">
      <c r="A43" s="348" t="s">
        <v>249</v>
      </c>
      <c r="B43" s="136"/>
      <c r="C43" s="275">
        <v>271956</v>
      </c>
      <c r="D43" s="356"/>
      <c r="E43" s="305">
        <v>3000000</v>
      </c>
      <c r="F43" s="357">
        <v>3000000</v>
      </c>
      <c r="G43" s="357">
        <v>2170000</v>
      </c>
      <c r="H43" s="305"/>
      <c r="I43" s="305">
        <v>36418</v>
      </c>
      <c r="J43" s="357">
        <v>2206418</v>
      </c>
      <c r="K43" s="357">
        <v>5320</v>
      </c>
      <c r="L43" s="305">
        <v>368842</v>
      </c>
      <c r="M43" s="305">
        <v>1115</v>
      </c>
      <c r="N43" s="357">
        <v>375277</v>
      </c>
      <c r="O43" s="357"/>
      <c r="P43" s="305"/>
      <c r="Q43" s="305"/>
      <c r="R43" s="357"/>
      <c r="S43" s="357"/>
      <c r="T43" s="305"/>
      <c r="U43" s="305"/>
      <c r="V43" s="357"/>
      <c r="W43" s="357">
        <v>2581695</v>
      </c>
      <c r="X43" s="305">
        <v>1500000</v>
      </c>
      <c r="Y43" s="357">
        <v>1081695</v>
      </c>
      <c r="Z43" s="358">
        <v>72.11</v>
      </c>
      <c r="AA43" s="303">
        <v>3000000</v>
      </c>
    </row>
    <row r="44" spans="1:27" ht="13.5">
      <c r="A44" s="348" t="s">
        <v>250</v>
      </c>
      <c r="B44" s="136"/>
      <c r="C44" s="60">
        <v>1589000</v>
      </c>
      <c r="D44" s="355"/>
      <c r="E44" s="54">
        <v>200000</v>
      </c>
      <c r="F44" s="53">
        <v>200000</v>
      </c>
      <c r="G44" s="53">
        <v>1578</v>
      </c>
      <c r="H44" s="54">
        <v>69588</v>
      </c>
      <c r="I44" s="54">
        <v>46427</v>
      </c>
      <c r="J44" s="53">
        <v>117593</v>
      </c>
      <c r="K44" s="53">
        <v>30047</v>
      </c>
      <c r="L44" s="54">
        <v>36386</v>
      </c>
      <c r="M44" s="54">
        <v>4460</v>
      </c>
      <c r="N44" s="53">
        <v>70893</v>
      </c>
      <c r="O44" s="53"/>
      <c r="P44" s="54"/>
      <c r="Q44" s="54"/>
      <c r="R44" s="53"/>
      <c r="S44" s="53"/>
      <c r="T44" s="54"/>
      <c r="U44" s="54"/>
      <c r="V44" s="53"/>
      <c r="W44" s="53">
        <v>188486</v>
      </c>
      <c r="X44" s="54">
        <v>100000</v>
      </c>
      <c r="Y44" s="53">
        <v>88486</v>
      </c>
      <c r="Z44" s="94">
        <v>88.49</v>
      </c>
      <c r="AA44" s="95">
        <v>200000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>
        <v>116660</v>
      </c>
      <c r="J47" s="53">
        <v>116660</v>
      </c>
      <c r="K47" s="53">
        <v>173746</v>
      </c>
      <c r="L47" s="54">
        <v>81482</v>
      </c>
      <c r="M47" s="54">
        <v>23606</v>
      </c>
      <c r="N47" s="53">
        <v>278834</v>
      </c>
      <c r="O47" s="53"/>
      <c r="P47" s="54"/>
      <c r="Q47" s="54"/>
      <c r="R47" s="53"/>
      <c r="S47" s="53"/>
      <c r="T47" s="54"/>
      <c r="U47" s="54"/>
      <c r="V47" s="53"/>
      <c r="W47" s="53">
        <v>395494</v>
      </c>
      <c r="X47" s="54"/>
      <c r="Y47" s="53">
        <v>395494</v>
      </c>
      <c r="Z47" s="94"/>
      <c r="AA47" s="95"/>
    </row>
    <row r="48" spans="1:27" ht="13.5">
      <c r="A48" s="348" t="s">
        <v>254</v>
      </c>
      <c r="B48" s="136"/>
      <c r="C48" s="60">
        <v>1000000</v>
      </c>
      <c r="D48" s="355"/>
      <c r="E48" s="54">
        <v>810000</v>
      </c>
      <c r="F48" s="53">
        <v>810000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405000</v>
      </c>
      <c r="Y48" s="53">
        <v>-405000</v>
      </c>
      <c r="Z48" s="94">
        <v>-100</v>
      </c>
      <c r="AA48" s="95">
        <v>810000</v>
      </c>
    </row>
    <row r="49" spans="1:27" ht="13.5">
      <c r="A49" s="348" t="s">
        <v>93</v>
      </c>
      <c r="B49" s="136"/>
      <c r="C49" s="54"/>
      <c r="D49" s="355"/>
      <c r="E49" s="54">
        <v>250000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</v>
      </c>
      <c r="Y49" s="53">
        <v>-125000</v>
      </c>
      <c r="Z49" s="94">
        <v>-100</v>
      </c>
      <c r="AA49" s="95">
        <v>250000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40667291</v>
      </c>
      <c r="D60" s="333">
        <f t="shared" si="14"/>
        <v>0</v>
      </c>
      <c r="E60" s="219">
        <f t="shared" si="14"/>
        <v>39011450</v>
      </c>
      <c r="F60" s="264">
        <f t="shared" si="14"/>
        <v>39011450</v>
      </c>
      <c r="G60" s="264">
        <f t="shared" si="14"/>
        <v>2344643</v>
      </c>
      <c r="H60" s="219">
        <f t="shared" si="14"/>
        <v>1813971</v>
      </c>
      <c r="I60" s="219">
        <f t="shared" si="14"/>
        <v>3053011</v>
      </c>
      <c r="J60" s="264">
        <f t="shared" si="14"/>
        <v>7211625</v>
      </c>
      <c r="K60" s="264">
        <f t="shared" si="14"/>
        <v>4583283</v>
      </c>
      <c r="L60" s="219">
        <f t="shared" si="14"/>
        <v>3959353</v>
      </c>
      <c r="M60" s="219">
        <f t="shared" si="14"/>
        <v>1981566</v>
      </c>
      <c r="N60" s="264">
        <f t="shared" si="14"/>
        <v>10524202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17735827</v>
      </c>
      <c r="X60" s="219">
        <f t="shared" si="14"/>
        <v>19505725</v>
      </c>
      <c r="Y60" s="264">
        <f t="shared" si="14"/>
        <v>-1769898</v>
      </c>
      <c r="Z60" s="324">
        <f>+IF(X60&lt;&gt;0,+(Y60/X60)*100,0)</f>
        <v>-9.073736044161395</v>
      </c>
      <c r="AA60" s="232">
        <f>+AA57+AA54+AA51+AA40+AA37+AA34+AA22+AA5</f>
        <v>39011450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1800000</v>
      </c>
      <c r="F62" s="336">
        <f t="shared" si="15"/>
        <v>1800000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900000</v>
      </c>
      <c r="Y62" s="336">
        <f t="shared" si="15"/>
        <v>-900000</v>
      </c>
      <c r="Z62" s="325">
        <f>+IF(X62&lt;&gt;0,+(Y62/X62)*100,0)</f>
        <v>-100</v>
      </c>
      <c r="AA62" s="338">
        <f>SUM(AA63:AA66)</f>
        <v>1800000</v>
      </c>
    </row>
    <row r="63" spans="1:27" ht="13.5">
      <c r="A63" s="348" t="s">
        <v>258</v>
      </c>
      <c r="B63" s="136"/>
      <c r="C63" s="60"/>
      <c r="D63" s="327"/>
      <c r="E63" s="60">
        <v>1800000</v>
      </c>
      <c r="F63" s="59">
        <v>1800000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900000</v>
      </c>
      <c r="Y63" s="59">
        <v>-900000</v>
      </c>
      <c r="Z63" s="61">
        <v>-100</v>
      </c>
      <c r="AA63" s="62">
        <v>1800000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150000</v>
      </c>
      <c r="F5" s="345">
        <f t="shared" si="0"/>
        <v>150000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75000</v>
      </c>
      <c r="Y5" s="345">
        <f t="shared" si="0"/>
        <v>-75000</v>
      </c>
      <c r="Z5" s="346">
        <f>+IF(X5&lt;&gt;0,+(Y5/X5)*100,0)</f>
        <v>-100</v>
      </c>
      <c r="AA5" s="347">
        <f>+AA6+AA8+AA11+AA13+AA15</f>
        <v>150000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150000</v>
      </c>
      <c r="F11" s="351">
        <f t="shared" si="3"/>
        <v>150000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75000</v>
      </c>
      <c r="Y11" s="351">
        <f t="shared" si="3"/>
        <v>-75000</v>
      </c>
      <c r="Z11" s="352">
        <f>+IF(X11&lt;&gt;0,+(Y11/X11)*100,0)</f>
        <v>-100</v>
      </c>
      <c r="AA11" s="353">
        <f t="shared" si="3"/>
        <v>150000</v>
      </c>
    </row>
    <row r="12" spans="1:27" ht="13.5">
      <c r="A12" s="291" t="s">
        <v>231</v>
      </c>
      <c r="B12" s="136"/>
      <c r="C12" s="60"/>
      <c r="D12" s="327"/>
      <c r="E12" s="60">
        <v>150000</v>
      </c>
      <c r="F12" s="59">
        <v>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</v>
      </c>
      <c r="Y12" s="59">
        <v>-75000</v>
      </c>
      <c r="Z12" s="61">
        <v>-100</v>
      </c>
      <c r="AA12" s="62">
        <v>150000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250000</v>
      </c>
      <c r="F40" s="332">
        <f t="shared" si="9"/>
        <v>250000</v>
      </c>
      <c r="G40" s="332">
        <f t="shared" si="9"/>
        <v>10043</v>
      </c>
      <c r="H40" s="330">
        <f t="shared" si="9"/>
        <v>24194</v>
      </c>
      <c r="I40" s="330">
        <f t="shared" si="9"/>
        <v>85290</v>
      </c>
      <c r="J40" s="332">
        <f t="shared" si="9"/>
        <v>119527</v>
      </c>
      <c r="K40" s="332">
        <f t="shared" si="9"/>
        <v>90300</v>
      </c>
      <c r="L40" s="330">
        <f t="shared" si="9"/>
        <v>176727</v>
      </c>
      <c r="M40" s="330">
        <f t="shared" si="9"/>
        <v>12977</v>
      </c>
      <c r="N40" s="332">
        <f t="shared" si="9"/>
        <v>280004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399531</v>
      </c>
      <c r="X40" s="330">
        <f t="shared" si="9"/>
        <v>125000</v>
      </c>
      <c r="Y40" s="332">
        <f t="shared" si="9"/>
        <v>274531</v>
      </c>
      <c r="Z40" s="323">
        <f>+IF(X40&lt;&gt;0,+(Y40/X40)*100,0)</f>
        <v>219.62480000000002</v>
      </c>
      <c r="AA40" s="337">
        <f>SUM(AA41:AA49)</f>
        <v>250000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>
        <v>10043</v>
      </c>
      <c r="H47" s="54">
        <v>24194</v>
      </c>
      <c r="I47" s="54">
        <v>85290</v>
      </c>
      <c r="J47" s="53">
        <v>119527</v>
      </c>
      <c r="K47" s="53">
        <v>90300</v>
      </c>
      <c r="L47" s="54">
        <v>176727</v>
      </c>
      <c r="M47" s="54">
        <v>12977</v>
      </c>
      <c r="N47" s="53">
        <v>280004</v>
      </c>
      <c r="O47" s="53"/>
      <c r="P47" s="54"/>
      <c r="Q47" s="54"/>
      <c r="R47" s="53"/>
      <c r="S47" s="53"/>
      <c r="T47" s="54"/>
      <c r="U47" s="54"/>
      <c r="V47" s="53"/>
      <c r="W47" s="53">
        <v>399531</v>
      </c>
      <c r="X47" s="54"/>
      <c r="Y47" s="53">
        <v>399531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250000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400000</v>
      </c>
      <c r="F60" s="264">
        <f t="shared" si="14"/>
        <v>400000</v>
      </c>
      <c r="G60" s="264">
        <f t="shared" si="14"/>
        <v>10043</v>
      </c>
      <c r="H60" s="219">
        <f t="shared" si="14"/>
        <v>24194</v>
      </c>
      <c r="I60" s="219">
        <f t="shared" si="14"/>
        <v>85290</v>
      </c>
      <c r="J60" s="264">
        <f t="shared" si="14"/>
        <v>119527</v>
      </c>
      <c r="K60" s="264">
        <f t="shared" si="14"/>
        <v>90300</v>
      </c>
      <c r="L60" s="219">
        <f t="shared" si="14"/>
        <v>176727</v>
      </c>
      <c r="M60" s="219">
        <f t="shared" si="14"/>
        <v>12977</v>
      </c>
      <c r="N60" s="264">
        <f t="shared" si="14"/>
        <v>280004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399531</v>
      </c>
      <c r="X60" s="219">
        <f t="shared" si="14"/>
        <v>200000</v>
      </c>
      <c r="Y60" s="264">
        <f t="shared" si="14"/>
        <v>199531</v>
      </c>
      <c r="Z60" s="324">
        <f>+IF(X60&lt;&gt;0,+(Y60/X60)*100,0)</f>
        <v>99.7655</v>
      </c>
      <c r="AA60" s="232">
        <f>+AA57+AA54+AA51+AA40+AA37+AA34+AA22+AA5</f>
        <v>400000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2015-02-02T10:22:44Z</dcterms:created>
  <dcterms:modified xsi:type="dcterms:W3CDTF">2015-02-02T10:26:23Z</dcterms:modified>
  <cp:category/>
  <cp:version/>
  <cp:contentType/>
  <cp:contentStatus/>
</cp:coreProperties>
</file>