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<sst xmlns="http://schemas.openxmlformats.org/spreadsheetml/2006/main" count="855" uniqueCount="302">
  <si>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Ikwezi(EC103)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</si>
  <si>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</si>
  <si>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</si>
  <si>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</si>
  <si>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</si>
  <si>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</si>
  <si>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</si>
  <si>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</si>
  <si>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</si>
  <si>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</si>
  <si>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</si>
  <si>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</si>
  <si>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</si>
  <si>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</si>
  <si>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</si>
  <si>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</si>
  <si>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</si>
  <si>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</si>
  <si>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</si>
  <si>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</si>
  <si>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</si>
  <si>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</si>
  <si>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</si>
  <si>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</si>
  <si>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</si>
  <si>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</si>
  <si>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</si>
  <si>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</si>
  <si>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</si>
  <si>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</si>
  <si>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</si>
  <si>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</si>
  <si>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</si>
  <si>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</si>
  <si>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</si>
  <si>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</si>
  <si>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</si>
  <si>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</si>
  <si>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</si>
  <si>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</si>
  <si>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</si>
  <si>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</si>
  <si>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</si>
  <si>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</si>
  <si>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</si>
  <si>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</si>
  <si>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</si>
  <si>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</si>
  <si>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</si>
  <si>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</si>
  <si>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</si>
  <si>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</si>
  <si>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</si>
  <si>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</si>
  <si>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</si>
  <si>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</si>
  <si>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</si>
  <si>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</si>
  <si>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</si>
  <si>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</si>
  <si>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</si>
  <si>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</si>
  <si>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</si>
  <si>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</si>
  <si>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</si>
  <si>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</si>
  <si>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</si>
  <si>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</si>
  <si>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</si>
  <si>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</si>
  <si>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Ikwezi(EC103)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</si>
  <si>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</si>
  <si>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</si>
  <si>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</si>
  <si>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</si>
  <si>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</si>
  <si>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</si>
  <si>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</si>
  <si>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</si>
  <si>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</si>
  <si>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</si>
  <si>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</si>
  <si>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</si>
  <si>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</si>
  <si>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</si>
  <si>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</si>
  <si>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</si>
  <si>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</si>
  <si>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</si>
  <si>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</si>
  <si>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</si>
  <si>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</si>
  <si>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</si>
  <si>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</si>
  <si>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</si>
  <si>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</si>
  <si>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</si>
  <si>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</si>
  <si>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</si>
  <si>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</si>
  <si>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Ikwezi(EC103)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</si>
  <si>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</si>
  <si>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</si>
  <si>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</si>
  <si>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</si>
  <si>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</si>
  <si>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</si>
  <si>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</si>
  <si>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</si>
  <si>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</si>
  <si>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</si>
  <si>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</si>
  <si>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</si>
  <si>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</si>
  <si>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</si>
  <si>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</si>
  <si>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</si>
  <si>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</si>
  <si>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</si>
  <si>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</si>
  <si>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</si>
  <si>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</si>
  <si>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</si>
  <si>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</si>
  <si>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</si>
  <si>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</si>
  <si>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</si>
  <si>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</si>
  <si>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</si>
  <si>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Ikwezi(EC103)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</si>
  <si>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</si>
  <si>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</si>
  <si>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</si>
  <si>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</si>
  <si>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</si>
  <si>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</si>
  <si>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</si>
  <si>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</si>
  <si>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</si>
  <si>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</si>
  <si>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Ikwezi(EC103)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</si>
  <si>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</si>
  <si>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</si>
  <si>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</si>
  <si>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</si>
  <si>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</si>
  <si>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</si>
  <si>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</si>
  <si>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</si>
  <si>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</si>
  <si>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</si>
  <si>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</si>
  <si>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</si>
  <si>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</si>
  <si>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</si>
  <si>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</si>
  <si>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</si>
  <si>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</si>
  <si>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</si>
  <si>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</si>
  <si>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</si>
  <si>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</si>
  <si>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</si>
  <si>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</si>
  <si>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</si>
  <si>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</si>
  <si>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</si>
  <si>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</si>
  <si>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</si>
  <si>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</si>
  <si>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</si>
  <si>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</si>
  <si>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</si>
  <si>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</si>
  <si>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Ikwezi(EC103)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</si>
  <si>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</si>
  <si>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</si>
  <si>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</si>
  <si>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</si>
  <si>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</si>
  <si>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</si>
  <si>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</si>
  <si>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</si>
  <si>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</si>
  <si>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</si>
  <si>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</si>
  <si>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</si>
  <si>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</si>
  <si>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</si>
  <si>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</si>
  <si>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</si>
  <si>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</si>
  <si>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</si>
  <si>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</si>
  <si>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</si>
  <si>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</si>
  <si>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</si>
  <si>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</si>
  <si>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</si>
  <si>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</si>
  <si>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</si>
  <si>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Ikwezi(EC103)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</si>
  <si>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</si>
  <si>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</si>
  <si>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</si>
  <si>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</si>
  <si>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</si>
  <si>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</si>
  <si>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</si>
  <si>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</si>
  <si>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</si>
  <si>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</si>
  <si>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</si>
  <si>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</si>
  <si>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</si>
  <si>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</si>
  <si>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</si>
  <si>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</si>
  <si>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</si>
  <si>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</si>
  <si>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</si>
  <si>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</si>
  <si>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</si>
  <si>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</si>
  <si>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</si>
  <si>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</si>
  <si>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Ikwezi(EC103)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</si>
  <si>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</si>
  <si>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</si>
  <si>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</si>
  <si>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</si>
  <si>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</si>
  <si>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</si>
  <si>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</si>
  <si>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</si>
  <si>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</si>
  <si>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</si>
  <si>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</si>
  <si>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</si>
  <si>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</si>
  <si>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</si>
  <si>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</si>
  <si>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</si>
  <si>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</si>
  <si>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</si>
  <si>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</si>
  <si>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</si>
  <si>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</si>
  <si>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</si>
  <si>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</si>
  <si>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</si>
  <si>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</si>
  <si>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</si>
  <si>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</si>
  <si>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</si>
  <si>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</si>
  <si>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</si>
  <si>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</si>
  <si>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</si>
  <si>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</si>
  <si>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</si>
  <si>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</si>
  <si>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Ikwezi(EC103)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</si>
  <si>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</si>
  <si>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</si>
  <si>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Ikwezi(EC103)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</si>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</sst>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1825177</v>
      </c>
      <c r="C5" s="19">
        <v>0</v>
      </c>
      <c r="D5" s="59">
        <v>1873546</v>
      </c>
      <c r="E5" s="60">
        <v>1873546</v>
      </c>
      <c r="F5" s="60">
        <v>2249918</v>
      </c>
      <c r="G5" s="60">
        <v>23567</v>
      </c>
      <c r="H5" s="60">
        <v>28479</v>
      </c>
      <c r="I5" s="60">
        <v>2301964</v>
      </c>
      <c r="J5" s="60">
        <v>17442</v>
      </c>
      <c r="K5" s="60">
        <v>32566</v>
      </c>
      <c r="L5" s="60">
        <v>49616</v>
      </c>
      <c r="M5" s="60">
        <v>99624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2401588</v>
      </c>
      <c r="W5" s="60">
        <v>954816</v>
      </c>
      <c r="X5" s="60">
        <v>1446772</v>
      </c>
      <c r="Y5" s="61">
        <v>151.52</v>
      </c>
      <c r="Z5" s="62">
        <v>1873546</v>
      </c>
    </row>
    <row r="6" spans="1:26" ht="13.5">
      <c r="A6" s="58" t="s">
        <v>32</v>
      </c>
      <c r="B6" s="19">
        <v>10629386</v>
      </c>
      <c r="C6" s="19">
        <v>0</v>
      </c>
      <c r="D6" s="59">
        <v>14269052</v>
      </c>
      <c r="E6" s="60">
        <v>14269052</v>
      </c>
      <c r="F6" s="60">
        <v>913074</v>
      </c>
      <c r="G6" s="60">
        <v>904625</v>
      </c>
      <c r="H6" s="60">
        <v>923348</v>
      </c>
      <c r="I6" s="60">
        <v>2741047</v>
      </c>
      <c r="J6" s="60">
        <v>879522</v>
      </c>
      <c r="K6" s="60">
        <v>939715</v>
      </c>
      <c r="L6" s="60">
        <v>973940</v>
      </c>
      <c r="M6" s="60">
        <v>2793177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5534224</v>
      </c>
      <c r="W6" s="60">
        <v>6785376</v>
      </c>
      <c r="X6" s="60">
        <v>-1251152</v>
      </c>
      <c r="Y6" s="61">
        <v>-18.44</v>
      </c>
      <c r="Z6" s="62">
        <v>14269052</v>
      </c>
    </row>
    <row r="7" spans="1:26" ht="13.5">
      <c r="A7" s="58" t="s">
        <v>33</v>
      </c>
      <c r="B7" s="19">
        <v>61173</v>
      </c>
      <c r="C7" s="19">
        <v>0</v>
      </c>
      <c r="D7" s="59">
        <v>45616</v>
      </c>
      <c r="E7" s="60">
        <v>45616</v>
      </c>
      <c r="F7" s="60">
        <v>984</v>
      </c>
      <c r="G7" s="60">
        <v>14718</v>
      </c>
      <c r="H7" s="60">
        <v>14223</v>
      </c>
      <c r="I7" s="60">
        <v>29925</v>
      </c>
      <c r="J7" s="60">
        <v>1126</v>
      </c>
      <c r="K7" s="60">
        <v>436</v>
      </c>
      <c r="L7" s="60">
        <v>1150</v>
      </c>
      <c r="M7" s="60">
        <v>2712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32637</v>
      </c>
      <c r="W7" s="60">
        <v>23154</v>
      </c>
      <c r="X7" s="60">
        <v>9483</v>
      </c>
      <c r="Y7" s="61">
        <v>40.96</v>
      </c>
      <c r="Z7" s="62">
        <v>45616</v>
      </c>
    </row>
    <row r="8" spans="1:26" ht="13.5">
      <c r="A8" s="58" t="s">
        <v>34</v>
      </c>
      <c r="B8" s="19">
        <v>23877507</v>
      </c>
      <c r="C8" s="19">
        <v>0</v>
      </c>
      <c r="D8" s="59">
        <v>24524400</v>
      </c>
      <c r="E8" s="60">
        <v>24524400</v>
      </c>
      <c r="F8" s="60">
        <v>7150350</v>
      </c>
      <c r="G8" s="60">
        <v>-363226</v>
      </c>
      <c r="H8" s="60">
        <v>-211735</v>
      </c>
      <c r="I8" s="60">
        <v>6575389</v>
      </c>
      <c r="J8" s="60">
        <v>-10870</v>
      </c>
      <c r="K8" s="60">
        <v>-295843</v>
      </c>
      <c r="L8" s="60">
        <v>7217100</v>
      </c>
      <c r="M8" s="60">
        <v>6910387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13485776</v>
      </c>
      <c r="W8" s="60">
        <v>15883500</v>
      </c>
      <c r="X8" s="60">
        <v>-2397724</v>
      </c>
      <c r="Y8" s="61">
        <v>-15.1</v>
      </c>
      <c r="Z8" s="62">
        <v>24524400</v>
      </c>
    </row>
    <row r="9" spans="1:26" ht="13.5">
      <c r="A9" s="58" t="s">
        <v>35</v>
      </c>
      <c r="B9" s="19">
        <v>1913811</v>
      </c>
      <c r="C9" s="19">
        <v>0</v>
      </c>
      <c r="D9" s="59">
        <v>3075509</v>
      </c>
      <c r="E9" s="60">
        <v>3075509</v>
      </c>
      <c r="F9" s="60">
        <v>161766</v>
      </c>
      <c r="G9" s="60">
        <v>160220</v>
      </c>
      <c r="H9" s="60">
        <v>155885</v>
      </c>
      <c r="I9" s="60">
        <v>477871</v>
      </c>
      <c r="J9" s="60">
        <v>7771</v>
      </c>
      <c r="K9" s="60">
        <v>147631</v>
      </c>
      <c r="L9" s="60">
        <v>611828</v>
      </c>
      <c r="M9" s="60">
        <v>767230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1245101</v>
      </c>
      <c r="W9" s="60">
        <v>665460</v>
      </c>
      <c r="X9" s="60">
        <v>579641</v>
      </c>
      <c r="Y9" s="61">
        <v>87.1</v>
      </c>
      <c r="Z9" s="62">
        <v>3075509</v>
      </c>
    </row>
    <row r="10" spans="1:26" ht="25.5">
      <c r="A10" s="63" t="s">
        <v>277</v>
      </c>
      <c r="B10" s="64">
        <f>SUM(B5:B9)</f>
        <v>38307054</v>
      </c>
      <c r="C10" s="64">
        <f>SUM(C5:C9)</f>
        <v>0</v>
      </c>
      <c r="D10" s="65">
        <f aca="true" t="shared" si="0" ref="D10:Z10">SUM(D5:D9)</f>
        <v>43788123</v>
      </c>
      <c r="E10" s="66">
        <f t="shared" si="0"/>
        <v>43788123</v>
      </c>
      <c r="F10" s="66">
        <f t="shared" si="0"/>
        <v>10476092</v>
      </c>
      <c r="G10" s="66">
        <f t="shared" si="0"/>
        <v>739904</v>
      </c>
      <c r="H10" s="66">
        <f t="shared" si="0"/>
        <v>910200</v>
      </c>
      <c r="I10" s="66">
        <f t="shared" si="0"/>
        <v>12126196</v>
      </c>
      <c r="J10" s="66">
        <f t="shared" si="0"/>
        <v>894991</v>
      </c>
      <c r="K10" s="66">
        <f t="shared" si="0"/>
        <v>824505</v>
      </c>
      <c r="L10" s="66">
        <f t="shared" si="0"/>
        <v>8853634</v>
      </c>
      <c r="M10" s="66">
        <f t="shared" si="0"/>
        <v>10573130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22699326</v>
      </c>
      <c r="W10" s="66">
        <f t="shared" si="0"/>
        <v>24312306</v>
      </c>
      <c r="X10" s="66">
        <f t="shared" si="0"/>
        <v>-1612980</v>
      </c>
      <c r="Y10" s="67">
        <f>+IF(W10&lt;&gt;0,(X10/W10)*100,0)</f>
        <v>-6.634417977463758</v>
      </c>
      <c r="Z10" s="68">
        <f t="shared" si="0"/>
        <v>43788123</v>
      </c>
    </row>
    <row r="11" spans="1:26" ht="13.5">
      <c r="A11" s="58" t="s">
        <v>37</v>
      </c>
      <c r="B11" s="19">
        <v>17842909</v>
      </c>
      <c r="C11" s="19">
        <v>0</v>
      </c>
      <c r="D11" s="59">
        <v>21082291</v>
      </c>
      <c r="E11" s="60">
        <v>21082291</v>
      </c>
      <c r="F11" s="60">
        <v>1593829</v>
      </c>
      <c r="G11" s="60">
        <v>1668763</v>
      </c>
      <c r="H11" s="60">
        <v>1568745</v>
      </c>
      <c r="I11" s="60">
        <v>4831337</v>
      </c>
      <c r="J11" s="60">
        <v>1585925</v>
      </c>
      <c r="K11" s="60">
        <v>2286537</v>
      </c>
      <c r="L11" s="60">
        <v>1572388</v>
      </c>
      <c r="M11" s="60">
        <v>5444850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10276187</v>
      </c>
      <c r="W11" s="60">
        <v>9618396</v>
      </c>
      <c r="X11" s="60">
        <v>657791</v>
      </c>
      <c r="Y11" s="61">
        <v>6.84</v>
      </c>
      <c r="Z11" s="62">
        <v>21082291</v>
      </c>
    </row>
    <row r="12" spans="1:26" ht="13.5">
      <c r="A12" s="58" t="s">
        <v>38</v>
      </c>
      <c r="B12" s="19">
        <v>1593348</v>
      </c>
      <c r="C12" s="19">
        <v>0</v>
      </c>
      <c r="D12" s="59">
        <v>2030720</v>
      </c>
      <c r="E12" s="60">
        <v>2030720</v>
      </c>
      <c r="F12" s="60">
        <v>121756</v>
      </c>
      <c r="G12" s="60">
        <v>142359</v>
      </c>
      <c r="H12" s="60">
        <v>142359</v>
      </c>
      <c r="I12" s="60">
        <v>406474</v>
      </c>
      <c r="J12" s="60">
        <v>142359</v>
      </c>
      <c r="K12" s="60">
        <v>142359</v>
      </c>
      <c r="L12" s="60">
        <v>142359</v>
      </c>
      <c r="M12" s="60">
        <v>427077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833551</v>
      </c>
      <c r="W12" s="60">
        <v>725826</v>
      </c>
      <c r="X12" s="60">
        <v>107725</v>
      </c>
      <c r="Y12" s="61">
        <v>14.84</v>
      </c>
      <c r="Z12" s="62">
        <v>2030720</v>
      </c>
    </row>
    <row r="13" spans="1:26" ht="13.5">
      <c r="A13" s="58" t="s">
        <v>278</v>
      </c>
      <c r="B13" s="19">
        <v>2815430</v>
      </c>
      <c r="C13" s="19">
        <v>0</v>
      </c>
      <c r="D13" s="59">
        <v>1217716</v>
      </c>
      <c r="E13" s="60">
        <v>1217716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594402</v>
      </c>
      <c r="X13" s="60">
        <v>-594402</v>
      </c>
      <c r="Y13" s="61">
        <v>-100</v>
      </c>
      <c r="Z13" s="62">
        <v>1217716</v>
      </c>
    </row>
    <row r="14" spans="1:26" ht="13.5">
      <c r="A14" s="58" t="s">
        <v>40</v>
      </c>
      <c r="B14" s="19">
        <v>616474</v>
      </c>
      <c r="C14" s="19">
        <v>0</v>
      </c>
      <c r="D14" s="59">
        <v>93720</v>
      </c>
      <c r="E14" s="60">
        <v>93720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14580</v>
      </c>
      <c r="M14" s="60">
        <v>14580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14580</v>
      </c>
      <c r="W14" s="60">
        <v>46860</v>
      </c>
      <c r="X14" s="60">
        <v>-32280</v>
      </c>
      <c r="Y14" s="61">
        <v>-68.89</v>
      </c>
      <c r="Z14" s="62">
        <v>93720</v>
      </c>
    </row>
    <row r="15" spans="1:26" ht="13.5">
      <c r="A15" s="58" t="s">
        <v>41</v>
      </c>
      <c r="B15" s="19">
        <v>5879737</v>
      </c>
      <c r="C15" s="19">
        <v>0</v>
      </c>
      <c r="D15" s="59">
        <v>6409268</v>
      </c>
      <c r="E15" s="60">
        <v>6409268</v>
      </c>
      <c r="F15" s="60">
        <v>0</v>
      </c>
      <c r="G15" s="60">
        <v>758649</v>
      </c>
      <c r="H15" s="60">
        <v>0</v>
      </c>
      <c r="I15" s="60">
        <v>758649</v>
      </c>
      <c r="J15" s="60">
        <v>0</v>
      </c>
      <c r="K15" s="60">
        <v>730750</v>
      </c>
      <c r="L15" s="60">
        <v>0</v>
      </c>
      <c r="M15" s="60">
        <v>730750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1489399</v>
      </c>
      <c r="W15" s="60">
        <v>3204636</v>
      </c>
      <c r="X15" s="60">
        <v>-1715237</v>
      </c>
      <c r="Y15" s="61">
        <v>-53.52</v>
      </c>
      <c r="Z15" s="62">
        <v>6409268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665464</v>
      </c>
      <c r="G16" s="60">
        <v>162137</v>
      </c>
      <c r="H16" s="60">
        <v>162321</v>
      </c>
      <c r="I16" s="60">
        <v>989922</v>
      </c>
      <c r="J16" s="60">
        <v>207241</v>
      </c>
      <c r="K16" s="60">
        <v>168757</v>
      </c>
      <c r="L16" s="60">
        <v>-335194</v>
      </c>
      <c r="M16" s="60">
        <v>40804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1030726</v>
      </c>
      <c r="W16" s="60"/>
      <c r="X16" s="60">
        <v>1030726</v>
      </c>
      <c r="Y16" s="61">
        <v>0</v>
      </c>
      <c r="Z16" s="62">
        <v>0</v>
      </c>
    </row>
    <row r="17" spans="1:26" ht="13.5">
      <c r="A17" s="58" t="s">
        <v>43</v>
      </c>
      <c r="B17" s="19">
        <v>24333826</v>
      </c>
      <c r="C17" s="19">
        <v>0</v>
      </c>
      <c r="D17" s="59">
        <v>13428442</v>
      </c>
      <c r="E17" s="60">
        <v>13428442</v>
      </c>
      <c r="F17" s="60">
        <v>1185367</v>
      </c>
      <c r="G17" s="60">
        <v>474971</v>
      </c>
      <c r="H17" s="60">
        <v>820358</v>
      </c>
      <c r="I17" s="60">
        <v>2480696</v>
      </c>
      <c r="J17" s="60">
        <v>256721</v>
      </c>
      <c r="K17" s="60">
        <v>976730</v>
      </c>
      <c r="L17" s="60">
        <v>2811573</v>
      </c>
      <c r="M17" s="60">
        <v>4045024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6525720</v>
      </c>
      <c r="W17" s="60">
        <v>5533044</v>
      </c>
      <c r="X17" s="60">
        <v>992676</v>
      </c>
      <c r="Y17" s="61">
        <v>17.94</v>
      </c>
      <c r="Z17" s="62">
        <v>13428442</v>
      </c>
    </row>
    <row r="18" spans="1:26" ht="13.5">
      <c r="A18" s="70" t="s">
        <v>44</v>
      </c>
      <c r="B18" s="71">
        <f>SUM(B11:B17)</f>
        <v>53081724</v>
      </c>
      <c r="C18" s="71">
        <f>SUM(C11:C17)</f>
        <v>0</v>
      </c>
      <c r="D18" s="72">
        <f aca="true" t="shared" si="1" ref="D18:Z18">SUM(D11:D17)</f>
        <v>44262157</v>
      </c>
      <c r="E18" s="73">
        <f t="shared" si="1"/>
        <v>44262157</v>
      </c>
      <c r="F18" s="73">
        <f t="shared" si="1"/>
        <v>3566416</v>
      </c>
      <c r="G18" s="73">
        <f t="shared" si="1"/>
        <v>3206879</v>
      </c>
      <c r="H18" s="73">
        <f t="shared" si="1"/>
        <v>2693783</v>
      </c>
      <c r="I18" s="73">
        <f t="shared" si="1"/>
        <v>9467078</v>
      </c>
      <c r="J18" s="73">
        <f t="shared" si="1"/>
        <v>2192246</v>
      </c>
      <c r="K18" s="73">
        <f t="shared" si="1"/>
        <v>4305133</v>
      </c>
      <c r="L18" s="73">
        <f t="shared" si="1"/>
        <v>4205706</v>
      </c>
      <c r="M18" s="73">
        <f t="shared" si="1"/>
        <v>10703085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20170163</v>
      </c>
      <c r="W18" s="73">
        <f t="shared" si="1"/>
        <v>19723164</v>
      </c>
      <c r="X18" s="73">
        <f t="shared" si="1"/>
        <v>446999</v>
      </c>
      <c r="Y18" s="67">
        <f>+IF(W18&lt;&gt;0,(X18/W18)*100,0)</f>
        <v>2.266365579072404</v>
      </c>
      <c r="Z18" s="74">
        <f t="shared" si="1"/>
        <v>44262157</v>
      </c>
    </row>
    <row r="19" spans="1:26" ht="13.5">
      <c r="A19" s="70" t="s">
        <v>45</v>
      </c>
      <c r="B19" s="75">
        <f>+B10-B18</f>
        <v>-14774670</v>
      </c>
      <c r="C19" s="75">
        <f>+C10-C18</f>
        <v>0</v>
      </c>
      <c r="D19" s="76">
        <f aca="true" t="shared" si="2" ref="D19:Z19">+D10-D18</f>
        <v>-474034</v>
      </c>
      <c r="E19" s="77">
        <f t="shared" si="2"/>
        <v>-474034</v>
      </c>
      <c r="F19" s="77">
        <f t="shared" si="2"/>
        <v>6909676</v>
      </c>
      <c r="G19" s="77">
        <f t="shared" si="2"/>
        <v>-2466975</v>
      </c>
      <c r="H19" s="77">
        <f t="shared" si="2"/>
        <v>-1783583</v>
      </c>
      <c r="I19" s="77">
        <f t="shared" si="2"/>
        <v>2659118</v>
      </c>
      <c r="J19" s="77">
        <f t="shared" si="2"/>
        <v>-1297255</v>
      </c>
      <c r="K19" s="77">
        <f t="shared" si="2"/>
        <v>-3480628</v>
      </c>
      <c r="L19" s="77">
        <f t="shared" si="2"/>
        <v>4647928</v>
      </c>
      <c r="M19" s="77">
        <f t="shared" si="2"/>
        <v>-129955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2529163</v>
      </c>
      <c r="W19" s="77">
        <f>IF(E10=E18,0,W10-W18)</f>
        <v>4589142</v>
      </c>
      <c r="X19" s="77">
        <f t="shared" si="2"/>
        <v>-2059979</v>
      </c>
      <c r="Y19" s="78">
        <f>+IF(W19&lt;&gt;0,(X19/W19)*100,0)</f>
        <v>-44.88810762447534</v>
      </c>
      <c r="Z19" s="79">
        <f t="shared" si="2"/>
        <v>-474034</v>
      </c>
    </row>
    <row r="20" spans="1:26" ht="13.5">
      <c r="A20" s="58" t="s">
        <v>46</v>
      </c>
      <c r="B20" s="19">
        <v>13167185</v>
      </c>
      <c r="C20" s="19">
        <v>0</v>
      </c>
      <c r="D20" s="59">
        <v>7284600</v>
      </c>
      <c r="E20" s="60">
        <v>7284600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4000998</v>
      </c>
      <c r="X20" s="60">
        <v>-4000998</v>
      </c>
      <c r="Y20" s="61">
        <v>-100</v>
      </c>
      <c r="Z20" s="62">
        <v>7284600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-1607485</v>
      </c>
      <c r="C22" s="86">
        <f>SUM(C19:C21)</f>
        <v>0</v>
      </c>
      <c r="D22" s="87">
        <f aca="true" t="shared" si="3" ref="D22:Z22">SUM(D19:D21)</f>
        <v>6810566</v>
      </c>
      <c r="E22" s="88">
        <f t="shared" si="3"/>
        <v>6810566</v>
      </c>
      <c r="F22" s="88">
        <f t="shared" si="3"/>
        <v>6909676</v>
      </c>
      <c r="G22" s="88">
        <f t="shared" si="3"/>
        <v>-2466975</v>
      </c>
      <c r="H22" s="88">
        <f t="shared" si="3"/>
        <v>-1783583</v>
      </c>
      <c r="I22" s="88">
        <f t="shared" si="3"/>
        <v>2659118</v>
      </c>
      <c r="J22" s="88">
        <f t="shared" si="3"/>
        <v>-1297255</v>
      </c>
      <c r="K22" s="88">
        <f t="shared" si="3"/>
        <v>-3480628</v>
      </c>
      <c r="L22" s="88">
        <f t="shared" si="3"/>
        <v>4647928</v>
      </c>
      <c r="M22" s="88">
        <f t="shared" si="3"/>
        <v>-129955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2529163</v>
      </c>
      <c r="W22" s="88">
        <f t="shared" si="3"/>
        <v>8590140</v>
      </c>
      <c r="X22" s="88">
        <f t="shared" si="3"/>
        <v>-6060977</v>
      </c>
      <c r="Y22" s="89">
        <f>+IF(W22&lt;&gt;0,(X22/W22)*100,0)</f>
        <v>-70.55737159114986</v>
      </c>
      <c r="Z22" s="90">
        <f t="shared" si="3"/>
        <v>6810566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-1607485</v>
      </c>
      <c r="C24" s="75">
        <f>SUM(C22:C23)</f>
        <v>0</v>
      </c>
      <c r="D24" s="76">
        <f aca="true" t="shared" si="4" ref="D24:Z24">SUM(D22:D23)</f>
        <v>6810566</v>
      </c>
      <c r="E24" s="77">
        <f t="shared" si="4"/>
        <v>6810566</v>
      </c>
      <c r="F24" s="77">
        <f t="shared" si="4"/>
        <v>6909676</v>
      </c>
      <c r="G24" s="77">
        <f t="shared" si="4"/>
        <v>-2466975</v>
      </c>
      <c r="H24" s="77">
        <f t="shared" si="4"/>
        <v>-1783583</v>
      </c>
      <c r="I24" s="77">
        <f t="shared" si="4"/>
        <v>2659118</v>
      </c>
      <c r="J24" s="77">
        <f t="shared" si="4"/>
        <v>-1297255</v>
      </c>
      <c r="K24" s="77">
        <f t="shared" si="4"/>
        <v>-3480628</v>
      </c>
      <c r="L24" s="77">
        <f t="shared" si="4"/>
        <v>4647928</v>
      </c>
      <c r="M24" s="77">
        <f t="shared" si="4"/>
        <v>-129955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2529163</v>
      </c>
      <c r="W24" s="77">
        <f t="shared" si="4"/>
        <v>8590140</v>
      </c>
      <c r="X24" s="77">
        <f t="shared" si="4"/>
        <v>-6060977</v>
      </c>
      <c r="Y24" s="78">
        <f>+IF(W24&lt;&gt;0,(X24/W24)*100,0)</f>
        <v>-70.55737159114986</v>
      </c>
      <c r="Z24" s="79">
        <f t="shared" si="4"/>
        <v>6810566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2289418</v>
      </c>
      <c r="C27" s="22">
        <v>0</v>
      </c>
      <c r="D27" s="99">
        <v>8213262</v>
      </c>
      <c r="E27" s="100">
        <v>8213262</v>
      </c>
      <c r="F27" s="100">
        <v>98727</v>
      </c>
      <c r="G27" s="100">
        <v>1272034</v>
      </c>
      <c r="H27" s="100">
        <v>175440</v>
      </c>
      <c r="I27" s="100">
        <v>1546201</v>
      </c>
      <c r="J27" s="100">
        <v>245951</v>
      </c>
      <c r="K27" s="100">
        <v>366019</v>
      </c>
      <c r="L27" s="100">
        <v>1844591</v>
      </c>
      <c r="M27" s="100">
        <v>2456561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4002762</v>
      </c>
      <c r="W27" s="100">
        <v>4106631</v>
      </c>
      <c r="X27" s="100">
        <v>-103869</v>
      </c>
      <c r="Y27" s="101">
        <v>-2.53</v>
      </c>
      <c r="Z27" s="102">
        <v>8213262</v>
      </c>
    </row>
    <row r="28" spans="1:26" ht="13.5">
      <c r="A28" s="103" t="s">
        <v>46</v>
      </c>
      <c r="B28" s="19">
        <v>2221752</v>
      </c>
      <c r="C28" s="19">
        <v>0</v>
      </c>
      <c r="D28" s="59">
        <v>8213262</v>
      </c>
      <c r="E28" s="60">
        <v>8213262</v>
      </c>
      <c r="F28" s="60">
        <v>98727</v>
      </c>
      <c r="G28" s="60">
        <v>1272034</v>
      </c>
      <c r="H28" s="60">
        <v>175440</v>
      </c>
      <c r="I28" s="60">
        <v>1546201</v>
      </c>
      <c r="J28" s="60">
        <v>245951</v>
      </c>
      <c r="K28" s="60">
        <v>366019</v>
      </c>
      <c r="L28" s="60">
        <v>1537693</v>
      </c>
      <c r="M28" s="60">
        <v>2149663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3695864</v>
      </c>
      <c r="W28" s="60">
        <v>4106631</v>
      </c>
      <c r="X28" s="60">
        <v>-410767</v>
      </c>
      <c r="Y28" s="61">
        <v>-10</v>
      </c>
      <c r="Z28" s="62">
        <v>8213262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67666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306898</v>
      </c>
      <c r="M31" s="60">
        <v>306898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306898</v>
      </c>
      <c r="W31" s="60"/>
      <c r="X31" s="60">
        <v>306898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2289418</v>
      </c>
      <c r="C32" s="22">
        <f>SUM(C28:C31)</f>
        <v>0</v>
      </c>
      <c r="D32" s="99">
        <f aca="true" t="shared" si="5" ref="D32:Z32">SUM(D28:D31)</f>
        <v>8213262</v>
      </c>
      <c r="E32" s="100">
        <f t="shared" si="5"/>
        <v>8213262</v>
      </c>
      <c r="F32" s="100">
        <f t="shared" si="5"/>
        <v>98727</v>
      </c>
      <c r="G32" s="100">
        <f t="shared" si="5"/>
        <v>1272034</v>
      </c>
      <c r="H32" s="100">
        <f t="shared" si="5"/>
        <v>175440</v>
      </c>
      <c r="I32" s="100">
        <f t="shared" si="5"/>
        <v>1546201</v>
      </c>
      <c r="J32" s="100">
        <f t="shared" si="5"/>
        <v>245951</v>
      </c>
      <c r="K32" s="100">
        <f t="shared" si="5"/>
        <v>366019</v>
      </c>
      <c r="L32" s="100">
        <f t="shared" si="5"/>
        <v>1844591</v>
      </c>
      <c r="M32" s="100">
        <f t="shared" si="5"/>
        <v>2456561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4002762</v>
      </c>
      <c r="W32" s="100">
        <f t="shared" si="5"/>
        <v>4106631</v>
      </c>
      <c r="X32" s="100">
        <f t="shared" si="5"/>
        <v>-103869</v>
      </c>
      <c r="Y32" s="101">
        <f>+IF(W32&lt;&gt;0,(X32/W32)*100,0)</f>
        <v>-2.5292995645335554</v>
      </c>
      <c r="Z32" s="102">
        <f t="shared" si="5"/>
        <v>8213262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2666252</v>
      </c>
      <c r="C35" s="19">
        <v>0</v>
      </c>
      <c r="D35" s="59">
        <v>7603000</v>
      </c>
      <c r="E35" s="60">
        <v>7603000</v>
      </c>
      <c r="F35" s="60">
        <v>20059528</v>
      </c>
      <c r="G35" s="60">
        <v>18039618</v>
      </c>
      <c r="H35" s="60">
        <v>7048162</v>
      </c>
      <c r="I35" s="60">
        <v>7048162</v>
      </c>
      <c r="J35" s="60">
        <v>4525700</v>
      </c>
      <c r="K35" s="60">
        <v>5088493</v>
      </c>
      <c r="L35" s="60">
        <v>5567293</v>
      </c>
      <c r="M35" s="60">
        <v>5567293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5567293</v>
      </c>
      <c r="W35" s="60">
        <v>3801500</v>
      </c>
      <c r="X35" s="60">
        <v>1765793</v>
      </c>
      <c r="Y35" s="61">
        <v>46.45</v>
      </c>
      <c r="Z35" s="62">
        <v>7603000</v>
      </c>
    </row>
    <row r="36" spans="1:26" ht="13.5">
      <c r="A36" s="58" t="s">
        <v>57</v>
      </c>
      <c r="B36" s="19">
        <v>142582295</v>
      </c>
      <c r="C36" s="19">
        <v>0</v>
      </c>
      <c r="D36" s="59">
        <v>115801000</v>
      </c>
      <c r="E36" s="60">
        <v>115801000</v>
      </c>
      <c r="F36" s="60">
        <v>109659706</v>
      </c>
      <c r="G36" s="60">
        <v>285412503</v>
      </c>
      <c r="H36" s="60">
        <v>142706251</v>
      </c>
      <c r="I36" s="60">
        <v>142706251</v>
      </c>
      <c r="J36" s="60">
        <v>142582295</v>
      </c>
      <c r="K36" s="60">
        <v>142582295</v>
      </c>
      <c r="L36" s="60">
        <v>142582295</v>
      </c>
      <c r="M36" s="60">
        <v>142582295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142582295</v>
      </c>
      <c r="W36" s="60">
        <v>57900500</v>
      </c>
      <c r="X36" s="60">
        <v>84681795</v>
      </c>
      <c r="Y36" s="61">
        <v>146.25</v>
      </c>
      <c r="Z36" s="62">
        <v>115801000</v>
      </c>
    </row>
    <row r="37" spans="1:26" ht="13.5">
      <c r="A37" s="58" t="s">
        <v>58</v>
      </c>
      <c r="B37" s="19">
        <v>23939676</v>
      </c>
      <c r="C37" s="19">
        <v>0</v>
      </c>
      <c r="D37" s="59">
        <v>24860000</v>
      </c>
      <c r="E37" s="60">
        <v>24860000</v>
      </c>
      <c r="F37" s="60">
        <v>30569802</v>
      </c>
      <c r="G37" s="60">
        <v>48378301</v>
      </c>
      <c r="H37" s="60">
        <v>22206848</v>
      </c>
      <c r="I37" s="60">
        <v>22206848</v>
      </c>
      <c r="J37" s="60">
        <v>26417912</v>
      </c>
      <c r="K37" s="60">
        <v>31328026</v>
      </c>
      <c r="L37" s="60">
        <v>29485084</v>
      </c>
      <c r="M37" s="60">
        <v>29485084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29485084</v>
      </c>
      <c r="W37" s="60">
        <v>12430000</v>
      </c>
      <c r="X37" s="60">
        <v>17055084</v>
      </c>
      <c r="Y37" s="61">
        <v>137.21</v>
      </c>
      <c r="Z37" s="62">
        <v>24860000</v>
      </c>
    </row>
    <row r="38" spans="1:26" ht="13.5">
      <c r="A38" s="58" t="s">
        <v>59</v>
      </c>
      <c r="B38" s="19">
        <v>13272840</v>
      </c>
      <c r="C38" s="19">
        <v>0</v>
      </c>
      <c r="D38" s="59">
        <v>1465000</v>
      </c>
      <c r="E38" s="60">
        <v>1465000</v>
      </c>
      <c r="F38" s="60">
        <v>1386786</v>
      </c>
      <c r="G38" s="60">
        <v>9752232</v>
      </c>
      <c r="H38" s="60">
        <v>4876116</v>
      </c>
      <c r="I38" s="60">
        <v>4876116</v>
      </c>
      <c r="J38" s="60">
        <v>13479480</v>
      </c>
      <c r="K38" s="60">
        <v>13518356</v>
      </c>
      <c r="L38" s="60">
        <v>13259012</v>
      </c>
      <c r="M38" s="60">
        <v>13259012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13259012</v>
      </c>
      <c r="W38" s="60">
        <v>732500</v>
      </c>
      <c r="X38" s="60">
        <v>12526512</v>
      </c>
      <c r="Y38" s="61">
        <v>1710.1</v>
      </c>
      <c r="Z38" s="62">
        <v>1465000</v>
      </c>
    </row>
    <row r="39" spans="1:26" ht="13.5">
      <c r="A39" s="58" t="s">
        <v>60</v>
      </c>
      <c r="B39" s="19">
        <v>108036031</v>
      </c>
      <c r="C39" s="19">
        <v>0</v>
      </c>
      <c r="D39" s="59">
        <v>97079000</v>
      </c>
      <c r="E39" s="60">
        <v>97079000</v>
      </c>
      <c r="F39" s="60">
        <v>97762646</v>
      </c>
      <c r="G39" s="60">
        <v>245321588</v>
      </c>
      <c r="H39" s="60">
        <v>122671449</v>
      </c>
      <c r="I39" s="60">
        <v>122671449</v>
      </c>
      <c r="J39" s="60">
        <v>107210603</v>
      </c>
      <c r="K39" s="60">
        <v>102824406</v>
      </c>
      <c r="L39" s="60">
        <v>105405492</v>
      </c>
      <c r="M39" s="60">
        <v>105405492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105405492</v>
      </c>
      <c r="W39" s="60">
        <v>48539500</v>
      </c>
      <c r="X39" s="60">
        <v>56865992</v>
      </c>
      <c r="Y39" s="61">
        <v>117.15</v>
      </c>
      <c r="Z39" s="62">
        <v>97079000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7421604</v>
      </c>
      <c r="C42" s="19">
        <v>0</v>
      </c>
      <c r="D42" s="59">
        <v>8673496</v>
      </c>
      <c r="E42" s="60">
        <v>8673496</v>
      </c>
      <c r="F42" s="60">
        <v>6026093</v>
      </c>
      <c r="G42" s="60">
        <v>-3881076</v>
      </c>
      <c r="H42" s="60">
        <v>-960518</v>
      </c>
      <c r="I42" s="60">
        <v>1184499</v>
      </c>
      <c r="J42" s="60">
        <v>-1586245</v>
      </c>
      <c r="K42" s="60">
        <v>-2719242</v>
      </c>
      <c r="L42" s="60">
        <v>4018669</v>
      </c>
      <c r="M42" s="60">
        <v>-286818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897681</v>
      </c>
      <c r="W42" s="60">
        <v>470678</v>
      </c>
      <c r="X42" s="60">
        <v>427003</v>
      </c>
      <c r="Y42" s="61">
        <v>90.72</v>
      </c>
      <c r="Z42" s="62">
        <v>8673496</v>
      </c>
    </row>
    <row r="43" spans="1:26" ht="13.5">
      <c r="A43" s="58" t="s">
        <v>63</v>
      </c>
      <c r="B43" s="19">
        <v>-6652849</v>
      </c>
      <c r="C43" s="19">
        <v>0</v>
      </c>
      <c r="D43" s="59">
        <v>-8213262</v>
      </c>
      <c r="E43" s="60">
        <v>-8213262</v>
      </c>
      <c r="F43" s="60">
        <v>-55953</v>
      </c>
      <c r="G43" s="60">
        <v>-1230882</v>
      </c>
      <c r="H43" s="60">
        <v>-175440</v>
      </c>
      <c r="I43" s="60">
        <v>-1462275</v>
      </c>
      <c r="J43" s="60">
        <v>-245951</v>
      </c>
      <c r="K43" s="60">
        <v>-349766</v>
      </c>
      <c r="L43" s="60">
        <v>-1844591</v>
      </c>
      <c r="M43" s="60">
        <v>-2440308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-3902583</v>
      </c>
      <c r="W43" s="60">
        <v>-1030772</v>
      </c>
      <c r="X43" s="60">
        <v>-2871811</v>
      </c>
      <c r="Y43" s="61">
        <v>278.61</v>
      </c>
      <c r="Z43" s="62">
        <v>-8213262</v>
      </c>
    </row>
    <row r="44" spans="1:26" ht="13.5">
      <c r="A44" s="58" t="s">
        <v>64</v>
      </c>
      <c r="B44" s="19">
        <v>-221890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-309165</v>
      </c>
      <c r="C45" s="22">
        <v>0</v>
      </c>
      <c r="D45" s="99">
        <v>501322</v>
      </c>
      <c r="E45" s="100">
        <v>501322</v>
      </c>
      <c r="F45" s="100">
        <v>7071147</v>
      </c>
      <c r="G45" s="100">
        <v>1959189</v>
      </c>
      <c r="H45" s="100">
        <v>823231</v>
      </c>
      <c r="I45" s="100">
        <v>823231</v>
      </c>
      <c r="J45" s="100">
        <v>-1008965</v>
      </c>
      <c r="K45" s="100">
        <v>-4077973</v>
      </c>
      <c r="L45" s="100">
        <v>-1903895</v>
      </c>
      <c r="M45" s="100">
        <v>-1903895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-1903895</v>
      </c>
      <c r="W45" s="100">
        <v>-519006</v>
      </c>
      <c r="X45" s="100">
        <v>-1384889</v>
      </c>
      <c r="Y45" s="101">
        <v>266.83</v>
      </c>
      <c r="Z45" s="102">
        <v>501322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478562</v>
      </c>
      <c r="C49" s="52">
        <v>0</v>
      </c>
      <c r="D49" s="129">
        <v>467232</v>
      </c>
      <c r="E49" s="54">
        <v>446112</v>
      </c>
      <c r="F49" s="54">
        <v>0</v>
      </c>
      <c r="G49" s="54">
        <v>0</v>
      </c>
      <c r="H49" s="54">
        <v>0</v>
      </c>
      <c r="I49" s="54">
        <v>425490</v>
      </c>
      <c r="J49" s="54">
        <v>0</v>
      </c>
      <c r="K49" s="54">
        <v>0</v>
      </c>
      <c r="L49" s="54">
        <v>0</v>
      </c>
      <c r="M49" s="54">
        <v>28215539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30032935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1836729</v>
      </c>
      <c r="C51" s="52">
        <v>0</v>
      </c>
      <c r="D51" s="129">
        <v>1598788</v>
      </c>
      <c r="E51" s="54">
        <v>2423011</v>
      </c>
      <c r="F51" s="54">
        <v>0</v>
      </c>
      <c r="G51" s="54">
        <v>0</v>
      </c>
      <c r="H51" s="54">
        <v>0</v>
      </c>
      <c r="I51" s="54">
        <v>1190357</v>
      </c>
      <c r="J51" s="54">
        <v>0</v>
      </c>
      <c r="K51" s="54">
        <v>0</v>
      </c>
      <c r="L51" s="54">
        <v>0</v>
      </c>
      <c r="M51" s="54">
        <v>5534194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3504717</v>
      </c>
      <c r="W51" s="54">
        <v>402221</v>
      </c>
      <c r="X51" s="54">
        <v>0</v>
      </c>
      <c r="Y51" s="54">
        <v>16490017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44.108581658478165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4.126446030096678</v>
      </c>
      <c r="G58" s="7">
        <f t="shared" si="6"/>
        <v>22.504976804668228</v>
      </c>
      <c r="H58" s="7">
        <f t="shared" si="6"/>
        <v>55.94776117964347</v>
      </c>
      <c r="I58" s="7">
        <f t="shared" si="6"/>
        <v>17.80009990673228</v>
      </c>
      <c r="J58" s="7">
        <f t="shared" si="6"/>
        <v>37.43138198609705</v>
      </c>
      <c r="K58" s="7">
        <f t="shared" si="6"/>
        <v>44.16787989941198</v>
      </c>
      <c r="L58" s="7">
        <f t="shared" si="6"/>
        <v>29.51381314082859</v>
      </c>
      <c r="M58" s="7">
        <f t="shared" si="6"/>
        <v>36.65151214901985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24.83688913961844</v>
      </c>
      <c r="W58" s="7">
        <f t="shared" si="6"/>
        <v>29.46451013345125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358.2560277058015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1.0406120327756632</v>
      </c>
      <c r="G59" s="10">
        <f t="shared" si="7"/>
        <v>0</v>
      </c>
      <c r="H59" s="10">
        <f t="shared" si="7"/>
        <v>-27125.173370319004</v>
      </c>
      <c r="I59" s="10">
        <f t="shared" si="7"/>
        <v>20.62980595493437</v>
      </c>
      <c r="J59" s="10">
        <f t="shared" si="7"/>
        <v>12771.28987517337</v>
      </c>
      <c r="K59" s="10">
        <f t="shared" si="7"/>
        <v>0</v>
      </c>
      <c r="L59" s="10">
        <f t="shared" si="7"/>
        <v>-10837.972166998012</v>
      </c>
      <c r="M59" s="10">
        <f t="shared" si="7"/>
        <v>41105.963791267306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37.962640562894045</v>
      </c>
      <c r="W59" s="10">
        <f t="shared" si="7"/>
        <v>27.75204082348895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10.914230390965026</v>
      </c>
      <c r="G60" s="13">
        <f t="shared" si="7"/>
        <v>8.69631062594998</v>
      </c>
      <c r="H60" s="13">
        <f t="shared" si="7"/>
        <v>7.985613224916283</v>
      </c>
      <c r="I60" s="13">
        <f t="shared" si="7"/>
        <v>9.195719737749846</v>
      </c>
      <c r="J60" s="13">
        <f t="shared" si="7"/>
        <v>16.553878129256574</v>
      </c>
      <c r="K60" s="13">
        <f t="shared" si="7"/>
        <v>21.47725640220705</v>
      </c>
      <c r="L60" s="13">
        <f t="shared" si="7"/>
        <v>29.76384582212457</v>
      </c>
      <c r="M60" s="13">
        <f t="shared" si="7"/>
        <v>22.816384353730538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16.070202434885182</v>
      </c>
      <c r="W60" s="13">
        <f t="shared" si="7"/>
        <v>29.756213951887116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10.90367955654325</v>
      </c>
      <c r="G61" s="13">
        <f t="shared" si="7"/>
        <v>11.799693504999654</v>
      </c>
      <c r="H61" s="13">
        <f t="shared" si="7"/>
        <v>5.898745854136005</v>
      </c>
      <c r="I61" s="13">
        <f t="shared" si="7"/>
        <v>9.499914006850787</v>
      </c>
      <c r="J61" s="13">
        <f t="shared" si="7"/>
        <v>21.39171218555653</v>
      </c>
      <c r="K61" s="13">
        <f t="shared" si="7"/>
        <v>19.291462513344097</v>
      </c>
      <c r="L61" s="13">
        <f t="shared" si="7"/>
        <v>38.94098769834195</v>
      </c>
      <c r="M61" s="13">
        <f t="shared" si="7"/>
        <v>26.95779779491913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18.357742308995746</v>
      </c>
      <c r="W61" s="13">
        <f t="shared" si="7"/>
        <v>28.204487947795982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11.206826858297775</v>
      </c>
      <c r="G62" s="13">
        <f t="shared" si="7"/>
        <v>5.647688398444865</v>
      </c>
      <c r="H62" s="13">
        <f t="shared" si="7"/>
        <v>12.976625339643352</v>
      </c>
      <c r="I62" s="13">
        <f t="shared" si="7"/>
        <v>9.941469668467908</v>
      </c>
      <c r="J62" s="13">
        <f t="shared" si="7"/>
        <v>12.936354177878234</v>
      </c>
      <c r="K62" s="13">
        <f t="shared" si="7"/>
        <v>32.34805563287332</v>
      </c>
      <c r="L62" s="13">
        <f t="shared" si="7"/>
        <v>15.15881206283683</v>
      </c>
      <c r="M62" s="13">
        <f t="shared" si="7"/>
        <v>20.115513416092174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15.046665930438364</v>
      </c>
      <c r="W62" s="13">
        <f t="shared" si="7"/>
        <v>44.80277667305398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11.45437444081639</v>
      </c>
      <c r="G63" s="13">
        <f t="shared" si="7"/>
        <v>2.0459688717151345</v>
      </c>
      <c r="H63" s="13">
        <f t="shared" si="7"/>
        <v>9.633555235144337</v>
      </c>
      <c r="I63" s="13">
        <f t="shared" si="7"/>
        <v>7.721831985332662</v>
      </c>
      <c r="J63" s="13">
        <f t="shared" si="7"/>
        <v>5.340184429049869</v>
      </c>
      <c r="K63" s="13">
        <f t="shared" si="7"/>
        <v>13.950767430761887</v>
      </c>
      <c r="L63" s="13">
        <f t="shared" si="7"/>
        <v>14.116612814917062</v>
      </c>
      <c r="M63" s="13">
        <f t="shared" si="7"/>
        <v>11.121158481759753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9.419972717244697</v>
      </c>
      <c r="W63" s="13">
        <f t="shared" si="7"/>
        <v>27.87761786894722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10.059701492537314</v>
      </c>
      <c r="G64" s="13">
        <f t="shared" si="7"/>
        <v>4.292361720807726</v>
      </c>
      <c r="H64" s="13">
        <f t="shared" si="7"/>
        <v>11.64021164021164</v>
      </c>
      <c r="I64" s="13">
        <f t="shared" si="7"/>
        <v>8.663028649386085</v>
      </c>
      <c r="J64" s="13">
        <f t="shared" si="7"/>
        <v>10.753187981266773</v>
      </c>
      <c r="K64" s="13">
        <f t="shared" si="7"/>
        <v>30.649692712906056</v>
      </c>
      <c r="L64" s="13">
        <f t="shared" si="7"/>
        <v>12.08867427568042</v>
      </c>
      <c r="M64" s="13">
        <f t="shared" si="7"/>
        <v>17.827992346893996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13.247146619841969</v>
      </c>
      <c r="W64" s="13">
        <f t="shared" si="7"/>
        <v>27.877381306199993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10.721293462051644</v>
      </c>
      <c r="G66" s="16">
        <f t="shared" si="7"/>
        <v>100</v>
      </c>
      <c r="H66" s="16">
        <f t="shared" si="7"/>
        <v>99.99913464866735</v>
      </c>
      <c r="I66" s="16">
        <f t="shared" si="7"/>
        <v>71.65431098928482</v>
      </c>
      <c r="J66" s="16">
        <f t="shared" si="7"/>
        <v>0</v>
      </c>
      <c r="K66" s="16">
        <f t="shared" si="7"/>
        <v>100.00084699106424</v>
      </c>
      <c r="L66" s="16">
        <f t="shared" si="7"/>
        <v>5.392560674228503</v>
      </c>
      <c r="M66" s="16">
        <f t="shared" si="7"/>
        <v>36.87665595580359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53.397354325116154</v>
      </c>
      <c r="W66" s="16">
        <f t="shared" si="7"/>
        <v>27.877522873643894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12945796</v>
      </c>
      <c r="C67" s="24"/>
      <c r="D67" s="25">
        <v>16585511</v>
      </c>
      <c r="E67" s="26">
        <v>16585511</v>
      </c>
      <c r="F67" s="26">
        <v>3241288</v>
      </c>
      <c r="G67" s="26">
        <v>1008177</v>
      </c>
      <c r="H67" s="26">
        <v>1037466</v>
      </c>
      <c r="I67" s="26">
        <v>5286931</v>
      </c>
      <c r="J67" s="26">
        <v>880964</v>
      </c>
      <c r="K67" s="26">
        <v>1057780</v>
      </c>
      <c r="L67" s="26">
        <v>1210152</v>
      </c>
      <c r="M67" s="26">
        <v>3148896</v>
      </c>
      <c r="N67" s="26"/>
      <c r="O67" s="26"/>
      <c r="P67" s="26"/>
      <c r="Q67" s="26"/>
      <c r="R67" s="26"/>
      <c r="S67" s="26"/>
      <c r="T67" s="26"/>
      <c r="U67" s="26"/>
      <c r="V67" s="26">
        <v>8435827</v>
      </c>
      <c r="W67" s="26">
        <v>7965006</v>
      </c>
      <c r="X67" s="26"/>
      <c r="Y67" s="25"/>
      <c r="Z67" s="27">
        <v>16585511</v>
      </c>
    </row>
    <row r="68" spans="1:26" ht="13.5" hidden="1">
      <c r="A68" s="37" t="s">
        <v>31</v>
      </c>
      <c r="B68" s="19">
        <v>1593890</v>
      </c>
      <c r="C68" s="19"/>
      <c r="D68" s="20">
        <v>1676503</v>
      </c>
      <c r="E68" s="21">
        <v>1676503</v>
      </c>
      <c r="F68" s="21">
        <v>2226286</v>
      </c>
      <c r="G68" s="21"/>
      <c r="H68" s="21">
        <v>-1442</v>
      </c>
      <c r="I68" s="21">
        <v>2224844</v>
      </c>
      <c r="J68" s="21">
        <v>1442</v>
      </c>
      <c r="K68" s="21"/>
      <c r="L68" s="21">
        <v>-503</v>
      </c>
      <c r="M68" s="21">
        <v>939</v>
      </c>
      <c r="N68" s="21"/>
      <c r="O68" s="21"/>
      <c r="P68" s="21"/>
      <c r="Q68" s="21"/>
      <c r="R68" s="21"/>
      <c r="S68" s="21"/>
      <c r="T68" s="21"/>
      <c r="U68" s="21"/>
      <c r="V68" s="21">
        <v>2225783</v>
      </c>
      <c r="W68" s="21">
        <v>854802</v>
      </c>
      <c r="X68" s="21"/>
      <c r="Y68" s="20"/>
      <c r="Z68" s="23">
        <v>1676503</v>
      </c>
    </row>
    <row r="69" spans="1:26" ht="13.5" hidden="1">
      <c r="A69" s="38" t="s">
        <v>32</v>
      </c>
      <c r="B69" s="19">
        <v>10629386</v>
      </c>
      <c r="C69" s="19"/>
      <c r="D69" s="20">
        <v>14269052</v>
      </c>
      <c r="E69" s="21">
        <v>14269052</v>
      </c>
      <c r="F69" s="21">
        <v>913074</v>
      </c>
      <c r="G69" s="21">
        <v>904625</v>
      </c>
      <c r="H69" s="21">
        <v>923348</v>
      </c>
      <c r="I69" s="21">
        <v>2741047</v>
      </c>
      <c r="J69" s="21">
        <v>879522</v>
      </c>
      <c r="K69" s="21">
        <v>939715</v>
      </c>
      <c r="L69" s="21">
        <v>973940</v>
      </c>
      <c r="M69" s="21">
        <v>2793177</v>
      </c>
      <c r="N69" s="21"/>
      <c r="O69" s="21"/>
      <c r="P69" s="21"/>
      <c r="Q69" s="21"/>
      <c r="R69" s="21"/>
      <c r="S69" s="21"/>
      <c r="T69" s="21"/>
      <c r="U69" s="21"/>
      <c r="V69" s="21">
        <v>5534224</v>
      </c>
      <c r="W69" s="21">
        <v>6785376</v>
      </c>
      <c r="X69" s="21"/>
      <c r="Y69" s="20"/>
      <c r="Z69" s="23">
        <v>14269052</v>
      </c>
    </row>
    <row r="70" spans="1:26" ht="13.5" hidden="1">
      <c r="A70" s="39" t="s">
        <v>103</v>
      </c>
      <c r="B70" s="19">
        <v>6595498</v>
      </c>
      <c r="C70" s="19"/>
      <c r="D70" s="20">
        <v>9219863</v>
      </c>
      <c r="E70" s="21">
        <v>9219863</v>
      </c>
      <c r="F70" s="21">
        <v>557078</v>
      </c>
      <c r="G70" s="21">
        <v>549438</v>
      </c>
      <c r="H70" s="21">
        <v>568036</v>
      </c>
      <c r="I70" s="21">
        <v>1674552</v>
      </c>
      <c r="J70" s="21">
        <v>523226</v>
      </c>
      <c r="K70" s="21">
        <v>584528</v>
      </c>
      <c r="L70" s="21">
        <v>616990</v>
      </c>
      <c r="M70" s="21">
        <v>1724744</v>
      </c>
      <c r="N70" s="21"/>
      <c r="O70" s="21"/>
      <c r="P70" s="21"/>
      <c r="Q70" s="21"/>
      <c r="R70" s="21"/>
      <c r="S70" s="21"/>
      <c r="T70" s="21"/>
      <c r="U70" s="21"/>
      <c r="V70" s="21">
        <v>3399296</v>
      </c>
      <c r="W70" s="21">
        <v>4625544</v>
      </c>
      <c r="X70" s="21"/>
      <c r="Y70" s="20"/>
      <c r="Z70" s="23">
        <v>9219863</v>
      </c>
    </row>
    <row r="71" spans="1:26" ht="13.5" hidden="1">
      <c r="A71" s="39" t="s">
        <v>104</v>
      </c>
      <c r="B71" s="19">
        <v>1238415</v>
      </c>
      <c r="C71" s="19"/>
      <c r="D71" s="20">
        <v>2101817</v>
      </c>
      <c r="E71" s="21">
        <v>2101817</v>
      </c>
      <c r="F71" s="21">
        <v>111325</v>
      </c>
      <c r="G71" s="21">
        <v>111373</v>
      </c>
      <c r="H71" s="21">
        <v>111146</v>
      </c>
      <c r="I71" s="21">
        <v>333844</v>
      </c>
      <c r="J71" s="21">
        <v>111492</v>
      </c>
      <c r="K71" s="21">
        <v>111373</v>
      </c>
      <c r="L71" s="21">
        <v>113373</v>
      </c>
      <c r="M71" s="21">
        <v>336238</v>
      </c>
      <c r="N71" s="21"/>
      <c r="O71" s="21"/>
      <c r="P71" s="21"/>
      <c r="Q71" s="21"/>
      <c r="R71" s="21"/>
      <c r="S71" s="21"/>
      <c r="T71" s="21"/>
      <c r="U71" s="21"/>
      <c r="V71" s="21">
        <v>670082</v>
      </c>
      <c r="W71" s="21">
        <v>663816</v>
      </c>
      <c r="X71" s="21"/>
      <c r="Y71" s="20"/>
      <c r="Z71" s="23">
        <v>2101817</v>
      </c>
    </row>
    <row r="72" spans="1:26" ht="13.5" hidden="1">
      <c r="A72" s="39" t="s">
        <v>105</v>
      </c>
      <c r="B72" s="19">
        <v>1514705</v>
      </c>
      <c r="C72" s="19"/>
      <c r="D72" s="20">
        <v>1595088</v>
      </c>
      <c r="E72" s="21">
        <v>1595088</v>
      </c>
      <c r="F72" s="21">
        <v>130771</v>
      </c>
      <c r="G72" s="21">
        <v>129914</v>
      </c>
      <c r="H72" s="21">
        <v>130388</v>
      </c>
      <c r="I72" s="21">
        <v>391073</v>
      </c>
      <c r="J72" s="21">
        <v>130782</v>
      </c>
      <c r="K72" s="21">
        <v>129914</v>
      </c>
      <c r="L72" s="21">
        <v>129677</v>
      </c>
      <c r="M72" s="21">
        <v>390373</v>
      </c>
      <c r="N72" s="21"/>
      <c r="O72" s="21"/>
      <c r="P72" s="21"/>
      <c r="Q72" s="21"/>
      <c r="R72" s="21"/>
      <c r="S72" s="21"/>
      <c r="T72" s="21"/>
      <c r="U72" s="21"/>
      <c r="V72" s="21">
        <v>781446</v>
      </c>
      <c r="W72" s="21">
        <v>809628</v>
      </c>
      <c r="X72" s="21"/>
      <c r="Y72" s="20"/>
      <c r="Z72" s="23">
        <v>1595088</v>
      </c>
    </row>
    <row r="73" spans="1:26" ht="13.5" hidden="1">
      <c r="A73" s="39" t="s">
        <v>106</v>
      </c>
      <c r="B73" s="19">
        <v>1280768</v>
      </c>
      <c r="C73" s="19"/>
      <c r="D73" s="20">
        <v>1352284</v>
      </c>
      <c r="E73" s="21">
        <v>1352284</v>
      </c>
      <c r="F73" s="21">
        <v>113900</v>
      </c>
      <c r="G73" s="21">
        <v>113900</v>
      </c>
      <c r="H73" s="21">
        <v>113778</v>
      </c>
      <c r="I73" s="21">
        <v>341578</v>
      </c>
      <c r="J73" s="21">
        <v>114022</v>
      </c>
      <c r="K73" s="21">
        <v>113900</v>
      </c>
      <c r="L73" s="21">
        <v>113900</v>
      </c>
      <c r="M73" s="21">
        <v>341822</v>
      </c>
      <c r="N73" s="21"/>
      <c r="O73" s="21"/>
      <c r="P73" s="21"/>
      <c r="Q73" s="21"/>
      <c r="R73" s="21"/>
      <c r="S73" s="21"/>
      <c r="T73" s="21"/>
      <c r="U73" s="21"/>
      <c r="V73" s="21">
        <v>683400</v>
      </c>
      <c r="W73" s="21">
        <v>686388</v>
      </c>
      <c r="X73" s="21"/>
      <c r="Y73" s="20"/>
      <c r="Z73" s="23">
        <v>1352284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722520</v>
      </c>
      <c r="C75" s="28"/>
      <c r="D75" s="29">
        <v>639956</v>
      </c>
      <c r="E75" s="30">
        <v>639956</v>
      </c>
      <c r="F75" s="30">
        <v>101928</v>
      </c>
      <c r="G75" s="30">
        <v>103552</v>
      </c>
      <c r="H75" s="30">
        <v>115560</v>
      </c>
      <c r="I75" s="30">
        <v>321040</v>
      </c>
      <c r="J75" s="30"/>
      <c r="K75" s="30">
        <v>118065</v>
      </c>
      <c r="L75" s="30">
        <v>236715</v>
      </c>
      <c r="M75" s="30">
        <v>354780</v>
      </c>
      <c r="N75" s="30"/>
      <c r="O75" s="30"/>
      <c r="P75" s="30"/>
      <c r="Q75" s="30"/>
      <c r="R75" s="30"/>
      <c r="S75" s="30"/>
      <c r="T75" s="30"/>
      <c r="U75" s="30"/>
      <c r="V75" s="30">
        <v>675820</v>
      </c>
      <c r="W75" s="30">
        <v>324828</v>
      </c>
      <c r="X75" s="30"/>
      <c r="Y75" s="29"/>
      <c r="Z75" s="31">
        <v>639956</v>
      </c>
    </row>
    <row r="76" spans="1:26" ht="13.5" hidden="1">
      <c r="A76" s="42" t="s">
        <v>286</v>
      </c>
      <c r="B76" s="32">
        <v>5710207</v>
      </c>
      <c r="C76" s="32"/>
      <c r="D76" s="33">
        <v>16585511</v>
      </c>
      <c r="E76" s="34">
        <v>16585511</v>
      </c>
      <c r="F76" s="34">
        <v>133750</v>
      </c>
      <c r="G76" s="34">
        <v>226890</v>
      </c>
      <c r="H76" s="34">
        <v>580439</v>
      </c>
      <c r="I76" s="34">
        <v>941079</v>
      </c>
      <c r="J76" s="34">
        <v>329757</v>
      </c>
      <c r="K76" s="34">
        <v>467199</v>
      </c>
      <c r="L76" s="34">
        <v>357162</v>
      </c>
      <c r="M76" s="34">
        <v>1154118</v>
      </c>
      <c r="N76" s="34"/>
      <c r="O76" s="34"/>
      <c r="P76" s="34"/>
      <c r="Q76" s="34"/>
      <c r="R76" s="34"/>
      <c r="S76" s="34"/>
      <c r="T76" s="34"/>
      <c r="U76" s="34"/>
      <c r="V76" s="34">
        <v>2095197</v>
      </c>
      <c r="W76" s="34">
        <v>2346850</v>
      </c>
      <c r="X76" s="34"/>
      <c r="Y76" s="33"/>
      <c r="Z76" s="35">
        <v>16585511</v>
      </c>
    </row>
    <row r="77" spans="1:26" ht="13.5" hidden="1">
      <c r="A77" s="37" t="s">
        <v>31</v>
      </c>
      <c r="B77" s="19">
        <v>5710207</v>
      </c>
      <c r="C77" s="19"/>
      <c r="D77" s="20">
        <v>1676503</v>
      </c>
      <c r="E77" s="21">
        <v>1676503</v>
      </c>
      <c r="F77" s="21">
        <v>23167</v>
      </c>
      <c r="G77" s="21">
        <v>44669</v>
      </c>
      <c r="H77" s="21">
        <v>391145</v>
      </c>
      <c r="I77" s="21">
        <v>458981</v>
      </c>
      <c r="J77" s="21">
        <v>184162</v>
      </c>
      <c r="K77" s="21">
        <v>147308</v>
      </c>
      <c r="L77" s="21">
        <v>54515</v>
      </c>
      <c r="M77" s="21">
        <v>385985</v>
      </c>
      <c r="N77" s="21"/>
      <c r="O77" s="21"/>
      <c r="P77" s="21"/>
      <c r="Q77" s="21"/>
      <c r="R77" s="21"/>
      <c r="S77" s="21"/>
      <c r="T77" s="21"/>
      <c r="U77" s="21"/>
      <c r="V77" s="21">
        <v>844966</v>
      </c>
      <c r="W77" s="21">
        <v>237225</v>
      </c>
      <c r="X77" s="21"/>
      <c r="Y77" s="20"/>
      <c r="Z77" s="23">
        <v>1676503</v>
      </c>
    </row>
    <row r="78" spans="1:26" ht="13.5" hidden="1">
      <c r="A78" s="38" t="s">
        <v>32</v>
      </c>
      <c r="B78" s="19"/>
      <c r="C78" s="19"/>
      <c r="D78" s="20">
        <v>14269052</v>
      </c>
      <c r="E78" s="21">
        <v>14269052</v>
      </c>
      <c r="F78" s="21">
        <v>99655</v>
      </c>
      <c r="G78" s="21">
        <v>78669</v>
      </c>
      <c r="H78" s="21">
        <v>73735</v>
      </c>
      <c r="I78" s="21">
        <v>252059</v>
      </c>
      <c r="J78" s="21">
        <v>145595</v>
      </c>
      <c r="K78" s="21">
        <v>201825</v>
      </c>
      <c r="L78" s="21">
        <v>289882</v>
      </c>
      <c r="M78" s="21">
        <v>637302</v>
      </c>
      <c r="N78" s="21"/>
      <c r="O78" s="21"/>
      <c r="P78" s="21"/>
      <c r="Q78" s="21"/>
      <c r="R78" s="21"/>
      <c r="S78" s="21"/>
      <c r="T78" s="21"/>
      <c r="U78" s="21"/>
      <c r="V78" s="21">
        <v>889361</v>
      </c>
      <c r="W78" s="21">
        <v>2019071</v>
      </c>
      <c r="X78" s="21"/>
      <c r="Y78" s="20"/>
      <c r="Z78" s="23">
        <v>14269052</v>
      </c>
    </row>
    <row r="79" spans="1:26" ht="13.5" hidden="1">
      <c r="A79" s="39" t="s">
        <v>103</v>
      </c>
      <c r="B79" s="19"/>
      <c r="C79" s="19"/>
      <c r="D79" s="20">
        <v>9219863</v>
      </c>
      <c r="E79" s="21">
        <v>9219863</v>
      </c>
      <c r="F79" s="21">
        <v>60742</v>
      </c>
      <c r="G79" s="21">
        <v>64832</v>
      </c>
      <c r="H79" s="21">
        <v>33507</v>
      </c>
      <c r="I79" s="21">
        <v>159081</v>
      </c>
      <c r="J79" s="21">
        <v>111927</v>
      </c>
      <c r="K79" s="21">
        <v>112764</v>
      </c>
      <c r="L79" s="21">
        <v>240262</v>
      </c>
      <c r="M79" s="21">
        <v>464953</v>
      </c>
      <c r="N79" s="21"/>
      <c r="O79" s="21"/>
      <c r="P79" s="21"/>
      <c r="Q79" s="21"/>
      <c r="R79" s="21"/>
      <c r="S79" s="21"/>
      <c r="T79" s="21"/>
      <c r="U79" s="21"/>
      <c r="V79" s="21">
        <v>624034</v>
      </c>
      <c r="W79" s="21">
        <v>1304611</v>
      </c>
      <c r="X79" s="21"/>
      <c r="Y79" s="20"/>
      <c r="Z79" s="23">
        <v>9219863</v>
      </c>
    </row>
    <row r="80" spans="1:26" ht="13.5" hidden="1">
      <c r="A80" s="39" t="s">
        <v>104</v>
      </c>
      <c r="B80" s="19"/>
      <c r="C80" s="19"/>
      <c r="D80" s="20">
        <v>2101817</v>
      </c>
      <c r="E80" s="21">
        <v>2101817</v>
      </c>
      <c r="F80" s="21">
        <v>12476</v>
      </c>
      <c r="G80" s="21">
        <v>6290</v>
      </c>
      <c r="H80" s="21">
        <v>14423</v>
      </c>
      <c r="I80" s="21">
        <v>33189</v>
      </c>
      <c r="J80" s="21">
        <v>14423</v>
      </c>
      <c r="K80" s="21">
        <v>36027</v>
      </c>
      <c r="L80" s="21">
        <v>17186</v>
      </c>
      <c r="M80" s="21">
        <v>67636</v>
      </c>
      <c r="N80" s="21"/>
      <c r="O80" s="21"/>
      <c r="P80" s="21"/>
      <c r="Q80" s="21"/>
      <c r="R80" s="21"/>
      <c r="S80" s="21"/>
      <c r="T80" s="21"/>
      <c r="U80" s="21"/>
      <c r="V80" s="21">
        <v>100825</v>
      </c>
      <c r="W80" s="21">
        <v>297408</v>
      </c>
      <c r="X80" s="21"/>
      <c r="Y80" s="20"/>
      <c r="Z80" s="23">
        <v>2101817</v>
      </c>
    </row>
    <row r="81" spans="1:26" ht="13.5" hidden="1">
      <c r="A81" s="39" t="s">
        <v>105</v>
      </c>
      <c r="B81" s="19"/>
      <c r="C81" s="19"/>
      <c r="D81" s="20">
        <v>1595088</v>
      </c>
      <c r="E81" s="21">
        <v>1595088</v>
      </c>
      <c r="F81" s="21">
        <v>14979</v>
      </c>
      <c r="G81" s="21">
        <v>2658</v>
      </c>
      <c r="H81" s="21">
        <v>12561</v>
      </c>
      <c r="I81" s="21">
        <v>30198</v>
      </c>
      <c r="J81" s="21">
        <v>6984</v>
      </c>
      <c r="K81" s="21">
        <v>18124</v>
      </c>
      <c r="L81" s="21">
        <v>18306</v>
      </c>
      <c r="M81" s="21">
        <v>43414</v>
      </c>
      <c r="N81" s="21"/>
      <c r="O81" s="21"/>
      <c r="P81" s="21"/>
      <c r="Q81" s="21"/>
      <c r="R81" s="21"/>
      <c r="S81" s="21"/>
      <c r="T81" s="21"/>
      <c r="U81" s="21"/>
      <c r="V81" s="21">
        <v>73612</v>
      </c>
      <c r="W81" s="21">
        <v>225705</v>
      </c>
      <c r="X81" s="21"/>
      <c r="Y81" s="20"/>
      <c r="Z81" s="23">
        <v>1595088</v>
      </c>
    </row>
    <row r="82" spans="1:26" ht="13.5" hidden="1">
      <c r="A82" s="39" t="s">
        <v>106</v>
      </c>
      <c r="B82" s="19"/>
      <c r="C82" s="19"/>
      <c r="D82" s="20">
        <v>1352284</v>
      </c>
      <c r="E82" s="21">
        <v>1352284</v>
      </c>
      <c r="F82" s="21">
        <v>11458</v>
      </c>
      <c r="G82" s="21">
        <v>4889</v>
      </c>
      <c r="H82" s="21">
        <v>13244</v>
      </c>
      <c r="I82" s="21">
        <v>29591</v>
      </c>
      <c r="J82" s="21">
        <v>12261</v>
      </c>
      <c r="K82" s="21">
        <v>34910</v>
      </c>
      <c r="L82" s="21">
        <v>13769</v>
      </c>
      <c r="M82" s="21">
        <v>60940</v>
      </c>
      <c r="N82" s="21"/>
      <c r="O82" s="21"/>
      <c r="P82" s="21"/>
      <c r="Q82" s="21"/>
      <c r="R82" s="21"/>
      <c r="S82" s="21"/>
      <c r="T82" s="21"/>
      <c r="U82" s="21"/>
      <c r="V82" s="21">
        <v>90531</v>
      </c>
      <c r="W82" s="21">
        <v>191347</v>
      </c>
      <c r="X82" s="21"/>
      <c r="Y82" s="20"/>
      <c r="Z82" s="23">
        <v>1352284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>
        <v>359</v>
      </c>
      <c r="M83" s="21">
        <v>359</v>
      </c>
      <c r="N83" s="21"/>
      <c r="O83" s="21"/>
      <c r="P83" s="21"/>
      <c r="Q83" s="21"/>
      <c r="R83" s="21"/>
      <c r="S83" s="21"/>
      <c r="T83" s="21"/>
      <c r="U83" s="21"/>
      <c r="V83" s="21">
        <v>359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639956</v>
      </c>
      <c r="E84" s="30">
        <v>639956</v>
      </c>
      <c r="F84" s="30">
        <v>10928</v>
      </c>
      <c r="G84" s="30">
        <v>103552</v>
      </c>
      <c r="H84" s="30">
        <v>115559</v>
      </c>
      <c r="I84" s="30">
        <v>230039</v>
      </c>
      <c r="J84" s="30"/>
      <c r="K84" s="30">
        <v>118066</v>
      </c>
      <c r="L84" s="30">
        <v>12765</v>
      </c>
      <c r="M84" s="30">
        <v>130831</v>
      </c>
      <c r="N84" s="30"/>
      <c r="O84" s="30"/>
      <c r="P84" s="30"/>
      <c r="Q84" s="30"/>
      <c r="R84" s="30"/>
      <c r="S84" s="30"/>
      <c r="T84" s="30"/>
      <c r="U84" s="30"/>
      <c r="V84" s="30">
        <v>360870</v>
      </c>
      <c r="W84" s="30">
        <v>90554</v>
      </c>
      <c r="X84" s="30"/>
      <c r="Y84" s="29"/>
      <c r="Z84" s="31">
        <v>639956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1365120</v>
      </c>
      <c r="D5" s="344">
        <f t="shared" si="0"/>
        <v>0</v>
      </c>
      <c r="E5" s="343">
        <f t="shared" si="0"/>
        <v>1009050</v>
      </c>
      <c r="F5" s="345">
        <f t="shared" si="0"/>
        <v>1009050</v>
      </c>
      <c r="G5" s="345">
        <f t="shared" si="0"/>
        <v>2000</v>
      </c>
      <c r="H5" s="343">
        <f t="shared" si="0"/>
        <v>32638</v>
      </c>
      <c r="I5" s="343">
        <f t="shared" si="0"/>
        <v>5841</v>
      </c>
      <c r="J5" s="345">
        <f t="shared" si="0"/>
        <v>40479</v>
      </c>
      <c r="K5" s="345">
        <f t="shared" si="0"/>
        <v>6371</v>
      </c>
      <c r="L5" s="343">
        <f t="shared" si="0"/>
        <v>25054</v>
      </c>
      <c r="M5" s="343">
        <f t="shared" si="0"/>
        <v>1000</v>
      </c>
      <c r="N5" s="345">
        <f t="shared" si="0"/>
        <v>32425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72904</v>
      </c>
      <c r="X5" s="343">
        <f t="shared" si="0"/>
        <v>504525</v>
      </c>
      <c r="Y5" s="345">
        <f t="shared" si="0"/>
        <v>-431621</v>
      </c>
      <c r="Z5" s="346">
        <f>+IF(X5&lt;&gt;0,+(Y5/X5)*100,0)</f>
        <v>-85.54997274664288</v>
      </c>
      <c r="AA5" s="347">
        <f>+AA6+AA8+AA11+AA13+AA15</f>
        <v>1009050</v>
      </c>
    </row>
    <row r="6" spans="1:27" ht="13.5">
      <c r="A6" s="348" t="s">
        <v>204</v>
      </c>
      <c r="B6" s="142"/>
      <c r="C6" s="60">
        <f>+C7</f>
        <v>1365120</v>
      </c>
      <c r="D6" s="327">
        <f aca="true" t="shared" si="1" ref="D6:AA6">+D7</f>
        <v>0</v>
      </c>
      <c r="E6" s="60">
        <f t="shared" si="1"/>
        <v>86300</v>
      </c>
      <c r="F6" s="59">
        <f t="shared" si="1"/>
        <v>86300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873</v>
      </c>
      <c r="L6" s="60">
        <f t="shared" si="1"/>
        <v>0</v>
      </c>
      <c r="M6" s="60">
        <f t="shared" si="1"/>
        <v>0</v>
      </c>
      <c r="N6" s="59">
        <f t="shared" si="1"/>
        <v>873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873</v>
      </c>
      <c r="X6" s="60">
        <f t="shared" si="1"/>
        <v>43150</v>
      </c>
      <c r="Y6" s="59">
        <f t="shared" si="1"/>
        <v>-42277</v>
      </c>
      <c r="Z6" s="61">
        <f>+IF(X6&lt;&gt;0,+(Y6/X6)*100,0)</f>
        <v>-97.97682502896872</v>
      </c>
      <c r="AA6" s="62">
        <f t="shared" si="1"/>
        <v>86300</v>
      </c>
    </row>
    <row r="7" spans="1:27" ht="13.5">
      <c r="A7" s="291" t="s">
        <v>228</v>
      </c>
      <c r="B7" s="142"/>
      <c r="C7" s="60">
        <v>1365120</v>
      </c>
      <c r="D7" s="327"/>
      <c r="E7" s="60">
        <v>86300</v>
      </c>
      <c r="F7" s="59">
        <v>86300</v>
      </c>
      <c r="G7" s="59"/>
      <c r="H7" s="60"/>
      <c r="I7" s="60"/>
      <c r="J7" s="59"/>
      <c r="K7" s="59">
        <v>873</v>
      </c>
      <c r="L7" s="60"/>
      <c r="M7" s="60"/>
      <c r="N7" s="59">
        <v>873</v>
      </c>
      <c r="O7" s="59"/>
      <c r="P7" s="60"/>
      <c r="Q7" s="60"/>
      <c r="R7" s="59"/>
      <c r="S7" s="59"/>
      <c r="T7" s="60"/>
      <c r="U7" s="60"/>
      <c r="V7" s="59"/>
      <c r="W7" s="59">
        <v>873</v>
      </c>
      <c r="X7" s="60">
        <v>43150</v>
      </c>
      <c r="Y7" s="59">
        <v>-42277</v>
      </c>
      <c r="Z7" s="61">
        <v>-97.98</v>
      </c>
      <c r="AA7" s="62">
        <v>86300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265250</v>
      </c>
      <c r="F8" s="59">
        <f t="shared" si="2"/>
        <v>265250</v>
      </c>
      <c r="G8" s="59">
        <f t="shared" si="2"/>
        <v>2000</v>
      </c>
      <c r="H8" s="60">
        <f t="shared" si="2"/>
        <v>1000</v>
      </c>
      <c r="I8" s="60">
        <f t="shared" si="2"/>
        <v>1000</v>
      </c>
      <c r="J8" s="59">
        <f t="shared" si="2"/>
        <v>4000</v>
      </c>
      <c r="K8" s="59">
        <f t="shared" si="2"/>
        <v>1000</v>
      </c>
      <c r="L8" s="60">
        <f t="shared" si="2"/>
        <v>25054</v>
      </c>
      <c r="M8" s="60">
        <f t="shared" si="2"/>
        <v>1000</v>
      </c>
      <c r="N8" s="59">
        <f t="shared" si="2"/>
        <v>27054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31054</v>
      </c>
      <c r="X8" s="60">
        <f t="shared" si="2"/>
        <v>132625</v>
      </c>
      <c r="Y8" s="59">
        <f t="shared" si="2"/>
        <v>-101571</v>
      </c>
      <c r="Z8" s="61">
        <f>+IF(X8&lt;&gt;0,+(Y8/X8)*100,0)</f>
        <v>-76.58510838831292</v>
      </c>
      <c r="AA8" s="62">
        <f>SUM(AA9:AA10)</f>
        <v>265250</v>
      </c>
    </row>
    <row r="9" spans="1:27" ht="13.5">
      <c r="A9" s="291" t="s">
        <v>229</v>
      </c>
      <c r="B9" s="142"/>
      <c r="C9" s="60"/>
      <c r="D9" s="327"/>
      <c r="E9" s="60">
        <v>265250</v>
      </c>
      <c r="F9" s="59">
        <v>265250</v>
      </c>
      <c r="G9" s="59">
        <v>2000</v>
      </c>
      <c r="H9" s="60">
        <v>1000</v>
      </c>
      <c r="I9" s="60">
        <v>1000</v>
      </c>
      <c r="J9" s="59">
        <v>4000</v>
      </c>
      <c r="K9" s="59">
        <v>1000</v>
      </c>
      <c r="L9" s="60">
        <v>1000</v>
      </c>
      <c r="M9" s="60">
        <v>1000</v>
      </c>
      <c r="N9" s="59">
        <v>3000</v>
      </c>
      <c r="O9" s="59"/>
      <c r="P9" s="60"/>
      <c r="Q9" s="60"/>
      <c r="R9" s="59"/>
      <c r="S9" s="59"/>
      <c r="T9" s="60"/>
      <c r="U9" s="60"/>
      <c r="V9" s="59"/>
      <c r="W9" s="59">
        <v>7000</v>
      </c>
      <c r="X9" s="60">
        <v>132625</v>
      </c>
      <c r="Y9" s="59">
        <v>-125625</v>
      </c>
      <c r="Z9" s="61">
        <v>-94.72</v>
      </c>
      <c r="AA9" s="62">
        <v>265250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>
        <v>24054</v>
      </c>
      <c r="M10" s="60"/>
      <c r="N10" s="59">
        <v>24054</v>
      </c>
      <c r="O10" s="59"/>
      <c r="P10" s="60"/>
      <c r="Q10" s="60"/>
      <c r="R10" s="59"/>
      <c r="S10" s="59"/>
      <c r="T10" s="60"/>
      <c r="U10" s="60"/>
      <c r="V10" s="59"/>
      <c r="W10" s="59">
        <v>24054</v>
      </c>
      <c r="X10" s="60"/>
      <c r="Y10" s="59">
        <v>24054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100500</v>
      </c>
      <c r="F11" s="351">
        <f t="shared" si="3"/>
        <v>100500</v>
      </c>
      <c r="G11" s="351">
        <f t="shared" si="3"/>
        <v>0</v>
      </c>
      <c r="H11" s="349">
        <f t="shared" si="3"/>
        <v>31638</v>
      </c>
      <c r="I11" s="349">
        <f t="shared" si="3"/>
        <v>0</v>
      </c>
      <c r="J11" s="351">
        <f t="shared" si="3"/>
        <v>31638</v>
      </c>
      <c r="K11" s="351">
        <f t="shared" si="3"/>
        <v>4498</v>
      </c>
      <c r="L11" s="349">
        <f t="shared" si="3"/>
        <v>0</v>
      </c>
      <c r="M11" s="349">
        <f t="shared" si="3"/>
        <v>0</v>
      </c>
      <c r="N11" s="351">
        <f t="shared" si="3"/>
        <v>4498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36136</v>
      </c>
      <c r="X11" s="349">
        <f t="shared" si="3"/>
        <v>50250</v>
      </c>
      <c r="Y11" s="351">
        <f t="shared" si="3"/>
        <v>-14114</v>
      </c>
      <c r="Z11" s="352">
        <f>+IF(X11&lt;&gt;0,+(Y11/X11)*100,0)</f>
        <v>-28.087562189054726</v>
      </c>
      <c r="AA11" s="353">
        <f t="shared" si="3"/>
        <v>100500</v>
      </c>
    </row>
    <row r="12" spans="1:27" ht="13.5">
      <c r="A12" s="291" t="s">
        <v>231</v>
      </c>
      <c r="B12" s="136"/>
      <c r="C12" s="60"/>
      <c r="D12" s="327"/>
      <c r="E12" s="60">
        <v>100500</v>
      </c>
      <c r="F12" s="59">
        <v>100500</v>
      </c>
      <c r="G12" s="59"/>
      <c r="H12" s="60">
        <v>31638</v>
      </c>
      <c r="I12" s="60"/>
      <c r="J12" s="59">
        <v>31638</v>
      </c>
      <c r="K12" s="59">
        <v>4498</v>
      </c>
      <c r="L12" s="60"/>
      <c r="M12" s="60"/>
      <c r="N12" s="59">
        <v>4498</v>
      </c>
      <c r="O12" s="59"/>
      <c r="P12" s="60"/>
      <c r="Q12" s="60"/>
      <c r="R12" s="59"/>
      <c r="S12" s="59"/>
      <c r="T12" s="60"/>
      <c r="U12" s="60"/>
      <c r="V12" s="59"/>
      <c r="W12" s="59">
        <v>36136</v>
      </c>
      <c r="X12" s="60">
        <v>50250</v>
      </c>
      <c r="Y12" s="59">
        <v>-14114</v>
      </c>
      <c r="Z12" s="61">
        <v>-28.09</v>
      </c>
      <c r="AA12" s="62">
        <v>100500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477000</v>
      </c>
      <c r="F13" s="329">
        <f t="shared" si="4"/>
        <v>477000</v>
      </c>
      <c r="G13" s="329">
        <f t="shared" si="4"/>
        <v>0</v>
      </c>
      <c r="H13" s="275">
        <f t="shared" si="4"/>
        <v>0</v>
      </c>
      <c r="I13" s="275">
        <f t="shared" si="4"/>
        <v>4841</v>
      </c>
      <c r="J13" s="329">
        <f t="shared" si="4"/>
        <v>4841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4841</v>
      </c>
      <c r="X13" s="275">
        <f t="shared" si="4"/>
        <v>238500</v>
      </c>
      <c r="Y13" s="329">
        <f t="shared" si="4"/>
        <v>-233659</v>
      </c>
      <c r="Z13" s="322">
        <f>+IF(X13&lt;&gt;0,+(Y13/X13)*100,0)</f>
        <v>-97.97023060796646</v>
      </c>
      <c r="AA13" s="273">
        <f t="shared" si="4"/>
        <v>477000</v>
      </c>
    </row>
    <row r="14" spans="1:27" ht="13.5">
      <c r="A14" s="291" t="s">
        <v>232</v>
      </c>
      <c r="B14" s="136"/>
      <c r="C14" s="60"/>
      <c r="D14" s="327"/>
      <c r="E14" s="60">
        <v>477000</v>
      </c>
      <c r="F14" s="59">
        <v>477000</v>
      </c>
      <c r="G14" s="59"/>
      <c r="H14" s="60"/>
      <c r="I14" s="60">
        <v>4841</v>
      </c>
      <c r="J14" s="59">
        <v>4841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4841</v>
      </c>
      <c r="X14" s="60">
        <v>238500</v>
      </c>
      <c r="Y14" s="59">
        <v>-233659</v>
      </c>
      <c r="Z14" s="61">
        <v>-97.97</v>
      </c>
      <c r="AA14" s="62">
        <v>477000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80000</v>
      </c>
      <c r="F15" s="59">
        <f t="shared" si="5"/>
        <v>80000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40000</v>
      </c>
      <c r="Y15" s="59">
        <f t="shared" si="5"/>
        <v>-40000</v>
      </c>
      <c r="Z15" s="61">
        <f>+IF(X15&lt;&gt;0,+(Y15/X15)*100,0)</f>
        <v>-100</v>
      </c>
      <c r="AA15" s="62">
        <f>SUM(AA16:AA20)</f>
        <v>80000</v>
      </c>
    </row>
    <row r="16" spans="1:27" ht="13.5">
      <c r="A16" s="291" t="s">
        <v>233</v>
      </c>
      <c r="B16" s="300"/>
      <c r="C16" s="60"/>
      <c r="D16" s="327"/>
      <c r="E16" s="60">
        <v>80000</v>
      </c>
      <c r="F16" s="59">
        <v>80000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40000</v>
      </c>
      <c r="Y16" s="59">
        <v>-40000</v>
      </c>
      <c r="Z16" s="61">
        <v>-100</v>
      </c>
      <c r="AA16" s="62">
        <v>80000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2996011</v>
      </c>
      <c r="D22" s="331">
        <f t="shared" si="6"/>
        <v>0</v>
      </c>
      <c r="E22" s="330">
        <f t="shared" si="6"/>
        <v>1212</v>
      </c>
      <c r="F22" s="332">
        <f t="shared" si="6"/>
        <v>1212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606</v>
      </c>
      <c r="Y22" s="332">
        <f t="shared" si="6"/>
        <v>-606</v>
      </c>
      <c r="Z22" s="323">
        <f>+IF(X22&lt;&gt;0,+(Y22/X22)*100,0)</f>
        <v>-100</v>
      </c>
      <c r="AA22" s="337">
        <f>SUM(AA23:AA32)</f>
        <v>1212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2996011</v>
      </c>
      <c r="D25" s="327"/>
      <c r="E25" s="60">
        <v>1212</v>
      </c>
      <c r="F25" s="59">
        <v>1212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606</v>
      </c>
      <c r="Y25" s="59">
        <v>-606</v>
      </c>
      <c r="Z25" s="61">
        <v>-100</v>
      </c>
      <c r="AA25" s="62">
        <v>1212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107960</v>
      </c>
      <c r="F40" s="332">
        <f t="shared" si="9"/>
        <v>107960</v>
      </c>
      <c r="G40" s="332">
        <f t="shared" si="9"/>
        <v>12532</v>
      </c>
      <c r="H40" s="330">
        <f t="shared" si="9"/>
        <v>57340</v>
      </c>
      <c r="I40" s="330">
        <f t="shared" si="9"/>
        <v>15705</v>
      </c>
      <c r="J40" s="332">
        <f t="shared" si="9"/>
        <v>85577</v>
      </c>
      <c r="K40" s="332">
        <f t="shared" si="9"/>
        <v>53335</v>
      </c>
      <c r="L40" s="330">
        <f t="shared" si="9"/>
        <v>27614</v>
      </c>
      <c r="M40" s="330">
        <f t="shared" si="9"/>
        <v>0</v>
      </c>
      <c r="N40" s="332">
        <f t="shared" si="9"/>
        <v>80949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166526</v>
      </c>
      <c r="X40" s="330">
        <f t="shared" si="9"/>
        <v>53980</v>
      </c>
      <c r="Y40" s="332">
        <f t="shared" si="9"/>
        <v>112546</v>
      </c>
      <c r="Z40" s="323">
        <f>+IF(X40&lt;&gt;0,+(Y40/X40)*100,0)</f>
        <v>208.49573916265282</v>
      </c>
      <c r="AA40" s="337">
        <f>SUM(AA41:AA49)</f>
        <v>107960</v>
      </c>
    </row>
    <row r="41" spans="1:27" ht="13.5">
      <c r="A41" s="348" t="s">
        <v>247</v>
      </c>
      <c r="B41" s="142"/>
      <c r="C41" s="349"/>
      <c r="D41" s="350"/>
      <c r="E41" s="349">
        <v>15500</v>
      </c>
      <c r="F41" s="351">
        <v>15500</v>
      </c>
      <c r="G41" s="351">
        <v>12532</v>
      </c>
      <c r="H41" s="349">
        <v>57340</v>
      </c>
      <c r="I41" s="349">
        <v>12613</v>
      </c>
      <c r="J41" s="351">
        <v>82485</v>
      </c>
      <c r="K41" s="351">
        <v>703</v>
      </c>
      <c r="L41" s="349">
        <v>6944</v>
      </c>
      <c r="M41" s="349"/>
      <c r="N41" s="351">
        <v>7647</v>
      </c>
      <c r="O41" s="351"/>
      <c r="P41" s="349"/>
      <c r="Q41" s="349"/>
      <c r="R41" s="351"/>
      <c r="S41" s="351"/>
      <c r="T41" s="349"/>
      <c r="U41" s="349"/>
      <c r="V41" s="351"/>
      <c r="W41" s="351">
        <v>90132</v>
      </c>
      <c r="X41" s="349">
        <v>7750</v>
      </c>
      <c r="Y41" s="351">
        <v>82382</v>
      </c>
      <c r="Z41" s="352">
        <v>1062.99</v>
      </c>
      <c r="AA41" s="353">
        <v>15500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5500</v>
      </c>
      <c r="F43" s="357">
        <v>5500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2750</v>
      </c>
      <c r="Y43" s="357">
        <v>-2750</v>
      </c>
      <c r="Z43" s="358">
        <v>-100</v>
      </c>
      <c r="AA43" s="303">
        <v>5500</v>
      </c>
    </row>
    <row r="44" spans="1:27" ht="13.5">
      <c r="A44" s="348" t="s">
        <v>250</v>
      </c>
      <c r="B44" s="136"/>
      <c r="C44" s="60"/>
      <c r="D44" s="355"/>
      <c r="E44" s="54">
        <v>11960</v>
      </c>
      <c r="F44" s="53">
        <v>11960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5980</v>
      </c>
      <c r="Y44" s="53">
        <v>-5980</v>
      </c>
      <c r="Z44" s="94">
        <v>-100</v>
      </c>
      <c r="AA44" s="95">
        <v>11960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>
        <v>52632</v>
      </c>
      <c r="L47" s="54">
        <v>20670</v>
      </c>
      <c r="M47" s="54"/>
      <c r="N47" s="53">
        <v>73302</v>
      </c>
      <c r="O47" s="53"/>
      <c r="P47" s="54"/>
      <c r="Q47" s="54"/>
      <c r="R47" s="53"/>
      <c r="S47" s="53"/>
      <c r="T47" s="54"/>
      <c r="U47" s="54"/>
      <c r="V47" s="53"/>
      <c r="W47" s="53">
        <v>73302</v>
      </c>
      <c r="X47" s="54"/>
      <c r="Y47" s="53">
        <v>73302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75000</v>
      </c>
      <c r="F48" s="53">
        <v>75000</v>
      </c>
      <c r="G48" s="53"/>
      <c r="H48" s="54"/>
      <c r="I48" s="54">
        <v>3092</v>
      </c>
      <c r="J48" s="53">
        <v>3092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3092</v>
      </c>
      <c r="X48" s="54">
        <v>37500</v>
      </c>
      <c r="Y48" s="53">
        <v>-34408</v>
      </c>
      <c r="Z48" s="94">
        <v>-91.75</v>
      </c>
      <c r="AA48" s="95">
        <v>75000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4361131</v>
      </c>
      <c r="D60" s="333">
        <f t="shared" si="14"/>
        <v>0</v>
      </c>
      <c r="E60" s="219">
        <f t="shared" si="14"/>
        <v>1118222</v>
      </c>
      <c r="F60" s="264">
        <f t="shared" si="14"/>
        <v>1118222</v>
      </c>
      <c r="G60" s="264">
        <f t="shared" si="14"/>
        <v>14532</v>
      </c>
      <c r="H60" s="219">
        <f t="shared" si="14"/>
        <v>89978</v>
      </c>
      <c r="I60" s="219">
        <f t="shared" si="14"/>
        <v>21546</v>
      </c>
      <c r="J60" s="264">
        <f t="shared" si="14"/>
        <v>126056</v>
      </c>
      <c r="K60" s="264">
        <f t="shared" si="14"/>
        <v>59706</v>
      </c>
      <c r="L60" s="219">
        <f t="shared" si="14"/>
        <v>52668</v>
      </c>
      <c r="M60" s="219">
        <f t="shared" si="14"/>
        <v>1000</v>
      </c>
      <c r="N60" s="264">
        <f t="shared" si="14"/>
        <v>113374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239430</v>
      </c>
      <c r="X60" s="219">
        <f t="shared" si="14"/>
        <v>559111</v>
      </c>
      <c r="Y60" s="264">
        <f t="shared" si="14"/>
        <v>-319681</v>
      </c>
      <c r="Z60" s="324">
        <f>+IF(X60&lt;&gt;0,+(Y60/X60)*100,0)</f>
        <v>-57.17666080617265</v>
      </c>
      <c r="AA60" s="232">
        <f>+AA57+AA54+AA51+AA40+AA37+AA34+AA22+AA5</f>
        <v>1118222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40127133</v>
      </c>
      <c r="D5" s="153">
        <f>SUM(D6:D8)</f>
        <v>0</v>
      </c>
      <c r="E5" s="154">
        <f t="shared" si="0"/>
        <v>36167953</v>
      </c>
      <c r="F5" s="100">
        <f t="shared" si="0"/>
        <v>36167953</v>
      </c>
      <c r="G5" s="100">
        <f t="shared" si="0"/>
        <v>9461800</v>
      </c>
      <c r="H5" s="100">
        <f t="shared" si="0"/>
        <v>-267631</v>
      </c>
      <c r="I5" s="100">
        <f t="shared" si="0"/>
        <v>-127930</v>
      </c>
      <c r="J5" s="100">
        <f t="shared" si="0"/>
        <v>9066239</v>
      </c>
      <c r="K5" s="100">
        <f t="shared" si="0"/>
        <v>12771</v>
      </c>
      <c r="L5" s="100">
        <f t="shared" si="0"/>
        <v>-239480</v>
      </c>
      <c r="M5" s="100">
        <f t="shared" si="0"/>
        <v>7760740</v>
      </c>
      <c r="N5" s="100">
        <f t="shared" si="0"/>
        <v>7534031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16600270</v>
      </c>
      <c r="X5" s="100">
        <f t="shared" si="0"/>
        <v>17396886</v>
      </c>
      <c r="Y5" s="100">
        <f t="shared" si="0"/>
        <v>-796616</v>
      </c>
      <c r="Z5" s="137">
        <f>+IF(X5&lt;&gt;0,+(Y5/X5)*100,0)</f>
        <v>-4.579072369618333</v>
      </c>
      <c r="AA5" s="153">
        <f>SUM(AA6:AA8)</f>
        <v>36167953</v>
      </c>
    </row>
    <row r="6" spans="1:27" ht="13.5">
      <c r="A6" s="138" t="s">
        <v>75</v>
      </c>
      <c r="B6" s="136"/>
      <c r="C6" s="155">
        <v>38301956</v>
      </c>
      <c r="D6" s="155"/>
      <c r="E6" s="156">
        <v>34294407</v>
      </c>
      <c r="F6" s="60">
        <v>34294407</v>
      </c>
      <c r="G6" s="60">
        <v>7269532</v>
      </c>
      <c r="H6" s="60">
        <v>70681</v>
      </c>
      <c r="I6" s="60">
        <v>55326</v>
      </c>
      <c r="J6" s="60">
        <v>7395539</v>
      </c>
      <c r="K6" s="60">
        <v>312845</v>
      </c>
      <c r="L6" s="60">
        <v>22377</v>
      </c>
      <c r="M6" s="60">
        <v>7711124</v>
      </c>
      <c r="N6" s="60">
        <v>8046346</v>
      </c>
      <c r="O6" s="60"/>
      <c r="P6" s="60"/>
      <c r="Q6" s="60"/>
      <c r="R6" s="60"/>
      <c r="S6" s="60"/>
      <c r="T6" s="60"/>
      <c r="U6" s="60"/>
      <c r="V6" s="60"/>
      <c r="W6" s="60">
        <v>15441885</v>
      </c>
      <c r="X6" s="60">
        <v>17396886</v>
      </c>
      <c r="Y6" s="60">
        <v>-1955001</v>
      </c>
      <c r="Z6" s="140">
        <v>-11.24</v>
      </c>
      <c r="AA6" s="155">
        <v>34294407</v>
      </c>
    </row>
    <row r="7" spans="1:27" ht="13.5">
      <c r="A7" s="138" t="s">
        <v>76</v>
      </c>
      <c r="B7" s="136"/>
      <c r="C7" s="157">
        <v>1825177</v>
      </c>
      <c r="D7" s="157"/>
      <c r="E7" s="158">
        <v>1873546</v>
      </c>
      <c r="F7" s="159">
        <v>1873546</v>
      </c>
      <c r="G7" s="159">
        <v>2192268</v>
      </c>
      <c r="H7" s="159">
        <v>-338312</v>
      </c>
      <c r="I7" s="159">
        <v>-183256</v>
      </c>
      <c r="J7" s="159">
        <v>1670700</v>
      </c>
      <c r="K7" s="159">
        <v>-300074</v>
      </c>
      <c r="L7" s="159">
        <v>-261857</v>
      </c>
      <c r="M7" s="159">
        <v>49616</v>
      </c>
      <c r="N7" s="159">
        <v>-512315</v>
      </c>
      <c r="O7" s="159"/>
      <c r="P7" s="159"/>
      <c r="Q7" s="159"/>
      <c r="R7" s="159"/>
      <c r="S7" s="159"/>
      <c r="T7" s="159"/>
      <c r="U7" s="159"/>
      <c r="V7" s="159"/>
      <c r="W7" s="159">
        <v>1158385</v>
      </c>
      <c r="X7" s="159"/>
      <c r="Y7" s="159">
        <v>1158385</v>
      </c>
      <c r="Z7" s="141">
        <v>0</v>
      </c>
      <c r="AA7" s="157">
        <v>1873546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11347106</v>
      </c>
      <c r="D19" s="153">
        <f>SUM(D20:D23)</f>
        <v>0</v>
      </c>
      <c r="E19" s="154">
        <f t="shared" si="3"/>
        <v>14904770</v>
      </c>
      <c r="F19" s="100">
        <f t="shared" si="3"/>
        <v>14904770</v>
      </c>
      <c r="G19" s="100">
        <f t="shared" si="3"/>
        <v>1014292</v>
      </c>
      <c r="H19" s="100">
        <f t="shared" si="3"/>
        <v>1007535</v>
      </c>
      <c r="I19" s="100">
        <f t="shared" si="3"/>
        <v>1038130</v>
      </c>
      <c r="J19" s="100">
        <f t="shared" si="3"/>
        <v>3059957</v>
      </c>
      <c r="K19" s="100">
        <f t="shared" si="3"/>
        <v>882220</v>
      </c>
      <c r="L19" s="100">
        <f t="shared" si="3"/>
        <v>1063985</v>
      </c>
      <c r="M19" s="100">
        <f t="shared" si="3"/>
        <v>1092894</v>
      </c>
      <c r="N19" s="100">
        <f t="shared" si="3"/>
        <v>3039099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6099056</v>
      </c>
      <c r="X19" s="100">
        <f t="shared" si="3"/>
        <v>7108050</v>
      </c>
      <c r="Y19" s="100">
        <f t="shared" si="3"/>
        <v>-1008994</v>
      </c>
      <c r="Z19" s="137">
        <f>+IF(X19&lt;&gt;0,+(Y19/X19)*100,0)</f>
        <v>-14.195088667074653</v>
      </c>
      <c r="AA19" s="153">
        <f>SUM(AA20:AA23)</f>
        <v>14904770</v>
      </c>
    </row>
    <row r="20" spans="1:27" ht="13.5">
      <c r="A20" s="138" t="s">
        <v>89</v>
      </c>
      <c r="B20" s="136"/>
      <c r="C20" s="155">
        <v>6633957</v>
      </c>
      <c r="D20" s="155"/>
      <c r="E20" s="156">
        <v>9249662</v>
      </c>
      <c r="F20" s="60">
        <v>9249662</v>
      </c>
      <c r="G20" s="60">
        <v>562501</v>
      </c>
      <c r="H20" s="60">
        <v>554998</v>
      </c>
      <c r="I20" s="60">
        <v>574872</v>
      </c>
      <c r="J20" s="60">
        <v>1692371</v>
      </c>
      <c r="K20" s="60">
        <v>525924</v>
      </c>
      <c r="L20" s="60">
        <v>598288</v>
      </c>
      <c r="M20" s="60">
        <v>624147</v>
      </c>
      <c r="N20" s="60">
        <v>1748359</v>
      </c>
      <c r="O20" s="60"/>
      <c r="P20" s="60"/>
      <c r="Q20" s="60"/>
      <c r="R20" s="60"/>
      <c r="S20" s="60"/>
      <c r="T20" s="60"/>
      <c r="U20" s="60"/>
      <c r="V20" s="60"/>
      <c r="W20" s="60">
        <v>3440730</v>
      </c>
      <c r="X20" s="60">
        <v>4640670</v>
      </c>
      <c r="Y20" s="60">
        <v>-1199940</v>
      </c>
      <c r="Z20" s="140">
        <v>-25.86</v>
      </c>
      <c r="AA20" s="155">
        <v>9249662</v>
      </c>
    </row>
    <row r="21" spans="1:27" ht="13.5">
      <c r="A21" s="138" t="s">
        <v>90</v>
      </c>
      <c r="B21" s="136"/>
      <c r="C21" s="155">
        <v>1460065</v>
      </c>
      <c r="D21" s="155"/>
      <c r="E21" s="156">
        <v>2305218</v>
      </c>
      <c r="F21" s="60">
        <v>2305218</v>
      </c>
      <c r="G21" s="60">
        <v>142355</v>
      </c>
      <c r="H21" s="60">
        <v>142879</v>
      </c>
      <c r="I21" s="60">
        <v>146229</v>
      </c>
      <c r="J21" s="60">
        <v>431463</v>
      </c>
      <c r="K21" s="60">
        <v>111492</v>
      </c>
      <c r="L21" s="60">
        <v>147235</v>
      </c>
      <c r="M21" s="60">
        <v>149656</v>
      </c>
      <c r="N21" s="60">
        <v>408383</v>
      </c>
      <c r="O21" s="60"/>
      <c r="P21" s="60"/>
      <c r="Q21" s="60"/>
      <c r="R21" s="60"/>
      <c r="S21" s="60"/>
      <c r="T21" s="60"/>
      <c r="U21" s="60"/>
      <c r="V21" s="60"/>
      <c r="W21" s="60">
        <v>839846</v>
      </c>
      <c r="X21" s="60">
        <v>767058</v>
      </c>
      <c r="Y21" s="60">
        <v>72788</v>
      </c>
      <c r="Z21" s="140">
        <v>9.49</v>
      </c>
      <c r="AA21" s="155">
        <v>2305218</v>
      </c>
    </row>
    <row r="22" spans="1:27" ht="13.5">
      <c r="A22" s="138" t="s">
        <v>91</v>
      </c>
      <c r="B22" s="136"/>
      <c r="C22" s="157">
        <v>1756474</v>
      </c>
      <c r="D22" s="157"/>
      <c r="E22" s="158">
        <v>1802093</v>
      </c>
      <c r="F22" s="159">
        <v>1802093</v>
      </c>
      <c r="G22" s="159">
        <v>164960</v>
      </c>
      <c r="H22" s="159">
        <v>164615</v>
      </c>
      <c r="I22" s="159">
        <v>168863</v>
      </c>
      <c r="J22" s="159">
        <v>498438</v>
      </c>
      <c r="K22" s="159">
        <v>130782</v>
      </c>
      <c r="L22" s="159">
        <v>169372</v>
      </c>
      <c r="M22" s="159">
        <v>169551</v>
      </c>
      <c r="N22" s="159">
        <v>469705</v>
      </c>
      <c r="O22" s="159"/>
      <c r="P22" s="159"/>
      <c r="Q22" s="159"/>
      <c r="R22" s="159"/>
      <c r="S22" s="159"/>
      <c r="T22" s="159"/>
      <c r="U22" s="159"/>
      <c r="V22" s="159"/>
      <c r="W22" s="159">
        <v>968143</v>
      </c>
      <c r="X22" s="159">
        <v>914700</v>
      </c>
      <c r="Y22" s="159">
        <v>53443</v>
      </c>
      <c r="Z22" s="141">
        <v>5.84</v>
      </c>
      <c r="AA22" s="157">
        <v>1802093</v>
      </c>
    </row>
    <row r="23" spans="1:27" ht="13.5">
      <c r="A23" s="138" t="s">
        <v>92</v>
      </c>
      <c r="B23" s="136"/>
      <c r="C23" s="155">
        <v>1496610</v>
      </c>
      <c r="D23" s="155"/>
      <c r="E23" s="156">
        <v>1547797</v>
      </c>
      <c r="F23" s="60">
        <v>1547797</v>
      </c>
      <c r="G23" s="60">
        <v>144476</v>
      </c>
      <c r="H23" s="60">
        <v>145043</v>
      </c>
      <c r="I23" s="60">
        <v>148166</v>
      </c>
      <c r="J23" s="60">
        <v>437685</v>
      </c>
      <c r="K23" s="60">
        <v>114022</v>
      </c>
      <c r="L23" s="60">
        <v>149090</v>
      </c>
      <c r="M23" s="60">
        <v>149540</v>
      </c>
      <c r="N23" s="60">
        <v>412652</v>
      </c>
      <c r="O23" s="60"/>
      <c r="P23" s="60"/>
      <c r="Q23" s="60"/>
      <c r="R23" s="60"/>
      <c r="S23" s="60"/>
      <c r="T23" s="60"/>
      <c r="U23" s="60"/>
      <c r="V23" s="60"/>
      <c r="W23" s="60">
        <v>850337</v>
      </c>
      <c r="X23" s="60">
        <v>785622</v>
      </c>
      <c r="Y23" s="60">
        <v>64715</v>
      </c>
      <c r="Z23" s="140">
        <v>8.24</v>
      </c>
      <c r="AA23" s="155">
        <v>1547797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51474239</v>
      </c>
      <c r="D25" s="168">
        <f>+D5+D9+D15+D19+D24</f>
        <v>0</v>
      </c>
      <c r="E25" s="169">
        <f t="shared" si="4"/>
        <v>51072723</v>
      </c>
      <c r="F25" s="73">
        <f t="shared" si="4"/>
        <v>51072723</v>
      </c>
      <c r="G25" s="73">
        <f t="shared" si="4"/>
        <v>10476092</v>
      </c>
      <c r="H25" s="73">
        <f t="shared" si="4"/>
        <v>739904</v>
      </c>
      <c r="I25" s="73">
        <f t="shared" si="4"/>
        <v>910200</v>
      </c>
      <c r="J25" s="73">
        <f t="shared" si="4"/>
        <v>12126196</v>
      </c>
      <c r="K25" s="73">
        <f t="shared" si="4"/>
        <v>894991</v>
      </c>
      <c r="L25" s="73">
        <f t="shared" si="4"/>
        <v>824505</v>
      </c>
      <c r="M25" s="73">
        <f t="shared" si="4"/>
        <v>8853634</v>
      </c>
      <c r="N25" s="73">
        <f t="shared" si="4"/>
        <v>10573130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22699326</v>
      </c>
      <c r="X25" s="73">
        <f t="shared" si="4"/>
        <v>24504936</v>
      </c>
      <c r="Y25" s="73">
        <f t="shared" si="4"/>
        <v>-1805610</v>
      </c>
      <c r="Z25" s="170">
        <f>+IF(X25&lt;&gt;0,+(Y25/X25)*100,0)</f>
        <v>-7.368352237279868</v>
      </c>
      <c r="AA25" s="168">
        <f>+AA5+AA9+AA15+AA19+AA24</f>
        <v>51072723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21322583</v>
      </c>
      <c r="D28" s="153">
        <f>SUM(D29:D31)</f>
        <v>0</v>
      </c>
      <c r="E28" s="154">
        <f t="shared" si="5"/>
        <v>20860850</v>
      </c>
      <c r="F28" s="100">
        <f t="shared" si="5"/>
        <v>20860850</v>
      </c>
      <c r="G28" s="100">
        <f t="shared" si="5"/>
        <v>2419207</v>
      </c>
      <c r="H28" s="100">
        <f t="shared" si="5"/>
        <v>1110092</v>
      </c>
      <c r="I28" s="100">
        <f t="shared" si="5"/>
        <v>1499283</v>
      </c>
      <c r="J28" s="100">
        <f t="shared" si="5"/>
        <v>5028582</v>
      </c>
      <c r="K28" s="100">
        <f t="shared" si="5"/>
        <v>1024000</v>
      </c>
      <c r="L28" s="100">
        <f t="shared" si="5"/>
        <v>1924236</v>
      </c>
      <c r="M28" s="100">
        <f t="shared" si="5"/>
        <v>2873427</v>
      </c>
      <c r="N28" s="100">
        <f t="shared" si="5"/>
        <v>5821663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10850245</v>
      </c>
      <c r="X28" s="100">
        <f t="shared" si="5"/>
        <v>8933484</v>
      </c>
      <c r="Y28" s="100">
        <f t="shared" si="5"/>
        <v>1916761</v>
      </c>
      <c r="Z28" s="137">
        <f>+IF(X28&lt;&gt;0,+(Y28/X28)*100,0)</f>
        <v>21.45591798227881</v>
      </c>
      <c r="AA28" s="153">
        <f>SUM(AA29:AA31)</f>
        <v>20860850</v>
      </c>
    </row>
    <row r="29" spans="1:27" ht="13.5">
      <c r="A29" s="138" t="s">
        <v>75</v>
      </c>
      <c r="B29" s="136"/>
      <c r="C29" s="155">
        <v>6830548</v>
      </c>
      <c r="D29" s="155"/>
      <c r="E29" s="156">
        <v>6485350</v>
      </c>
      <c r="F29" s="60">
        <v>6485350</v>
      </c>
      <c r="G29" s="60">
        <v>968973</v>
      </c>
      <c r="H29" s="60">
        <v>450740</v>
      </c>
      <c r="I29" s="60">
        <v>755932</v>
      </c>
      <c r="J29" s="60">
        <v>2175645</v>
      </c>
      <c r="K29" s="60">
        <v>301485</v>
      </c>
      <c r="L29" s="60">
        <v>374303</v>
      </c>
      <c r="M29" s="60">
        <v>1669930</v>
      </c>
      <c r="N29" s="60">
        <v>2345718</v>
      </c>
      <c r="O29" s="60"/>
      <c r="P29" s="60"/>
      <c r="Q29" s="60"/>
      <c r="R29" s="60"/>
      <c r="S29" s="60"/>
      <c r="T29" s="60"/>
      <c r="U29" s="60"/>
      <c r="V29" s="60"/>
      <c r="W29" s="60">
        <v>4521363</v>
      </c>
      <c r="X29" s="60">
        <v>3057528</v>
      </c>
      <c r="Y29" s="60">
        <v>1463835</v>
      </c>
      <c r="Z29" s="140">
        <v>47.88</v>
      </c>
      <c r="AA29" s="155">
        <v>6485350</v>
      </c>
    </row>
    <row r="30" spans="1:27" ht="13.5">
      <c r="A30" s="138" t="s">
        <v>76</v>
      </c>
      <c r="B30" s="136"/>
      <c r="C30" s="157">
        <v>9418471</v>
      </c>
      <c r="D30" s="157"/>
      <c r="E30" s="158">
        <v>10034550</v>
      </c>
      <c r="F30" s="159">
        <v>10034550</v>
      </c>
      <c r="G30" s="159">
        <v>1162129</v>
      </c>
      <c r="H30" s="159">
        <v>393617</v>
      </c>
      <c r="I30" s="159">
        <v>415417</v>
      </c>
      <c r="J30" s="159">
        <v>1971163</v>
      </c>
      <c r="K30" s="159">
        <v>369047</v>
      </c>
      <c r="L30" s="159">
        <v>550882</v>
      </c>
      <c r="M30" s="159">
        <v>930992</v>
      </c>
      <c r="N30" s="159">
        <v>1850921</v>
      </c>
      <c r="O30" s="159"/>
      <c r="P30" s="159"/>
      <c r="Q30" s="159"/>
      <c r="R30" s="159"/>
      <c r="S30" s="159"/>
      <c r="T30" s="159"/>
      <c r="U30" s="159"/>
      <c r="V30" s="159"/>
      <c r="W30" s="159">
        <v>3822084</v>
      </c>
      <c r="X30" s="159">
        <v>3991110</v>
      </c>
      <c r="Y30" s="159">
        <v>-169026</v>
      </c>
      <c r="Z30" s="141">
        <v>-4.24</v>
      </c>
      <c r="AA30" s="157">
        <v>10034550</v>
      </c>
    </row>
    <row r="31" spans="1:27" ht="13.5">
      <c r="A31" s="138" t="s">
        <v>77</v>
      </c>
      <c r="B31" s="136"/>
      <c r="C31" s="155">
        <v>5073564</v>
      </c>
      <c r="D31" s="155"/>
      <c r="E31" s="156">
        <v>4340950</v>
      </c>
      <c r="F31" s="60">
        <v>4340950</v>
      </c>
      <c r="G31" s="60">
        <v>288105</v>
      </c>
      <c r="H31" s="60">
        <v>265735</v>
      </c>
      <c r="I31" s="60">
        <v>327934</v>
      </c>
      <c r="J31" s="60">
        <v>881774</v>
      </c>
      <c r="K31" s="60">
        <v>353468</v>
      </c>
      <c r="L31" s="60">
        <v>999051</v>
      </c>
      <c r="M31" s="60">
        <v>272505</v>
      </c>
      <c r="N31" s="60">
        <v>1625024</v>
      </c>
      <c r="O31" s="60"/>
      <c r="P31" s="60"/>
      <c r="Q31" s="60"/>
      <c r="R31" s="60"/>
      <c r="S31" s="60"/>
      <c r="T31" s="60"/>
      <c r="U31" s="60"/>
      <c r="V31" s="60"/>
      <c r="W31" s="60">
        <v>2506798</v>
      </c>
      <c r="X31" s="60">
        <v>1884846</v>
      </c>
      <c r="Y31" s="60">
        <v>621952</v>
      </c>
      <c r="Z31" s="140">
        <v>33</v>
      </c>
      <c r="AA31" s="155">
        <v>4340950</v>
      </c>
    </row>
    <row r="32" spans="1:27" ht="13.5">
      <c r="A32" s="135" t="s">
        <v>78</v>
      </c>
      <c r="B32" s="136"/>
      <c r="C32" s="153">
        <f aca="true" t="shared" si="6" ref="C32:Y32">SUM(C33:C37)</f>
        <v>1430810</v>
      </c>
      <c r="D32" s="153">
        <f>SUM(D33:D37)</f>
        <v>0</v>
      </c>
      <c r="E32" s="154">
        <f t="shared" si="6"/>
        <v>1829564</v>
      </c>
      <c r="F32" s="100">
        <f t="shared" si="6"/>
        <v>1829564</v>
      </c>
      <c r="G32" s="100">
        <f t="shared" si="6"/>
        <v>123254</v>
      </c>
      <c r="H32" s="100">
        <f t="shared" si="6"/>
        <v>127440</v>
      </c>
      <c r="I32" s="100">
        <f t="shared" si="6"/>
        <v>124992</v>
      </c>
      <c r="J32" s="100">
        <f t="shared" si="6"/>
        <v>375686</v>
      </c>
      <c r="K32" s="100">
        <f t="shared" si="6"/>
        <v>130396</v>
      </c>
      <c r="L32" s="100">
        <f t="shared" si="6"/>
        <v>200467</v>
      </c>
      <c r="M32" s="100">
        <f t="shared" si="6"/>
        <v>158072</v>
      </c>
      <c r="N32" s="100">
        <f t="shared" si="6"/>
        <v>488935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864621</v>
      </c>
      <c r="X32" s="100">
        <f t="shared" si="6"/>
        <v>802332</v>
      </c>
      <c r="Y32" s="100">
        <f t="shared" si="6"/>
        <v>62289</v>
      </c>
      <c r="Z32" s="137">
        <f>+IF(X32&lt;&gt;0,+(Y32/X32)*100,0)</f>
        <v>7.763494413783819</v>
      </c>
      <c r="AA32" s="153">
        <f>SUM(AA33:AA37)</f>
        <v>1829564</v>
      </c>
    </row>
    <row r="33" spans="1:27" ht="13.5">
      <c r="A33" s="138" t="s">
        <v>79</v>
      </c>
      <c r="B33" s="136"/>
      <c r="C33" s="155">
        <v>666185</v>
      </c>
      <c r="D33" s="155"/>
      <c r="E33" s="156">
        <v>1036404</v>
      </c>
      <c r="F33" s="60">
        <v>1036404</v>
      </c>
      <c r="G33" s="60">
        <v>66748</v>
      </c>
      <c r="H33" s="60">
        <v>66728</v>
      </c>
      <c r="I33" s="60">
        <v>66159</v>
      </c>
      <c r="J33" s="60">
        <v>199635</v>
      </c>
      <c r="K33" s="60">
        <v>72786</v>
      </c>
      <c r="L33" s="60">
        <v>106754</v>
      </c>
      <c r="M33" s="60">
        <v>72037</v>
      </c>
      <c r="N33" s="60">
        <v>251577</v>
      </c>
      <c r="O33" s="60"/>
      <c r="P33" s="60"/>
      <c r="Q33" s="60"/>
      <c r="R33" s="60"/>
      <c r="S33" s="60"/>
      <c r="T33" s="60"/>
      <c r="U33" s="60"/>
      <c r="V33" s="60"/>
      <c r="W33" s="60">
        <v>451212</v>
      </c>
      <c r="X33" s="60">
        <v>425208</v>
      </c>
      <c r="Y33" s="60">
        <v>26004</v>
      </c>
      <c r="Z33" s="140">
        <v>6.12</v>
      </c>
      <c r="AA33" s="155">
        <v>1036404</v>
      </c>
    </row>
    <row r="34" spans="1:27" ht="13.5">
      <c r="A34" s="138" t="s">
        <v>80</v>
      </c>
      <c r="B34" s="136"/>
      <c r="C34" s="155">
        <v>36891</v>
      </c>
      <c r="D34" s="155"/>
      <c r="E34" s="156">
        <v>82327</v>
      </c>
      <c r="F34" s="60">
        <v>82327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38574</v>
      </c>
      <c r="Y34" s="60">
        <v>-38574</v>
      </c>
      <c r="Z34" s="140">
        <v>-100</v>
      </c>
      <c r="AA34" s="155">
        <v>82327</v>
      </c>
    </row>
    <row r="35" spans="1:27" ht="13.5">
      <c r="A35" s="138" t="s">
        <v>81</v>
      </c>
      <c r="B35" s="136"/>
      <c r="C35" s="155">
        <v>727734</v>
      </c>
      <c r="D35" s="155"/>
      <c r="E35" s="156">
        <v>710833</v>
      </c>
      <c r="F35" s="60">
        <v>710833</v>
      </c>
      <c r="G35" s="60">
        <v>56506</v>
      </c>
      <c r="H35" s="60">
        <v>60712</v>
      </c>
      <c r="I35" s="60">
        <v>58833</v>
      </c>
      <c r="J35" s="60">
        <v>176051</v>
      </c>
      <c r="K35" s="60">
        <v>57610</v>
      </c>
      <c r="L35" s="60">
        <v>93713</v>
      </c>
      <c r="M35" s="60">
        <v>86035</v>
      </c>
      <c r="N35" s="60">
        <v>237358</v>
      </c>
      <c r="O35" s="60"/>
      <c r="P35" s="60"/>
      <c r="Q35" s="60"/>
      <c r="R35" s="60"/>
      <c r="S35" s="60"/>
      <c r="T35" s="60"/>
      <c r="U35" s="60"/>
      <c r="V35" s="60"/>
      <c r="W35" s="60">
        <v>413409</v>
      </c>
      <c r="X35" s="60">
        <v>338550</v>
      </c>
      <c r="Y35" s="60">
        <v>74859</v>
      </c>
      <c r="Z35" s="140">
        <v>22.11</v>
      </c>
      <c r="AA35" s="155">
        <v>710833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5610764</v>
      </c>
      <c r="D38" s="153">
        <f>SUM(D39:D41)</f>
        <v>0</v>
      </c>
      <c r="E38" s="154">
        <f t="shared" si="7"/>
        <v>3883033</v>
      </c>
      <c r="F38" s="100">
        <f t="shared" si="7"/>
        <v>3883033</v>
      </c>
      <c r="G38" s="100">
        <f t="shared" si="7"/>
        <v>268362</v>
      </c>
      <c r="H38" s="100">
        <f t="shared" si="7"/>
        <v>314924</v>
      </c>
      <c r="I38" s="100">
        <f t="shared" si="7"/>
        <v>295265</v>
      </c>
      <c r="J38" s="100">
        <f t="shared" si="7"/>
        <v>878551</v>
      </c>
      <c r="K38" s="100">
        <f t="shared" si="7"/>
        <v>263152</v>
      </c>
      <c r="L38" s="100">
        <f t="shared" si="7"/>
        <v>440901</v>
      </c>
      <c r="M38" s="100">
        <f t="shared" si="7"/>
        <v>299540</v>
      </c>
      <c r="N38" s="100">
        <f t="shared" si="7"/>
        <v>1003593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1882144</v>
      </c>
      <c r="X38" s="100">
        <f t="shared" si="7"/>
        <v>2187342</v>
      </c>
      <c r="Y38" s="100">
        <f t="shared" si="7"/>
        <v>-305198</v>
      </c>
      <c r="Z38" s="137">
        <f>+IF(X38&lt;&gt;0,+(Y38/X38)*100,0)</f>
        <v>-13.952916370645285</v>
      </c>
      <c r="AA38" s="153">
        <f>SUM(AA39:AA41)</f>
        <v>3883033</v>
      </c>
    </row>
    <row r="39" spans="1:27" ht="13.5">
      <c r="A39" s="138" t="s">
        <v>85</v>
      </c>
      <c r="B39" s="136"/>
      <c r="C39" s="155">
        <v>2954907</v>
      </c>
      <c r="D39" s="155"/>
      <c r="E39" s="156">
        <v>3347998</v>
      </c>
      <c r="F39" s="60">
        <v>3347998</v>
      </c>
      <c r="G39" s="60">
        <v>217211</v>
      </c>
      <c r="H39" s="60">
        <v>273256</v>
      </c>
      <c r="I39" s="60">
        <v>235349</v>
      </c>
      <c r="J39" s="60">
        <v>725816</v>
      </c>
      <c r="K39" s="60">
        <v>230799</v>
      </c>
      <c r="L39" s="60">
        <v>409680</v>
      </c>
      <c r="M39" s="60">
        <v>248167</v>
      </c>
      <c r="N39" s="60">
        <v>888646</v>
      </c>
      <c r="O39" s="60"/>
      <c r="P39" s="60"/>
      <c r="Q39" s="60"/>
      <c r="R39" s="60"/>
      <c r="S39" s="60"/>
      <c r="T39" s="60"/>
      <c r="U39" s="60"/>
      <c r="V39" s="60"/>
      <c r="W39" s="60">
        <v>1614462</v>
      </c>
      <c r="X39" s="60">
        <v>1418232</v>
      </c>
      <c r="Y39" s="60">
        <v>196230</v>
      </c>
      <c r="Z39" s="140">
        <v>13.84</v>
      </c>
      <c r="AA39" s="155">
        <v>3347998</v>
      </c>
    </row>
    <row r="40" spans="1:27" ht="13.5">
      <c r="A40" s="138" t="s">
        <v>86</v>
      </c>
      <c r="B40" s="136"/>
      <c r="C40" s="155">
        <v>2655857</v>
      </c>
      <c r="D40" s="155"/>
      <c r="E40" s="156">
        <v>535035</v>
      </c>
      <c r="F40" s="60">
        <v>535035</v>
      </c>
      <c r="G40" s="60">
        <v>51151</v>
      </c>
      <c r="H40" s="60">
        <v>41668</v>
      </c>
      <c r="I40" s="60">
        <v>59916</v>
      </c>
      <c r="J40" s="60">
        <v>152735</v>
      </c>
      <c r="K40" s="60">
        <v>32353</v>
      </c>
      <c r="L40" s="60">
        <v>31221</v>
      </c>
      <c r="M40" s="60">
        <v>51373</v>
      </c>
      <c r="N40" s="60">
        <v>114947</v>
      </c>
      <c r="O40" s="60"/>
      <c r="P40" s="60"/>
      <c r="Q40" s="60"/>
      <c r="R40" s="60"/>
      <c r="S40" s="60"/>
      <c r="T40" s="60"/>
      <c r="U40" s="60"/>
      <c r="V40" s="60"/>
      <c r="W40" s="60">
        <v>267682</v>
      </c>
      <c r="X40" s="60">
        <v>769110</v>
      </c>
      <c r="Y40" s="60">
        <v>-501428</v>
      </c>
      <c r="Z40" s="140">
        <v>-65.2</v>
      </c>
      <c r="AA40" s="155">
        <v>535035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24717567</v>
      </c>
      <c r="D42" s="153">
        <f>SUM(D43:D46)</f>
        <v>0</v>
      </c>
      <c r="E42" s="154">
        <f t="shared" si="8"/>
        <v>17688710</v>
      </c>
      <c r="F42" s="100">
        <f t="shared" si="8"/>
        <v>17688710</v>
      </c>
      <c r="G42" s="100">
        <f t="shared" si="8"/>
        <v>755593</v>
      </c>
      <c r="H42" s="100">
        <f t="shared" si="8"/>
        <v>1654423</v>
      </c>
      <c r="I42" s="100">
        <f t="shared" si="8"/>
        <v>774243</v>
      </c>
      <c r="J42" s="100">
        <f t="shared" si="8"/>
        <v>3184259</v>
      </c>
      <c r="K42" s="100">
        <f t="shared" si="8"/>
        <v>774698</v>
      </c>
      <c r="L42" s="100">
        <f t="shared" si="8"/>
        <v>1739529</v>
      </c>
      <c r="M42" s="100">
        <f t="shared" si="8"/>
        <v>874667</v>
      </c>
      <c r="N42" s="100">
        <f t="shared" si="8"/>
        <v>3388894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6573153</v>
      </c>
      <c r="X42" s="100">
        <f t="shared" si="8"/>
        <v>7799994</v>
      </c>
      <c r="Y42" s="100">
        <f t="shared" si="8"/>
        <v>-1226841</v>
      </c>
      <c r="Z42" s="137">
        <f>+IF(X42&lt;&gt;0,+(Y42/X42)*100,0)</f>
        <v>-15.728742868263746</v>
      </c>
      <c r="AA42" s="153">
        <f>SUM(AA43:AA46)</f>
        <v>17688710</v>
      </c>
    </row>
    <row r="43" spans="1:27" ht="13.5">
      <c r="A43" s="138" t="s">
        <v>89</v>
      </c>
      <c r="B43" s="136"/>
      <c r="C43" s="155">
        <v>16291324</v>
      </c>
      <c r="D43" s="155"/>
      <c r="E43" s="156">
        <v>8469333</v>
      </c>
      <c r="F43" s="60">
        <v>8469333</v>
      </c>
      <c r="G43" s="60">
        <v>92804</v>
      </c>
      <c r="H43" s="60">
        <v>883002</v>
      </c>
      <c r="I43" s="60">
        <v>111774</v>
      </c>
      <c r="J43" s="60">
        <v>1087580</v>
      </c>
      <c r="K43" s="60">
        <v>140733</v>
      </c>
      <c r="L43" s="60">
        <v>859447</v>
      </c>
      <c r="M43" s="60">
        <v>117029</v>
      </c>
      <c r="N43" s="60">
        <v>1117209</v>
      </c>
      <c r="O43" s="60"/>
      <c r="P43" s="60"/>
      <c r="Q43" s="60"/>
      <c r="R43" s="60"/>
      <c r="S43" s="60"/>
      <c r="T43" s="60"/>
      <c r="U43" s="60"/>
      <c r="V43" s="60"/>
      <c r="W43" s="60">
        <v>2204789</v>
      </c>
      <c r="X43" s="60">
        <v>4271718</v>
      </c>
      <c r="Y43" s="60">
        <v>-2066929</v>
      </c>
      <c r="Z43" s="140">
        <v>-48.39</v>
      </c>
      <c r="AA43" s="155">
        <v>8469333</v>
      </c>
    </row>
    <row r="44" spans="1:27" ht="13.5">
      <c r="A44" s="138" t="s">
        <v>90</v>
      </c>
      <c r="B44" s="136"/>
      <c r="C44" s="155">
        <v>2786017</v>
      </c>
      <c r="D44" s="155"/>
      <c r="E44" s="156">
        <v>2828934</v>
      </c>
      <c r="F44" s="60">
        <v>2828934</v>
      </c>
      <c r="G44" s="60">
        <v>204815</v>
      </c>
      <c r="H44" s="60">
        <v>250022</v>
      </c>
      <c r="I44" s="60">
        <v>244353</v>
      </c>
      <c r="J44" s="60">
        <v>699190</v>
      </c>
      <c r="K44" s="60">
        <v>232340</v>
      </c>
      <c r="L44" s="60">
        <v>285897</v>
      </c>
      <c r="M44" s="60">
        <v>259838</v>
      </c>
      <c r="N44" s="60">
        <v>778075</v>
      </c>
      <c r="O44" s="60"/>
      <c r="P44" s="60"/>
      <c r="Q44" s="60"/>
      <c r="R44" s="60"/>
      <c r="S44" s="60"/>
      <c r="T44" s="60"/>
      <c r="U44" s="60"/>
      <c r="V44" s="60"/>
      <c r="W44" s="60">
        <v>1477265</v>
      </c>
      <c r="X44" s="60">
        <v>1179324</v>
      </c>
      <c r="Y44" s="60">
        <v>297941</v>
      </c>
      <c r="Z44" s="140">
        <v>25.26</v>
      </c>
      <c r="AA44" s="155">
        <v>2828934</v>
      </c>
    </row>
    <row r="45" spans="1:27" ht="13.5">
      <c r="A45" s="138" t="s">
        <v>91</v>
      </c>
      <c r="B45" s="136"/>
      <c r="C45" s="157">
        <v>3549514</v>
      </c>
      <c r="D45" s="157"/>
      <c r="E45" s="158">
        <v>3261262</v>
      </c>
      <c r="F45" s="159">
        <v>3261262</v>
      </c>
      <c r="G45" s="159">
        <v>251534</v>
      </c>
      <c r="H45" s="159">
        <v>254429</v>
      </c>
      <c r="I45" s="159">
        <v>261099</v>
      </c>
      <c r="J45" s="159">
        <v>767062</v>
      </c>
      <c r="K45" s="159">
        <v>239196</v>
      </c>
      <c r="L45" s="159">
        <v>387676</v>
      </c>
      <c r="M45" s="159">
        <v>287399</v>
      </c>
      <c r="N45" s="159">
        <v>914271</v>
      </c>
      <c r="O45" s="159"/>
      <c r="P45" s="159"/>
      <c r="Q45" s="159"/>
      <c r="R45" s="159"/>
      <c r="S45" s="159"/>
      <c r="T45" s="159"/>
      <c r="U45" s="159"/>
      <c r="V45" s="159"/>
      <c r="W45" s="159">
        <v>1681333</v>
      </c>
      <c r="X45" s="159">
        <v>942000</v>
      </c>
      <c r="Y45" s="159">
        <v>739333</v>
      </c>
      <c r="Z45" s="141">
        <v>78.49</v>
      </c>
      <c r="AA45" s="157">
        <v>3261262</v>
      </c>
    </row>
    <row r="46" spans="1:27" ht="13.5">
      <c r="A46" s="138" t="s">
        <v>92</v>
      </c>
      <c r="B46" s="136"/>
      <c r="C46" s="155">
        <v>2090712</v>
      </c>
      <c r="D46" s="155"/>
      <c r="E46" s="156">
        <v>3129181</v>
      </c>
      <c r="F46" s="60">
        <v>3129181</v>
      </c>
      <c r="G46" s="60">
        <v>206440</v>
      </c>
      <c r="H46" s="60">
        <v>266970</v>
      </c>
      <c r="I46" s="60">
        <v>157017</v>
      </c>
      <c r="J46" s="60">
        <v>630427</v>
      </c>
      <c r="K46" s="60">
        <v>162429</v>
      </c>
      <c r="L46" s="60">
        <v>206509</v>
      </c>
      <c r="M46" s="60">
        <v>210401</v>
      </c>
      <c r="N46" s="60">
        <v>579339</v>
      </c>
      <c r="O46" s="60"/>
      <c r="P46" s="60"/>
      <c r="Q46" s="60"/>
      <c r="R46" s="60"/>
      <c r="S46" s="60"/>
      <c r="T46" s="60"/>
      <c r="U46" s="60"/>
      <c r="V46" s="60"/>
      <c r="W46" s="60">
        <v>1209766</v>
      </c>
      <c r="X46" s="60">
        <v>1406952</v>
      </c>
      <c r="Y46" s="60">
        <v>-197186</v>
      </c>
      <c r="Z46" s="140">
        <v>-14.02</v>
      </c>
      <c r="AA46" s="155">
        <v>3129181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53081724</v>
      </c>
      <c r="D48" s="168">
        <f>+D28+D32+D38+D42+D47</f>
        <v>0</v>
      </c>
      <c r="E48" s="169">
        <f t="shared" si="9"/>
        <v>44262157</v>
      </c>
      <c r="F48" s="73">
        <f t="shared" si="9"/>
        <v>44262157</v>
      </c>
      <c r="G48" s="73">
        <f t="shared" si="9"/>
        <v>3566416</v>
      </c>
      <c r="H48" s="73">
        <f t="shared" si="9"/>
        <v>3206879</v>
      </c>
      <c r="I48" s="73">
        <f t="shared" si="9"/>
        <v>2693783</v>
      </c>
      <c r="J48" s="73">
        <f t="shared" si="9"/>
        <v>9467078</v>
      </c>
      <c r="K48" s="73">
        <f t="shared" si="9"/>
        <v>2192246</v>
      </c>
      <c r="L48" s="73">
        <f t="shared" si="9"/>
        <v>4305133</v>
      </c>
      <c r="M48" s="73">
        <f t="shared" si="9"/>
        <v>4205706</v>
      </c>
      <c r="N48" s="73">
        <f t="shared" si="9"/>
        <v>10703085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20170163</v>
      </c>
      <c r="X48" s="73">
        <f t="shared" si="9"/>
        <v>19723152</v>
      </c>
      <c r="Y48" s="73">
        <f t="shared" si="9"/>
        <v>447011</v>
      </c>
      <c r="Z48" s="170">
        <f>+IF(X48&lt;&gt;0,+(Y48/X48)*100,0)</f>
        <v>2.2664278001812286</v>
      </c>
      <c r="AA48" s="168">
        <f>+AA28+AA32+AA38+AA42+AA47</f>
        <v>44262157</v>
      </c>
    </row>
    <row r="49" spans="1:27" ht="13.5">
      <c r="A49" s="148" t="s">
        <v>49</v>
      </c>
      <c r="B49" s="149"/>
      <c r="C49" s="171">
        <f aca="true" t="shared" si="10" ref="C49:Y49">+C25-C48</f>
        <v>-1607485</v>
      </c>
      <c r="D49" s="171">
        <f>+D25-D48</f>
        <v>0</v>
      </c>
      <c r="E49" s="172">
        <f t="shared" si="10"/>
        <v>6810566</v>
      </c>
      <c r="F49" s="173">
        <f t="shared" si="10"/>
        <v>6810566</v>
      </c>
      <c r="G49" s="173">
        <f t="shared" si="10"/>
        <v>6909676</v>
      </c>
      <c r="H49" s="173">
        <f t="shared" si="10"/>
        <v>-2466975</v>
      </c>
      <c r="I49" s="173">
        <f t="shared" si="10"/>
        <v>-1783583</v>
      </c>
      <c r="J49" s="173">
        <f t="shared" si="10"/>
        <v>2659118</v>
      </c>
      <c r="K49" s="173">
        <f t="shared" si="10"/>
        <v>-1297255</v>
      </c>
      <c r="L49" s="173">
        <f t="shared" si="10"/>
        <v>-3480628</v>
      </c>
      <c r="M49" s="173">
        <f t="shared" si="10"/>
        <v>4647928</v>
      </c>
      <c r="N49" s="173">
        <f t="shared" si="10"/>
        <v>-129955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2529163</v>
      </c>
      <c r="X49" s="173">
        <f>IF(F25=F48,0,X25-X48)</f>
        <v>4781784</v>
      </c>
      <c r="Y49" s="173">
        <f t="shared" si="10"/>
        <v>-2252621</v>
      </c>
      <c r="Z49" s="174">
        <f>+IF(X49&lt;&gt;0,+(Y49/X49)*100,0)</f>
        <v>-47.10838047055241</v>
      </c>
      <c r="AA49" s="171">
        <f>+AA25-AA48</f>
        <v>6810566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1593890</v>
      </c>
      <c r="D5" s="155">
        <v>0</v>
      </c>
      <c r="E5" s="156">
        <v>1676503</v>
      </c>
      <c r="F5" s="60">
        <v>1676503</v>
      </c>
      <c r="G5" s="60">
        <v>2226286</v>
      </c>
      <c r="H5" s="60">
        <v>0</v>
      </c>
      <c r="I5" s="60">
        <v>-1442</v>
      </c>
      <c r="J5" s="60">
        <v>2224844</v>
      </c>
      <c r="K5" s="60">
        <v>1442</v>
      </c>
      <c r="L5" s="60">
        <v>0</v>
      </c>
      <c r="M5" s="60">
        <v>-503</v>
      </c>
      <c r="N5" s="60">
        <v>939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2225783</v>
      </c>
      <c r="X5" s="60">
        <v>854802</v>
      </c>
      <c r="Y5" s="60">
        <v>1370981</v>
      </c>
      <c r="Z5" s="140">
        <v>160.39</v>
      </c>
      <c r="AA5" s="155">
        <v>1676503</v>
      </c>
    </row>
    <row r="6" spans="1:27" ht="13.5">
      <c r="A6" s="181" t="s">
        <v>102</v>
      </c>
      <c r="B6" s="182"/>
      <c r="C6" s="155">
        <v>231287</v>
      </c>
      <c r="D6" s="155">
        <v>0</v>
      </c>
      <c r="E6" s="156">
        <v>197043</v>
      </c>
      <c r="F6" s="60">
        <v>197043</v>
      </c>
      <c r="G6" s="60">
        <v>23632</v>
      </c>
      <c r="H6" s="60">
        <v>23567</v>
      </c>
      <c r="I6" s="60">
        <v>29921</v>
      </c>
      <c r="J6" s="60">
        <v>77120</v>
      </c>
      <c r="K6" s="60">
        <v>16000</v>
      </c>
      <c r="L6" s="60">
        <v>32566</v>
      </c>
      <c r="M6" s="60">
        <v>50119</v>
      </c>
      <c r="N6" s="60">
        <v>98685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175805</v>
      </c>
      <c r="X6" s="60">
        <v>100014</v>
      </c>
      <c r="Y6" s="60">
        <v>75791</v>
      </c>
      <c r="Z6" s="140">
        <v>75.78</v>
      </c>
      <c r="AA6" s="155">
        <v>197043</v>
      </c>
    </row>
    <row r="7" spans="1:27" ht="13.5">
      <c r="A7" s="183" t="s">
        <v>103</v>
      </c>
      <c r="B7" s="182"/>
      <c r="C7" s="155">
        <v>6595498</v>
      </c>
      <c r="D7" s="155">
        <v>0</v>
      </c>
      <c r="E7" s="156">
        <v>9219863</v>
      </c>
      <c r="F7" s="60">
        <v>9219863</v>
      </c>
      <c r="G7" s="60">
        <v>557078</v>
      </c>
      <c r="H7" s="60">
        <v>549438</v>
      </c>
      <c r="I7" s="60">
        <v>568036</v>
      </c>
      <c r="J7" s="60">
        <v>1674552</v>
      </c>
      <c r="K7" s="60">
        <v>523226</v>
      </c>
      <c r="L7" s="60">
        <v>584528</v>
      </c>
      <c r="M7" s="60">
        <v>616990</v>
      </c>
      <c r="N7" s="60">
        <v>1724744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3399296</v>
      </c>
      <c r="X7" s="60">
        <v>4625544</v>
      </c>
      <c r="Y7" s="60">
        <v>-1226248</v>
      </c>
      <c r="Z7" s="140">
        <v>-26.51</v>
      </c>
      <c r="AA7" s="155">
        <v>9219863</v>
      </c>
    </row>
    <row r="8" spans="1:27" ht="13.5">
      <c r="A8" s="183" t="s">
        <v>104</v>
      </c>
      <c r="B8" s="182"/>
      <c r="C8" s="155">
        <v>1238415</v>
      </c>
      <c r="D8" s="155">
        <v>0</v>
      </c>
      <c r="E8" s="156">
        <v>2101817</v>
      </c>
      <c r="F8" s="60">
        <v>2101817</v>
      </c>
      <c r="G8" s="60">
        <v>111325</v>
      </c>
      <c r="H8" s="60">
        <v>111373</v>
      </c>
      <c r="I8" s="60">
        <v>111146</v>
      </c>
      <c r="J8" s="60">
        <v>333844</v>
      </c>
      <c r="K8" s="60">
        <v>111492</v>
      </c>
      <c r="L8" s="60">
        <v>111373</v>
      </c>
      <c r="M8" s="60">
        <v>113373</v>
      </c>
      <c r="N8" s="60">
        <v>336238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670082</v>
      </c>
      <c r="X8" s="60">
        <v>663816</v>
      </c>
      <c r="Y8" s="60">
        <v>6266</v>
      </c>
      <c r="Z8" s="140">
        <v>0.94</v>
      </c>
      <c r="AA8" s="155">
        <v>2101817</v>
      </c>
    </row>
    <row r="9" spans="1:27" ht="13.5">
      <c r="A9" s="183" t="s">
        <v>105</v>
      </c>
      <c r="B9" s="182"/>
      <c r="C9" s="155">
        <v>1514705</v>
      </c>
      <c r="D9" s="155">
        <v>0</v>
      </c>
      <c r="E9" s="156">
        <v>1595088</v>
      </c>
      <c r="F9" s="60">
        <v>1595088</v>
      </c>
      <c r="G9" s="60">
        <v>130771</v>
      </c>
      <c r="H9" s="60">
        <v>129914</v>
      </c>
      <c r="I9" s="60">
        <v>130388</v>
      </c>
      <c r="J9" s="60">
        <v>391073</v>
      </c>
      <c r="K9" s="60">
        <v>130782</v>
      </c>
      <c r="L9" s="60">
        <v>129914</v>
      </c>
      <c r="M9" s="60">
        <v>129677</v>
      </c>
      <c r="N9" s="60">
        <v>390373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781446</v>
      </c>
      <c r="X9" s="60">
        <v>809628</v>
      </c>
      <c r="Y9" s="60">
        <v>-28182</v>
      </c>
      <c r="Z9" s="140">
        <v>-3.48</v>
      </c>
      <c r="AA9" s="155">
        <v>1595088</v>
      </c>
    </row>
    <row r="10" spans="1:27" ht="13.5">
      <c r="A10" s="183" t="s">
        <v>106</v>
      </c>
      <c r="B10" s="182"/>
      <c r="C10" s="155">
        <v>1280768</v>
      </c>
      <c r="D10" s="155">
        <v>0</v>
      </c>
      <c r="E10" s="156">
        <v>1352284</v>
      </c>
      <c r="F10" s="54">
        <v>1352284</v>
      </c>
      <c r="G10" s="54">
        <v>113900</v>
      </c>
      <c r="H10" s="54">
        <v>113900</v>
      </c>
      <c r="I10" s="54">
        <v>113778</v>
      </c>
      <c r="J10" s="54">
        <v>341578</v>
      </c>
      <c r="K10" s="54">
        <v>114022</v>
      </c>
      <c r="L10" s="54">
        <v>113900</v>
      </c>
      <c r="M10" s="54">
        <v>113900</v>
      </c>
      <c r="N10" s="54">
        <v>341822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683400</v>
      </c>
      <c r="X10" s="54">
        <v>686388</v>
      </c>
      <c r="Y10" s="54">
        <v>-2988</v>
      </c>
      <c r="Z10" s="184">
        <v>-0.44</v>
      </c>
      <c r="AA10" s="130">
        <v>1352284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20269</v>
      </c>
      <c r="D12" s="155">
        <v>0</v>
      </c>
      <c r="E12" s="156">
        <v>69080</v>
      </c>
      <c r="F12" s="60">
        <v>69080</v>
      </c>
      <c r="G12" s="60">
        <v>42167</v>
      </c>
      <c r="H12" s="60">
        <v>3269</v>
      </c>
      <c r="I12" s="60">
        <v>16634</v>
      </c>
      <c r="J12" s="60">
        <v>62070</v>
      </c>
      <c r="K12" s="60">
        <v>827</v>
      </c>
      <c r="L12" s="60">
        <v>1091</v>
      </c>
      <c r="M12" s="60">
        <v>1262</v>
      </c>
      <c r="N12" s="60">
        <v>3180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65250</v>
      </c>
      <c r="X12" s="60">
        <v>2172</v>
      </c>
      <c r="Y12" s="60">
        <v>63078</v>
      </c>
      <c r="Z12" s="140">
        <v>2904.14</v>
      </c>
      <c r="AA12" s="155">
        <v>69080</v>
      </c>
    </row>
    <row r="13" spans="1:27" ht="13.5">
      <c r="A13" s="181" t="s">
        <v>109</v>
      </c>
      <c r="B13" s="185"/>
      <c r="C13" s="155">
        <v>61173</v>
      </c>
      <c r="D13" s="155">
        <v>0</v>
      </c>
      <c r="E13" s="156">
        <v>45616</v>
      </c>
      <c r="F13" s="60">
        <v>45616</v>
      </c>
      <c r="G13" s="60">
        <v>984</v>
      </c>
      <c r="H13" s="60">
        <v>14718</v>
      </c>
      <c r="I13" s="60">
        <v>14223</v>
      </c>
      <c r="J13" s="60">
        <v>29925</v>
      </c>
      <c r="K13" s="60">
        <v>1126</v>
      </c>
      <c r="L13" s="60">
        <v>436</v>
      </c>
      <c r="M13" s="60">
        <v>1150</v>
      </c>
      <c r="N13" s="60">
        <v>2712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32637</v>
      </c>
      <c r="X13" s="60">
        <v>23154</v>
      </c>
      <c r="Y13" s="60">
        <v>9483</v>
      </c>
      <c r="Z13" s="140">
        <v>40.96</v>
      </c>
      <c r="AA13" s="155">
        <v>45616</v>
      </c>
    </row>
    <row r="14" spans="1:27" ht="13.5">
      <c r="A14" s="181" t="s">
        <v>110</v>
      </c>
      <c r="B14" s="185"/>
      <c r="C14" s="155">
        <v>722520</v>
      </c>
      <c r="D14" s="155">
        <v>0</v>
      </c>
      <c r="E14" s="156">
        <v>639956</v>
      </c>
      <c r="F14" s="60">
        <v>639956</v>
      </c>
      <c r="G14" s="60">
        <v>101928</v>
      </c>
      <c r="H14" s="60">
        <v>103552</v>
      </c>
      <c r="I14" s="60">
        <v>115560</v>
      </c>
      <c r="J14" s="60">
        <v>321040</v>
      </c>
      <c r="K14" s="60">
        <v>0</v>
      </c>
      <c r="L14" s="60">
        <v>118065</v>
      </c>
      <c r="M14" s="60">
        <v>236715</v>
      </c>
      <c r="N14" s="60">
        <v>354780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675820</v>
      </c>
      <c r="X14" s="60">
        <v>324828</v>
      </c>
      <c r="Y14" s="60">
        <v>350992</v>
      </c>
      <c r="Z14" s="140">
        <v>108.05</v>
      </c>
      <c r="AA14" s="155">
        <v>639956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126357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649188</v>
      </c>
      <c r="F18" s="60">
        <v>649188</v>
      </c>
      <c r="G18" s="60">
        <v>16062</v>
      </c>
      <c r="H18" s="60">
        <v>46709</v>
      </c>
      <c r="I18" s="60">
        <v>20674</v>
      </c>
      <c r="J18" s="60">
        <v>83445</v>
      </c>
      <c r="K18" s="60">
        <v>1354</v>
      </c>
      <c r="L18" s="60">
        <v>11450</v>
      </c>
      <c r="M18" s="60">
        <v>-4000</v>
      </c>
      <c r="N18" s="60">
        <v>8804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92249</v>
      </c>
      <c r="X18" s="60">
        <v>61326</v>
      </c>
      <c r="Y18" s="60">
        <v>30923</v>
      </c>
      <c r="Z18" s="140">
        <v>50.42</v>
      </c>
      <c r="AA18" s="155">
        <v>649188</v>
      </c>
    </row>
    <row r="19" spans="1:27" ht="13.5">
      <c r="A19" s="181" t="s">
        <v>34</v>
      </c>
      <c r="B19" s="185"/>
      <c r="C19" s="155">
        <v>23877507</v>
      </c>
      <c r="D19" s="155">
        <v>0</v>
      </c>
      <c r="E19" s="156">
        <v>24524400</v>
      </c>
      <c r="F19" s="60">
        <v>24524400</v>
      </c>
      <c r="G19" s="60">
        <v>7150350</v>
      </c>
      <c r="H19" s="60">
        <v>-363226</v>
      </c>
      <c r="I19" s="60">
        <v>-211735</v>
      </c>
      <c r="J19" s="60">
        <v>6575389</v>
      </c>
      <c r="K19" s="60">
        <v>-10870</v>
      </c>
      <c r="L19" s="60">
        <v>-295843</v>
      </c>
      <c r="M19" s="60">
        <v>7217100</v>
      </c>
      <c r="N19" s="60">
        <v>6910387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13485776</v>
      </c>
      <c r="X19" s="60">
        <v>15883500</v>
      </c>
      <c r="Y19" s="60">
        <v>-2397724</v>
      </c>
      <c r="Z19" s="140">
        <v>-15.1</v>
      </c>
      <c r="AA19" s="155">
        <v>24524400</v>
      </c>
    </row>
    <row r="20" spans="1:27" ht="13.5">
      <c r="A20" s="181" t="s">
        <v>35</v>
      </c>
      <c r="B20" s="185"/>
      <c r="C20" s="155">
        <v>1044665</v>
      </c>
      <c r="D20" s="155">
        <v>0</v>
      </c>
      <c r="E20" s="156">
        <v>1717285</v>
      </c>
      <c r="F20" s="54">
        <v>1717285</v>
      </c>
      <c r="G20" s="54">
        <v>1609</v>
      </c>
      <c r="H20" s="54">
        <v>6690</v>
      </c>
      <c r="I20" s="54">
        <v>3017</v>
      </c>
      <c r="J20" s="54">
        <v>11316</v>
      </c>
      <c r="K20" s="54">
        <v>5590</v>
      </c>
      <c r="L20" s="54">
        <v>17025</v>
      </c>
      <c r="M20" s="54">
        <v>377851</v>
      </c>
      <c r="N20" s="54">
        <v>400466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411782</v>
      </c>
      <c r="X20" s="54">
        <v>277134</v>
      </c>
      <c r="Y20" s="54">
        <v>134648</v>
      </c>
      <c r="Z20" s="184">
        <v>48.59</v>
      </c>
      <c r="AA20" s="130">
        <v>1717285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38307054</v>
      </c>
      <c r="D22" s="188">
        <f>SUM(D5:D21)</f>
        <v>0</v>
      </c>
      <c r="E22" s="189">
        <f t="shared" si="0"/>
        <v>43788123</v>
      </c>
      <c r="F22" s="190">
        <f t="shared" si="0"/>
        <v>43788123</v>
      </c>
      <c r="G22" s="190">
        <f t="shared" si="0"/>
        <v>10476092</v>
      </c>
      <c r="H22" s="190">
        <f t="shared" si="0"/>
        <v>739904</v>
      </c>
      <c r="I22" s="190">
        <f t="shared" si="0"/>
        <v>910200</v>
      </c>
      <c r="J22" s="190">
        <f t="shared" si="0"/>
        <v>12126196</v>
      </c>
      <c r="K22" s="190">
        <f t="shared" si="0"/>
        <v>894991</v>
      </c>
      <c r="L22" s="190">
        <f t="shared" si="0"/>
        <v>824505</v>
      </c>
      <c r="M22" s="190">
        <f t="shared" si="0"/>
        <v>8853634</v>
      </c>
      <c r="N22" s="190">
        <f t="shared" si="0"/>
        <v>10573130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22699326</v>
      </c>
      <c r="X22" s="190">
        <f t="shared" si="0"/>
        <v>24312306</v>
      </c>
      <c r="Y22" s="190">
        <f t="shared" si="0"/>
        <v>-1612980</v>
      </c>
      <c r="Z22" s="191">
        <f>+IF(X22&lt;&gt;0,+(Y22/X22)*100,0)</f>
        <v>-6.634417977463758</v>
      </c>
      <c r="AA22" s="188">
        <f>SUM(AA5:AA21)</f>
        <v>43788123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17842909</v>
      </c>
      <c r="D25" s="155">
        <v>0</v>
      </c>
      <c r="E25" s="156">
        <v>21082291</v>
      </c>
      <c r="F25" s="60">
        <v>21082291</v>
      </c>
      <c r="G25" s="60">
        <v>1593829</v>
      </c>
      <c r="H25" s="60">
        <v>1668763</v>
      </c>
      <c r="I25" s="60">
        <v>1568745</v>
      </c>
      <c r="J25" s="60">
        <v>4831337</v>
      </c>
      <c r="K25" s="60">
        <v>1585925</v>
      </c>
      <c r="L25" s="60">
        <v>2286537</v>
      </c>
      <c r="M25" s="60">
        <v>1572388</v>
      </c>
      <c r="N25" s="60">
        <v>5444850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10276187</v>
      </c>
      <c r="X25" s="60">
        <v>9618396</v>
      </c>
      <c r="Y25" s="60">
        <v>657791</v>
      </c>
      <c r="Z25" s="140">
        <v>6.84</v>
      </c>
      <c r="AA25" s="155">
        <v>21082291</v>
      </c>
    </row>
    <row r="26" spans="1:27" ht="13.5">
      <c r="A26" s="183" t="s">
        <v>38</v>
      </c>
      <c r="B26" s="182"/>
      <c r="C26" s="155">
        <v>1593348</v>
      </c>
      <c r="D26" s="155">
        <v>0</v>
      </c>
      <c r="E26" s="156">
        <v>2030720</v>
      </c>
      <c r="F26" s="60">
        <v>2030720</v>
      </c>
      <c r="G26" s="60">
        <v>121756</v>
      </c>
      <c r="H26" s="60">
        <v>142359</v>
      </c>
      <c r="I26" s="60">
        <v>142359</v>
      </c>
      <c r="J26" s="60">
        <v>406474</v>
      </c>
      <c r="K26" s="60">
        <v>142359</v>
      </c>
      <c r="L26" s="60">
        <v>142359</v>
      </c>
      <c r="M26" s="60">
        <v>142359</v>
      </c>
      <c r="N26" s="60">
        <v>427077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833551</v>
      </c>
      <c r="X26" s="60">
        <v>725826</v>
      </c>
      <c r="Y26" s="60">
        <v>107725</v>
      </c>
      <c r="Z26" s="140">
        <v>14.84</v>
      </c>
      <c r="AA26" s="155">
        <v>2030720</v>
      </c>
    </row>
    <row r="27" spans="1:27" ht="13.5">
      <c r="A27" s="183" t="s">
        <v>118</v>
      </c>
      <c r="B27" s="182"/>
      <c r="C27" s="155">
        <v>8183394</v>
      </c>
      <c r="D27" s="155">
        <v>0</v>
      </c>
      <c r="E27" s="156">
        <v>645217</v>
      </c>
      <c r="F27" s="60">
        <v>645217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322608</v>
      </c>
      <c r="Y27" s="60">
        <v>-322608</v>
      </c>
      <c r="Z27" s="140">
        <v>-100</v>
      </c>
      <c r="AA27" s="155">
        <v>645217</v>
      </c>
    </row>
    <row r="28" spans="1:27" ht="13.5">
      <c r="A28" s="183" t="s">
        <v>39</v>
      </c>
      <c r="B28" s="182"/>
      <c r="C28" s="155">
        <v>2815430</v>
      </c>
      <c r="D28" s="155">
        <v>0</v>
      </c>
      <c r="E28" s="156">
        <v>1217716</v>
      </c>
      <c r="F28" s="60">
        <v>1217716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594402</v>
      </c>
      <c r="Y28" s="60">
        <v>-594402</v>
      </c>
      <c r="Z28" s="140">
        <v>-100</v>
      </c>
      <c r="AA28" s="155">
        <v>1217716</v>
      </c>
    </row>
    <row r="29" spans="1:27" ht="13.5">
      <c r="A29" s="183" t="s">
        <v>40</v>
      </c>
      <c r="B29" s="182"/>
      <c r="C29" s="155">
        <v>616474</v>
      </c>
      <c r="D29" s="155">
        <v>0</v>
      </c>
      <c r="E29" s="156">
        <v>93720</v>
      </c>
      <c r="F29" s="60">
        <v>93720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14580</v>
      </c>
      <c r="N29" s="60">
        <v>14580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14580</v>
      </c>
      <c r="X29" s="60">
        <v>46860</v>
      </c>
      <c r="Y29" s="60">
        <v>-32280</v>
      </c>
      <c r="Z29" s="140">
        <v>-68.89</v>
      </c>
      <c r="AA29" s="155">
        <v>93720</v>
      </c>
    </row>
    <row r="30" spans="1:27" ht="13.5">
      <c r="A30" s="183" t="s">
        <v>119</v>
      </c>
      <c r="B30" s="182"/>
      <c r="C30" s="155">
        <v>5879737</v>
      </c>
      <c r="D30" s="155">
        <v>0</v>
      </c>
      <c r="E30" s="156">
        <v>6409268</v>
      </c>
      <c r="F30" s="60">
        <v>6409268</v>
      </c>
      <c r="G30" s="60">
        <v>0</v>
      </c>
      <c r="H30" s="60">
        <v>758649</v>
      </c>
      <c r="I30" s="60">
        <v>0</v>
      </c>
      <c r="J30" s="60">
        <v>758649</v>
      </c>
      <c r="K30" s="60">
        <v>0</v>
      </c>
      <c r="L30" s="60">
        <v>730750</v>
      </c>
      <c r="M30" s="60">
        <v>0</v>
      </c>
      <c r="N30" s="60">
        <v>730750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1489399</v>
      </c>
      <c r="X30" s="60">
        <v>3204636</v>
      </c>
      <c r="Y30" s="60">
        <v>-1715237</v>
      </c>
      <c r="Z30" s="140">
        <v>-53.52</v>
      </c>
      <c r="AA30" s="155">
        <v>6409268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2643653</v>
      </c>
      <c r="F32" s="60">
        <v>2643653</v>
      </c>
      <c r="G32" s="60">
        <v>613026</v>
      </c>
      <c r="H32" s="60">
        <v>15032</v>
      </c>
      <c r="I32" s="60">
        <v>92664</v>
      </c>
      <c r="J32" s="60">
        <v>720722</v>
      </c>
      <c r="K32" s="60">
        <v>61160</v>
      </c>
      <c r="L32" s="60">
        <v>752339</v>
      </c>
      <c r="M32" s="60">
        <v>229680</v>
      </c>
      <c r="N32" s="60">
        <v>1043179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1763901</v>
      </c>
      <c r="X32" s="60">
        <v>1350180</v>
      </c>
      <c r="Y32" s="60">
        <v>413721</v>
      </c>
      <c r="Z32" s="140">
        <v>30.64</v>
      </c>
      <c r="AA32" s="155">
        <v>2643653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665464</v>
      </c>
      <c r="H33" s="60">
        <v>162137</v>
      </c>
      <c r="I33" s="60">
        <v>162321</v>
      </c>
      <c r="J33" s="60">
        <v>989922</v>
      </c>
      <c r="K33" s="60">
        <v>207241</v>
      </c>
      <c r="L33" s="60">
        <v>168757</v>
      </c>
      <c r="M33" s="60">
        <v>-335194</v>
      </c>
      <c r="N33" s="60">
        <v>40804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1030726</v>
      </c>
      <c r="X33" s="60"/>
      <c r="Y33" s="60">
        <v>1030726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16150432</v>
      </c>
      <c r="D34" s="155">
        <v>0</v>
      </c>
      <c r="E34" s="156">
        <v>10139572</v>
      </c>
      <c r="F34" s="60">
        <v>10139572</v>
      </c>
      <c r="G34" s="60">
        <v>572341</v>
      </c>
      <c r="H34" s="60">
        <v>459939</v>
      </c>
      <c r="I34" s="60">
        <v>727694</v>
      </c>
      <c r="J34" s="60">
        <v>1759974</v>
      </c>
      <c r="K34" s="60">
        <v>195561</v>
      </c>
      <c r="L34" s="60">
        <v>224391</v>
      </c>
      <c r="M34" s="60">
        <v>2581893</v>
      </c>
      <c r="N34" s="60">
        <v>3001845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4761819</v>
      </c>
      <c r="X34" s="60">
        <v>3860256</v>
      </c>
      <c r="Y34" s="60">
        <v>901563</v>
      </c>
      <c r="Z34" s="140">
        <v>23.36</v>
      </c>
      <c r="AA34" s="155">
        <v>10139572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53081724</v>
      </c>
      <c r="D36" s="188">
        <f>SUM(D25:D35)</f>
        <v>0</v>
      </c>
      <c r="E36" s="189">
        <f t="shared" si="1"/>
        <v>44262157</v>
      </c>
      <c r="F36" s="190">
        <f t="shared" si="1"/>
        <v>44262157</v>
      </c>
      <c r="G36" s="190">
        <f t="shared" si="1"/>
        <v>3566416</v>
      </c>
      <c r="H36" s="190">
        <f t="shared" si="1"/>
        <v>3206879</v>
      </c>
      <c r="I36" s="190">
        <f t="shared" si="1"/>
        <v>2693783</v>
      </c>
      <c r="J36" s="190">
        <f t="shared" si="1"/>
        <v>9467078</v>
      </c>
      <c r="K36" s="190">
        <f t="shared" si="1"/>
        <v>2192246</v>
      </c>
      <c r="L36" s="190">
        <f t="shared" si="1"/>
        <v>4305133</v>
      </c>
      <c r="M36" s="190">
        <f t="shared" si="1"/>
        <v>4205706</v>
      </c>
      <c r="N36" s="190">
        <f t="shared" si="1"/>
        <v>10703085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20170163</v>
      </c>
      <c r="X36" s="190">
        <f t="shared" si="1"/>
        <v>19723164</v>
      </c>
      <c r="Y36" s="190">
        <f t="shared" si="1"/>
        <v>446999</v>
      </c>
      <c r="Z36" s="191">
        <f>+IF(X36&lt;&gt;0,+(Y36/X36)*100,0)</f>
        <v>2.266365579072404</v>
      </c>
      <c r="AA36" s="188">
        <f>SUM(AA25:AA35)</f>
        <v>44262157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-14774670</v>
      </c>
      <c r="D38" s="199">
        <f>+D22-D36</f>
        <v>0</v>
      </c>
      <c r="E38" s="200">
        <f t="shared" si="2"/>
        <v>-474034</v>
      </c>
      <c r="F38" s="106">
        <f t="shared" si="2"/>
        <v>-474034</v>
      </c>
      <c r="G38" s="106">
        <f t="shared" si="2"/>
        <v>6909676</v>
      </c>
      <c r="H38" s="106">
        <f t="shared" si="2"/>
        <v>-2466975</v>
      </c>
      <c r="I38" s="106">
        <f t="shared" si="2"/>
        <v>-1783583</v>
      </c>
      <c r="J38" s="106">
        <f t="shared" si="2"/>
        <v>2659118</v>
      </c>
      <c r="K38" s="106">
        <f t="shared" si="2"/>
        <v>-1297255</v>
      </c>
      <c r="L38" s="106">
        <f t="shared" si="2"/>
        <v>-3480628</v>
      </c>
      <c r="M38" s="106">
        <f t="shared" si="2"/>
        <v>4647928</v>
      </c>
      <c r="N38" s="106">
        <f t="shared" si="2"/>
        <v>-129955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2529163</v>
      </c>
      <c r="X38" s="106">
        <f>IF(F22=F36,0,X22-X36)</f>
        <v>4589142</v>
      </c>
      <c r="Y38" s="106">
        <f t="shared" si="2"/>
        <v>-2059979</v>
      </c>
      <c r="Z38" s="201">
        <f>+IF(X38&lt;&gt;0,+(Y38/X38)*100,0)</f>
        <v>-44.88810762447534</v>
      </c>
      <c r="AA38" s="199">
        <f>+AA22-AA36</f>
        <v>-474034</v>
      </c>
    </row>
    <row r="39" spans="1:27" ht="13.5">
      <c r="A39" s="181" t="s">
        <v>46</v>
      </c>
      <c r="B39" s="185"/>
      <c r="C39" s="155">
        <v>13167185</v>
      </c>
      <c r="D39" s="155">
        <v>0</v>
      </c>
      <c r="E39" s="156">
        <v>7284600</v>
      </c>
      <c r="F39" s="60">
        <v>7284600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4000998</v>
      </c>
      <c r="Y39" s="60">
        <v>-4000998</v>
      </c>
      <c r="Z39" s="140">
        <v>-100</v>
      </c>
      <c r="AA39" s="155">
        <v>7284600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-1607485</v>
      </c>
      <c r="D42" s="206">
        <f>SUM(D38:D41)</f>
        <v>0</v>
      </c>
      <c r="E42" s="207">
        <f t="shared" si="3"/>
        <v>6810566</v>
      </c>
      <c r="F42" s="88">
        <f t="shared" si="3"/>
        <v>6810566</v>
      </c>
      <c r="G42" s="88">
        <f t="shared" si="3"/>
        <v>6909676</v>
      </c>
      <c r="H42" s="88">
        <f t="shared" si="3"/>
        <v>-2466975</v>
      </c>
      <c r="I42" s="88">
        <f t="shared" si="3"/>
        <v>-1783583</v>
      </c>
      <c r="J42" s="88">
        <f t="shared" si="3"/>
        <v>2659118</v>
      </c>
      <c r="K42" s="88">
        <f t="shared" si="3"/>
        <v>-1297255</v>
      </c>
      <c r="L42" s="88">
        <f t="shared" si="3"/>
        <v>-3480628</v>
      </c>
      <c r="M42" s="88">
        <f t="shared" si="3"/>
        <v>4647928</v>
      </c>
      <c r="N42" s="88">
        <f t="shared" si="3"/>
        <v>-129955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2529163</v>
      </c>
      <c r="X42" s="88">
        <f t="shared" si="3"/>
        <v>8590140</v>
      </c>
      <c r="Y42" s="88">
        <f t="shared" si="3"/>
        <v>-6060977</v>
      </c>
      <c r="Z42" s="208">
        <f>+IF(X42&lt;&gt;0,+(Y42/X42)*100,0)</f>
        <v>-70.55737159114986</v>
      </c>
      <c r="AA42" s="206">
        <f>SUM(AA38:AA41)</f>
        <v>6810566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-1607485</v>
      </c>
      <c r="D44" s="210">
        <f>+D42-D43</f>
        <v>0</v>
      </c>
      <c r="E44" s="211">
        <f t="shared" si="4"/>
        <v>6810566</v>
      </c>
      <c r="F44" s="77">
        <f t="shared" si="4"/>
        <v>6810566</v>
      </c>
      <c r="G44" s="77">
        <f t="shared" si="4"/>
        <v>6909676</v>
      </c>
      <c r="H44" s="77">
        <f t="shared" si="4"/>
        <v>-2466975</v>
      </c>
      <c r="I44" s="77">
        <f t="shared" si="4"/>
        <v>-1783583</v>
      </c>
      <c r="J44" s="77">
        <f t="shared" si="4"/>
        <v>2659118</v>
      </c>
      <c r="K44" s="77">
        <f t="shared" si="4"/>
        <v>-1297255</v>
      </c>
      <c r="L44" s="77">
        <f t="shared" si="4"/>
        <v>-3480628</v>
      </c>
      <c r="M44" s="77">
        <f t="shared" si="4"/>
        <v>4647928</v>
      </c>
      <c r="N44" s="77">
        <f t="shared" si="4"/>
        <v>-129955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2529163</v>
      </c>
      <c r="X44" s="77">
        <f t="shared" si="4"/>
        <v>8590140</v>
      </c>
      <c r="Y44" s="77">
        <f t="shared" si="4"/>
        <v>-6060977</v>
      </c>
      <c r="Z44" s="212">
        <f>+IF(X44&lt;&gt;0,+(Y44/X44)*100,0)</f>
        <v>-70.55737159114986</v>
      </c>
      <c r="AA44" s="210">
        <f>+AA42-AA43</f>
        <v>6810566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-1607485</v>
      </c>
      <c r="D46" s="206">
        <f>SUM(D44:D45)</f>
        <v>0</v>
      </c>
      <c r="E46" s="207">
        <f t="shared" si="5"/>
        <v>6810566</v>
      </c>
      <c r="F46" s="88">
        <f t="shared" si="5"/>
        <v>6810566</v>
      </c>
      <c r="G46" s="88">
        <f t="shared" si="5"/>
        <v>6909676</v>
      </c>
      <c r="H46" s="88">
        <f t="shared" si="5"/>
        <v>-2466975</v>
      </c>
      <c r="I46" s="88">
        <f t="shared" si="5"/>
        <v>-1783583</v>
      </c>
      <c r="J46" s="88">
        <f t="shared" si="5"/>
        <v>2659118</v>
      </c>
      <c r="K46" s="88">
        <f t="shared" si="5"/>
        <v>-1297255</v>
      </c>
      <c r="L46" s="88">
        <f t="shared" si="5"/>
        <v>-3480628</v>
      </c>
      <c r="M46" s="88">
        <f t="shared" si="5"/>
        <v>4647928</v>
      </c>
      <c r="N46" s="88">
        <f t="shared" si="5"/>
        <v>-129955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2529163</v>
      </c>
      <c r="X46" s="88">
        <f t="shared" si="5"/>
        <v>8590140</v>
      </c>
      <c r="Y46" s="88">
        <f t="shared" si="5"/>
        <v>-6060977</v>
      </c>
      <c r="Z46" s="208">
        <f>+IF(X46&lt;&gt;0,+(Y46/X46)*100,0)</f>
        <v>-70.55737159114986</v>
      </c>
      <c r="AA46" s="206">
        <f>SUM(AA44:AA45)</f>
        <v>6810566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-1607485</v>
      </c>
      <c r="D48" s="217">
        <f>SUM(D46:D47)</f>
        <v>0</v>
      </c>
      <c r="E48" s="218">
        <f t="shared" si="6"/>
        <v>6810566</v>
      </c>
      <c r="F48" s="219">
        <f t="shared" si="6"/>
        <v>6810566</v>
      </c>
      <c r="G48" s="219">
        <f t="shared" si="6"/>
        <v>6909676</v>
      </c>
      <c r="H48" s="220">
        <f t="shared" si="6"/>
        <v>-2466975</v>
      </c>
      <c r="I48" s="220">
        <f t="shared" si="6"/>
        <v>-1783583</v>
      </c>
      <c r="J48" s="220">
        <f t="shared" si="6"/>
        <v>2659118</v>
      </c>
      <c r="K48" s="220">
        <f t="shared" si="6"/>
        <v>-1297255</v>
      </c>
      <c r="L48" s="220">
        <f t="shared" si="6"/>
        <v>-3480628</v>
      </c>
      <c r="M48" s="219">
        <f t="shared" si="6"/>
        <v>4647928</v>
      </c>
      <c r="N48" s="219">
        <f t="shared" si="6"/>
        <v>-129955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2529163</v>
      </c>
      <c r="X48" s="220">
        <f t="shared" si="6"/>
        <v>8590140</v>
      </c>
      <c r="Y48" s="220">
        <f t="shared" si="6"/>
        <v>-6060977</v>
      </c>
      <c r="Z48" s="221">
        <f>+IF(X48&lt;&gt;0,+(Y48/X48)*100,0)</f>
        <v>-70.55737159114986</v>
      </c>
      <c r="AA48" s="222">
        <f>SUM(AA46:AA47)</f>
        <v>6810566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568651</v>
      </c>
      <c r="D5" s="153">
        <f>SUM(D6:D8)</f>
        <v>0</v>
      </c>
      <c r="E5" s="154">
        <f t="shared" si="0"/>
        <v>82800</v>
      </c>
      <c r="F5" s="100">
        <f t="shared" si="0"/>
        <v>82800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306898</v>
      </c>
      <c r="N5" s="100">
        <f t="shared" si="0"/>
        <v>306898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306898</v>
      </c>
      <c r="X5" s="100">
        <f t="shared" si="0"/>
        <v>0</v>
      </c>
      <c r="Y5" s="100">
        <f t="shared" si="0"/>
        <v>306898</v>
      </c>
      <c r="Z5" s="137">
        <f>+IF(X5&lt;&gt;0,+(Y5/X5)*100,0)</f>
        <v>0</v>
      </c>
      <c r="AA5" s="153">
        <f>SUM(AA6:AA8)</f>
        <v>82800</v>
      </c>
    </row>
    <row r="6" spans="1:27" ht="13.5">
      <c r="A6" s="138" t="s">
        <v>75</v>
      </c>
      <c r="B6" s="136"/>
      <c r="C6" s="155">
        <v>67666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82800</v>
      </c>
      <c r="F7" s="159">
        <v>82800</v>
      </c>
      <c r="G7" s="159"/>
      <c r="H7" s="159"/>
      <c r="I7" s="159"/>
      <c r="J7" s="159"/>
      <c r="K7" s="159"/>
      <c r="L7" s="159"/>
      <c r="M7" s="159">
        <v>4512</v>
      </c>
      <c r="N7" s="159">
        <v>4512</v>
      </c>
      <c r="O7" s="159"/>
      <c r="P7" s="159"/>
      <c r="Q7" s="159"/>
      <c r="R7" s="159"/>
      <c r="S7" s="159"/>
      <c r="T7" s="159"/>
      <c r="U7" s="159"/>
      <c r="V7" s="159"/>
      <c r="W7" s="159">
        <v>4512</v>
      </c>
      <c r="X7" s="159"/>
      <c r="Y7" s="159">
        <v>4512</v>
      </c>
      <c r="Z7" s="141"/>
      <c r="AA7" s="225">
        <v>82800</v>
      </c>
    </row>
    <row r="8" spans="1:27" ht="13.5">
      <c r="A8" s="138" t="s">
        <v>77</v>
      </c>
      <c r="B8" s="136"/>
      <c r="C8" s="155">
        <v>500985</v>
      </c>
      <c r="D8" s="155"/>
      <c r="E8" s="156"/>
      <c r="F8" s="60"/>
      <c r="G8" s="60"/>
      <c r="H8" s="60"/>
      <c r="I8" s="60"/>
      <c r="J8" s="60"/>
      <c r="K8" s="60"/>
      <c r="L8" s="60"/>
      <c r="M8" s="60">
        <v>302386</v>
      </c>
      <c r="N8" s="60">
        <v>302386</v>
      </c>
      <c r="O8" s="60"/>
      <c r="P8" s="60"/>
      <c r="Q8" s="60"/>
      <c r="R8" s="60"/>
      <c r="S8" s="60"/>
      <c r="T8" s="60"/>
      <c r="U8" s="60"/>
      <c r="V8" s="60"/>
      <c r="W8" s="60">
        <v>302386</v>
      </c>
      <c r="X8" s="60"/>
      <c r="Y8" s="60">
        <v>302386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928662</v>
      </c>
      <c r="F9" s="100">
        <f t="shared" si="1"/>
        <v>928662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928662</v>
      </c>
    </row>
    <row r="10" spans="1:27" ht="13.5">
      <c r="A10" s="138" t="s">
        <v>79</v>
      </c>
      <c r="B10" s="136"/>
      <c r="C10" s="155"/>
      <c r="D10" s="155"/>
      <c r="E10" s="156">
        <v>928662</v>
      </c>
      <c r="F10" s="60">
        <v>928662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928662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3000000</v>
      </c>
      <c r="F15" s="100">
        <f t="shared" si="2"/>
        <v>3000000</v>
      </c>
      <c r="G15" s="100">
        <f t="shared" si="2"/>
        <v>0</v>
      </c>
      <c r="H15" s="100">
        <f t="shared" si="2"/>
        <v>1272034</v>
      </c>
      <c r="I15" s="100">
        <f t="shared" si="2"/>
        <v>175440</v>
      </c>
      <c r="J15" s="100">
        <f t="shared" si="2"/>
        <v>1447474</v>
      </c>
      <c r="K15" s="100">
        <f t="shared" si="2"/>
        <v>244030</v>
      </c>
      <c r="L15" s="100">
        <f t="shared" si="2"/>
        <v>343062</v>
      </c>
      <c r="M15" s="100">
        <f t="shared" si="2"/>
        <v>731938</v>
      </c>
      <c r="N15" s="100">
        <f t="shared" si="2"/>
        <v>1319030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2766504</v>
      </c>
      <c r="X15" s="100">
        <f t="shared" si="2"/>
        <v>1700052</v>
      </c>
      <c r="Y15" s="100">
        <f t="shared" si="2"/>
        <v>1066452</v>
      </c>
      <c r="Z15" s="137">
        <f>+IF(X15&lt;&gt;0,+(Y15/X15)*100,0)</f>
        <v>62.73055177135758</v>
      </c>
      <c r="AA15" s="102">
        <f>SUM(AA16:AA18)</f>
        <v>3000000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200052</v>
      </c>
      <c r="Y16" s="60">
        <v>-200052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>
        <v>3000000</v>
      </c>
      <c r="F17" s="60">
        <v>3000000</v>
      </c>
      <c r="G17" s="60"/>
      <c r="H17" s="60">
        <v>1272034</v>
      </c>
      <c r="I17" s="60">
        <v>175440</v>
      </c>
      <c r="J17" s="60">
        <v>1447474</v>
      </c>
      <c r="K17" s="60">
        <v>244030</v>
      </c>
      <c r="L17" s="60">
        <v>343062</v>
      </c>
      <c r="M17" s="60">
        <v>731938</v>
      </c>
      <c r="N17" s="60">
        <v>1319030</v>
      </c>
      <c r="O17" s="60"/>
      <c r="P17" s="60"/>
      <c r="Q17" s="60"/>
      <c r="R17" s="60"/>
      <c r="S17" s="60"/>
      <c r="T17" s="60"/>
      <c r="U17" s="60"/>
      <c r="V17" s="60"/>
      <c r="W17" s="60">
        <v>2766504</v>
      </c>
      <c r="X17" s="60">
        <v>1500000</v>
      </c>
      <c r="Y17" s="60">
        <v>1266504</v>
      </c>
      <c r="Z17" s="140">
        <v>84.43</v>
      </c>
      <c r="AA17" s="62">
        <v>3000000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1720767</v>
      </c>
      <c r="D19" s="153">
        <f>SUM(D20:D23)</f>
        <v>0</v>
      </c>
      <c r="E19" s="154">
        <f t="shared" si="3"/>
        <v>4201800</v>
      </c>
      <c r="F19" s="100">
        <f t="shared" si="3"/>
        <v>4201800</v>
      </c>
      <c r="G19" s="100">
        <f t="shared" si="3"/>
        <v>98727</v>
      </c>
      <c r="H19" s="100">
        <f t="shared" si="3"/>
        <v>0</v>
      </c>
      <c r="I19" s="100">
        <f t="shared" si="3"/>
        <v>0</v>
      </c>
      <c r="J19" s="100">
        <f t="shared" si="3"/>
        <v>98727</v>
      </c>
      <c r="K19" s="100">
        <f t="shared" si="3"/>
        <v>1921</v>
      </c>
      <c r="L19" s="100">
        <f t="shared" si="3"/>
        <v>22957</v>
      </c>
      <c r="M19" s="100">
        <f t="shared" si="3"/>
        <v>805755</v>
      </c>
      <c r="N19" s="100">
        <f t="shared" si="3"/>
        <v>830633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929360</v>
      </c>
      <c r="X19" s="100">
        <f t="shared" si="3"/>
        <v>2300952</v>
      </c>
      <c r="Y19" s="100">
        <f t="shared" si="3"/>
        <v>-1371592</v>
      </c>
      <c r="Z19" s="137">
        <f>+IF(X19&lt;&gt;0,+(Y19/X19)*100,0)</f>
        <v>-59.609761524794955</v>
      </c>
      <c r="AA19" s="102">
        <f>SUM(AA20:AA23)</f>
        <v>4201800</v>
      </c>
    </row>
    <row r="20" spans="1:27" ht="13.5">
      <c r="A20" s="138" t="s">
        <v>89</v>
      </c>
      <c r="B20" s="136"/>
      <c r="C20" s="155">
        <v>26560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1379875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264968</v>
      </c>
      <c r="D22" s="157"/>
      <c r="E22" s="158">
        <v>4201800</v>
      </c>
      <c r="F22" s="159">
        <v>4201800</v>
      </c>
      <c r="G22" s="159">
        <v>98727</v>
      </c>
      <c r="H22" s="159"/>
      <c r="I22" s="159"/>
      <c r="J22" s="159">
        <v>98727</v>
      </c>
      <c r="K22" s="159">
        <v>1921</v>
      </c>
      <c r="L22" s="159">
        <v>22957</v>
      </c>
      <c r="M22" s="159">
        <v>805755</v>
      </c>
      <c r="N22" s="159">
        <v>830633</v>
      </c>
      <c r="O22" s="159"/>
      <c r="P22" s="159"/>
      <c r="Q22" s="159"/>
      <c r="R22" s="159"/>
      <c r="S22" s="159"/>
      <c r="T22" s="159"/>
      <c r="U22" s="159"/>
      <c r="V22" s="159"/>
      <c r="W22" s="159">
        <v>929360</v>
      </c>
      <c r="X22" s="159">
        <v>2300952</v>
      </c>
      <c r="Y22" s="159">
        <v>-1371592</v>
      </c>
      <c r="Z22" s="141">
        <v>-59.61</v>
      </c>
      <c r="AA22" s="225">
        <v>4201800</v>
      </c>
    </row>
    <row r="23" spans="1:27" ht="13.5">
      <c r="A23" s="138" t="s">
        <v>92</v>
      </c>
      <c r="B23" s="136"/>
      <c r="C23" s="155">
        <v>49364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2289418</v>
      </c>
      <c r="D25" s="217">
        <f>+D5+D9+D15+D19+D24</f>
        <v>0</v>
      </c>
      <c r="E25" s="230">
        <f t="shared" si="4"/>
        <v>8213262</v>
      </c>
      <c r="F25" s="219">
        <f t="shared" si="4"/>
        <v>8213262</v>
      </c>
      <c r="G25" s="219">
        <f t="shared" si="4"/>
        <v>98727</v>
      </c>
      <c r="H25" s="219">
        <f t="shared" si="4"/>
        <v>1272034</v>
      </c>
      <c r="I25" s="219">
        <f t="shared" si="4"/>
        <v>175440</v>
      </c>
      <c r="J25" s="219">
        <f t="shared" si="4"/>
        <v>1546201</v>
      </c>
      <c r="K25" s="219">
        <f t="shared" si="4"/>
        <v>245951</v>
      </c>
      <c r="L25" s="219">
        <f t="shared" si="4"/>
        <v>366019</v>
      </c>
      <c r="M25" s="219">
        <f t="shared" si="4"/>
        <v>1844591</v>
      </c>
      <c r="N25" s="219">
        <f t="shared" si="4"/>
        <v>2456561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4002762</v>
      </c>
      <c r="X25" s="219">
        <f t="shared" si="4"/>
        <v>4001004</v>
      </c>
      <c r="Y25" s="219">
        <f t="shared" si="4"/>
        <v>1758</v>
      </c>
      <c r="Z25" s="231">
        <f>+IF(X25&lt;&gt;0,+(Y25/X25)*100,0)</f>
        <v>0.043938971318199134</v>
      </c>
      <c r="AA25" s="232">
        <f>+AA5+AA9+AA15+AA19+AA24</f>
        <v>8213262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1720767</v>
      </c>
      <c r="D28" s="155"/>
      <c r="E28" s="156">
        <v>8213262</v>
      </c>
      <c r="F28" s="60">
        <v>8213262</v>
      </c>
      <c r="G28" s="60">
        <v>98727</v>
      </c>
      <c r="H28" s="60">
        <v>1272034</v>
      </c>
      <c r="I28" s="60">
        <v>175440</v>
      </c>
      <c r="J28" s="60">
        <v>1546201</v>
      </c>
      <c r="K28" s="60">
        <v>245951</v>
      </c>
      <c r="L28" s="60">
        <v>366019</v>
      </c>
      <c r="M28" s="60">
        <v>1537693</v>
      </c>
      <c r="N28" s="60">
        <v>2149663</v>
      </c>
      <c r="O28" s="60"/>
      <c r="P28" s="60"/>
      <c r="Q28" s="60"/>
      <c r="R28" s="60"/>
      <c r="S28" s="60"/>
      <c r="T28" s="60"/>
      <c r="U28" s="60"/>
      <c r="V28" s="60"/>
      <c r="W28" s="60">
        <v>3695864</v>
      </c>
      <c r="X28" s="60"/>
      <c r="Y28" s="60">
        <v>3695864</v>
      </c>
      <c r="Z28" s="140"/>
      <c r="AA28" s="155">
        <v>8213262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500985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2221752</v>
      </c>
      <c r="D32" s="210">
        <f>SUM(D28:D31)</f>
        <v>0</v>
      </c>
      <c r="E32" s="211">
        <f t="shared" si="5"/>
        <v>8213262</v>
      </c>
      <c r="F32" s="77">
        <f t="shared" si="5"/>
        <v>8213262</v>
      </c>
      <c r="G32" s="77">
        <f t="shared" si="5"/>
        <v>98727</v>
      </c>
      <c r="H32" s="77">
        <f t="shared" si="5"/>
        <v>1272034</v>
      </c>
      <c r="I32" s="77">
        <f t="shared" si="5"/>
        <v>175440</v>
      </c>
      <c r="J32" s="77">
        <f t="shared" si="5"/>
        <v>1546201</v>
      </c>
      <c r="K32" s="77">
        <f t="shared" si="5"/>
        <v>245951</v>
      </c>
      <c r="L32" s="77">
        <f t="shared" si="5"/>
        <v>366019</v>
      </c>
      <c r="M32" s="77">
        <f t="shared" si="5"/>
        <v>1537693</v>
      </c>
      <c r="N32" s="77">
        <f t="shared" si="5"/>
        <v>2149663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3695864</v>
      </c>
      <c r="X32" s="77">
        <f t="shared" si="5"/>
        <v>0</v>
      </c>
      <c r="Y32" s="77">
        <f t="shared" si="5"/>
        <v>3695864</v>
      </c>
      <c r="Z32" s="212">
        <f>+IF(X32&lt;&gt;0,+(Y32/X32)*100,0)</f>
        <v>0</v>
      </c>
      <c r="AA32" s="79">
        <f>SUM(AA28:AA31)</f>
        <v>8213262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67666</v>
      </c>
      <c r="D35" s="155"/>
      <c r="E35" s="156"/>
      <c r="F35" s="60"/>
      <c r="G35" s="60"/>
      <c r="H35" s="60"/>
      <c r="I35" s="60"/>
      <c r="J35" s="60"/>
      <c r="K35" s="60"/>
      <c r="L35" s="60"/>
      <c r="M35" s="60">
        <v>306898</v>
      </c>
      <c r="N35" s="60">
        <v>306898</v>
      </c>
      <c r="O35" s="60"/>
      <c r="P35" s="60"/>
      <c r="Q35" s="60"/>
      <c r="R35" s="60"/>
      <c r="S35" s="60"/>
      <c r="T35" s="60"/>
      <c r="U35" s="60"/>
      <c r="V35" s="60"/>
      <c r="W35" s="60">
        <v>306898</v>
      </c>
      <c r="X35" s="60"/>
      <c r="Y35" s="60">
        <v>306898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2289418</v>
      </c>
      <c r="D36" s="222">
        <f>SUM(D32:D35)</f>
        <v>0</v>
      </c>
      <c r="E36" s="218">
        <f t="shared" si="6"/>
        <v>8213262</v>
      </c>
      <c r="F36" s="220">
        <f t="shared" si="6"/>
        <v>8213262</v>
      </c>
      <c r="G36" s="220">
        <f t="shared" si="6"/>
        <v>98727</v>
      </c>
      <c r="H36" s="220">
        <f t="shared" si="6"/>
        <v>1272034</v>
      </c>
      <c r="I36" s="220">
        <f t="shared" si="6"/>
        <v>175440</v>
      </c>
      <c r="J36" s="220">
        <f t="shared" si="6"/>
        <v>1546201</v>
      </c>
      <c r="K36" s="220">
        <f t="shared" si="6"/>
        <v>245951</v>
      </c>
      <c r="L36" s="220">
        <f t="shared" si="6"/>
        <v>366019</v>
      </c>
      <c r="M36" s="220">
        <f t="shared" si="6"/>
        <v>1844591</v>
      </c>
      <c r="N36" s="220">
        <f t="shared" si="6"/>
        <v>2456561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4002762</v>
      </c>
      <c r="X36" s="220">
        <f t="shared" si="6"/>
        <v>0</v>
      </c>
      <c r="Y36" s="220">
        <f t="shared" si="6"/>
        <v>4002762</v>
      </c>
      <c r="Z36" s="221">
        <f>+IF(X36&lt;&gt;0,+(Y36/X36)*100,0)</f>
        <v>0</v>
      </c>
      <c r="AA36" s="239">
        <f>SUM(AA32:AA35)</f>
        <v>8213262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11209</v>
      </c>
      <c r="D6" s="155"/>
      <c r="E6" s="59"/>
      <c r="F6" s="60"/>
      <c r="G6" s="60">
        <v>5048613</v>
      </c>
      <c r="H6" s="60">
        <v>1647342</v>
      </c>
      <c r="I6" s="60">
        <v>-378586</v>
      </c>
      <c r="J6" s="60">
        <v>-378586</v>
      </c>
      <c r="K6" s="60">
        <v>10920</v>
      </c>
      <c r="L6" s="60">
        <v>10918</v>
      </c>
      <c r="M6" s="60">
        <v>10919</v>
      </c>
      <c r="N6" s="60">
        <v>10919</v>
      </c>
      <c r="O6" s="60"/>
      <c r="P6" s="60"/>
      <c r="Q6" s="60"/>
      <c r="R6" s="60"/>
      <c r="S6" s="60"/>
      <c r="T6" s="60"/>
      <c r="U6" s="60"/>
      <c r="V6" s="60"/>
      <c r="W6" s="60">
        <v>10919</v>
      </c>
      <c r="X6" s="60"/>
      <c r="Y6" s="60">
        <v>10919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43000</v>
      </c>
      <c r="F7" s="60">
        <v>43000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21500</v>
      </c>
      <c r="Y7" s="60">
        <v>-21500</v>
      </c>
      <c r="Z7" s="140">
        <v>-100</v>
      </c>
      <c r="AA7" s="62">
        <v>43000</v>
      </c>
    </row>
    <row r="8" spans="1:27" ht="13.5">
      <c r="A8" s="249" t="s">
        <v>145</v>
      </c>
      <c r="B8" s="182"/>
      <c r="C8" s="155">
        <v>851721</v>
      </c>
      <c r="D8" s="155"/>
      <c r="E8" s="59">
        <v>4162000</v>
      </c>
      <c r="F8" s="60">
        <v>4162000</v>
      </c>
      <c r="G8" s="60">
        <v>10428813</v>
      </c>
      <c r="H8" s="60">
        <v>23620471</v>
      </c>
      <c r="I8" s="60">
        <v>12307414</v>
      </c>
      <c r="J8" s="60">
        <v>12307414</v>
      </c>
      <c r="K8" s="60">
        <v>3185203</v>
      </c>
      <c r="L8" s="60">
        <v>3569446</v>
      </c>
      <c r="M8" s="60">
        <v>3929947</v>
      </c>
      <c r="N8" s="60">
        <v>3929947</v>
      </c>
      <c r="O8" s="60"/>
      <c r="P8" s="60"/>
      <c r="Q8" s="60"/>
      <c r="R8" s="60"/>
      <c r="S8" s="60"/>
      <c r="T8" s="60"/>
      <c r="U8" s="60"/>
      <c r="V8" s="60"/>
      <c r="W8" s="60">
        <v>3929947</v>
      </c>
      <c r="X8" s="60">
        <v>2081000</v>
      </c>
      <c r="Y8" s="60">
        <v>1848947</v>
      </c>
      <c r="Z8" s="140">
        <v>88.85</v>
      </c>
      <c r="AA8" s="62">
        <v>4162000</v>
      </c>
    </row>
    <row r="9" spans="1:27" ht="13.5">
      <c r="A9" s="249" t="s">
        <v>146</v>
      </c>
      <c r="B9" s="182"/>
      <c r="C9" s="155">
        <v>1791475</v>
      </c>
      <c r="D9" s="155"/>
      <c r="E9" s="59">
        <v>3398000</v>
      </c>
      <c r="F9" s="60">
        <v>3398000</v>
      </c>
      <c r="G9" s="60">
        <v>4582102</v>
      </c>
      <c r="H9" s="60">
        <v>-7228195</v>
      </c>
      <c r="I9" s="60">
        <v>-4880666</v>
      </c>
      <c r="J9" s="60">
        <v>-4880666</v>
      </c>
      <c r="K9" s="60">
        <v>1317730</v>
      </c>
      <c r="L9" s="60">
        <v>1496282</v>
      </c>
      <c r="M9" s="60">
        <v>1614580</v>
      </c>
      <c r="N9" s="60">
        <v>1614580</v>
      </c>
      <c r="O9" s="60"/>
      <c r="P9" s="60"/>
      <c r="Q9" s="60"/>
      <c r="R9" s="60"/>
      <c r="S9" s="60"/>
      <c r="T9" s="60"/>
      <c r="U9" s="60"/>
      <c r="V9" s="60"/>
      <c r="W9" s="60">
        <v>1614580</v>
      </c>
      <c r="X9" s="60">
        <v>1699000</v>
      </c>
      <c r="Y9" s="60">
        <v>-84420</v>
      </c>
      <c r="Z9" s="140">
        <v>-4.97</v>
      </c>
      <c r="AA9" s="62">
        <v>3398000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11847</v>
      </c>
      <c r="D11" s="155"/>
      <c r="E11" s="59"/>
      <c r="F11" s="60"/>
      <c r="G11" s="60"/>
      <c r="H11" s="60"/>
      <c r="I11" s="60"/>
      <c r="J11" s="60"/>
      <c r="K11" s="60">
        <v>11847</v>
      </c>
      <c r="L11" s="60">
        <v>11847</v>
      </c>
      <c r="M11" s="60">
        <v>11847</v>
      </c>
      <c r="N11" s="60">
        <v>11847</v>
      </c>
      <c r="O11" s="60"/>
      <c r="P11" s="60"/>
      <c r="Q11" s="60"/>
      <c r="R11" s="60"/>
      <c r="S11" s="60"/>
      <c r="T11" s="60"/>
      <c r="U11" s="60"/>
      <c r="V11" s="60"/>
      <c r="W11" s="60">
        <v>11847</v>
      </c>
      <c r="X11" s="60"/>
      <c r="Y11" s="60">
        <v>11847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2666252</v>
      </c>
      <c r="D12" s="168">
        <f>SUM(D6:D11)</f>
        <v>0</v>
      </c>
      <c r="E12" s="72">
        <f t="shared" si="0"/>
        <v>7603000</v>
      </c>
      <c r="F12" s="73">
        <f t="shared" si="0"/>
        <v>7603000</v>
      </c>
      <c r="G12" s="73">
        <f t="shared" si="0"/>
        <v>20059528</v>
      </c>
      <c r="H12" s="73">
        <f t="shared" si="0"/>
        <v>18039618</v>
      </c>
      <c r="I12" s="73">
        <f t="shared" si="0"/>
        <v>7048162</v>
      </c>
      <c r="J12" s="73">
        <f t="shared" si="0"/>
        <v>7048162</v>
      </c>
      <c r="K12" s="73">
        <f t="shared" si="0"/>
        <v>4525700</v>
      </c>
      <c r="L12" s="73">
        <f t="shared" si="0"/>
        <v>5088493</v>
      </c>
      <c r="M12" s="73">
        <f t="shared" si="0"/>
        <v>5567293</v>
      </c>
      <c r="N12" s="73">
        <f t="shared" si="0"/>
        <v>5567293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5567293</v>
      </c>
      <c r="X12" s="73">
        <f t="shared" si="0"/>
        <v>3801500</v>
      </c>
      <c r="Y12" s="73">
        <f t="shared" si="0"/>
        <v>1765793</v>
      </c>
      <c r="Z12" s="170">
        <f>+IF(X12&lt;&gt;0,+(Y12/X12)*100,0)</f>
        <v>46.4499013547284</v>
      </c>
      <c r="AA12" s="74">
        <f>SUM(AA6:AA11)</f>
        <v>7603000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43637900</v>
      </c>
      <c r="D17" s="155"/>
      <c r="E17" s="59">
        <v>37125000</v>
      </c>
      <c r="F17" s="60">
        <v>37125000</v>
      </c>
      <c r="G17" s="60">
        <v>35155800</v>
      </c>
      <c r="H17" s="60">
        <v>87275800</v>
      </c>
      <c r="I17" s="60">
        <v>43637900</v>
      </c>
      <c r="J17" s="60">
        <v>43637900</v>
      </c>
      <c r="K17" s="60">
        <v>43637900</v>
      </c>
      <c r="L17" s="60">
        <v>43637900</v>
      </c>
      <c r="M17" s="60">
        <v>43637900</v>
      </c>
      <c r="N17" s="60">
        <v>43637900</v>
      </c>
      <c r="O17" s="60"/>
      <c r="P17" s="60"/>
      <c r="Q17" s="60"/>
      <c r="R17" s="60"/>
      <c r="S17" s="60"/>
      <c r="T17" s="60"/>
      <c r="U17" s="60"/>
      <c r="V17" s="60"/>
      <c r="W17" s="60">
        <v>43637900</v>
      </c>
      <c r="X17" s="60">
        <v>18562500</v>
      </c>
      <c r="Y17" s="60">
        <v>25075400</v>
      </c>
      <c r="Z17" s="140">
        <v>135.09</v>
      </c>
      <c r="AA17" s="62">
        <v>37125000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98750061</v>
      </c>
      <c r="D19" s="155"/>
      <c r="E19" s="59">
        <v>78430000</v>
      </c>
      <c r="F19" s="60">
        <v>78430000</v>
      </c>
      <c r="G19" s="60">
        <v>74271187</v>
      </c>
      <c r="H19" s="60">
        <v>197970907</v>
      </c>
      <c r="I19" s="60">
        <v>98985453</v>
      </c>
      <c r="J19" s="60">
        <v>98985453</v>
      </c>
      <c r="K19" s="60">
        <v>98750061</v>
      </c>
      <c r="L19" s="60">
        <v>98750061</v>
      </c>
      <c r="M19" s="60">
        <v>98750061</v>
      </c>
      <c r="N19" s="60">
        <v>98750061</v>
      </c>
      <c r="O19" s="60"/>
      <c r="P19" s="60"/>
      <c r="Q19" s="60"/>
      <c r="R19" s="60"/>
      <c r="S19" s="60"/>
      <c r="T19" s="60"/>
      <c r="U19" s="60"/>
      <c r="V19" s="60"/>
      <c r="W19" s="60">
        <v>98750061</v>
      </c>
      <c r="X19" s="60">
        <v>39215000</v>
      </c>
      <c r="Y19" s="60">
        <v>59535061</v>
      </c>
      <c r="Z19" s="140">
        <v>151.82</v>
      </c>
      <c r="AA19" s="62">
        <v>78430000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194334</v>
      </c>
      <c r="D22" s="155"/>
      <c r="E22" s="59">
        <v>246000</v>
      </c>
      <c r="F22" s="60">
        <v>246000</v>
      </c>
      <c r="G22" s="60">
        <v>232719</v>
      </c>
      <c r="H22" s="60">
        <v>165796</v>
      </c>
      <c r="I22" s="60">
        <v>82898</v>
      </c>
      <c r="J22" s="60">
        <v>82898</v>
      </c>
      <c r="K22" s="60">
        <v>194334</v>
      </c>
      <c r="L22" s="60">
        <v>194334</v>
      </c>
      <c r="M22" s="60">
        <v>194334</v>
      </c>
      <c r="N22" s="60">
        <v>194334</v>
      </c>
      <c r="O22" s="60"/>
      <c r="P22" s="60"/>
      <c r="Q22" s="60"/>
      <c r="R22" s="60"/>
      <c r="S22" s="60"/>
      <c r="T22" s="60"/>
      <c r="U22" s="60"/>
      <c r="V22" s="60"/>
      <c r="W22" s="60">
        <v>194334</v>
      </c>
      <c r="X22" s="60">
        <v>123000</v>
      </c>
      <c r="Y22" s="60">
        <v>71334</v>
      </c>
      <c r="Z22" s="140">
        <v>58</v>
      </c>
      <c r="AA22" s="62">
        <v>246000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142582295</v>
      </c>
      <c r="D24" s="168">
        <f>SUM(D15:D23)</f>
        <v>0</v>
      </c>
      <c r="E24" s="76">
        <f t="shared" si="1"/>
        <v>115801000</v>
      </c>
      <c r="F24" s="77">
        <f t="shared" si="1"/>
        <v>115801000</v>
      </c>
      <c r="G24" s="77">
        <f t="shared" si="1"/>
        <v>109659706</v>
      </c>
      <c r="H24" s="77">
        <f t="shared" si="1"/>
        <v>285412503</v>
      </c>
      <c r="I24" s="77">
        <f t="shared" si="1"/>
        <v>142706251</v>
      </c>
      <c r="J24" s="77">
        <f t="shared" si="1"/>
        <v>142706251</v>
      </c>
      <c r="K24" s="77">
        <f t="shared" si="1"/>
        <v>142582295</v>
      </c>
      <c r="L24" s="77">
        <f t="shared" si="1"/>
        <v>142582295</v>
      </c>
      <c r="M24" s="77">
        <f t="shared" si="1"/>
        <v>142582295</v>
      </c>
      <c r="N24" s="77">
        <f t="shared" si="1"/>
        <v>142582295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142582295</v>
      </c>
      <c r="X24" s="77">
        <f t="shared" si="1"/>
        <v>57900500</v>
      </c>
      <c r="Y24" s="77">
        <f t="shared" si="1"/>
        <v>84681795</v>
      </c>
      <c r="Z24" s="212">
        <f>+IF(X24&lt;&gt;0,+(Y24/X24)*100,0)</f>
        <v>146.25399607948117</v>
      </c>
      <c r="AA24" s="79">
        <f>SUM(AA15:AA23)</f>
        <v>115801000</v>
      </c>
    </row>
    <row r="25" spans="1:27" ht="13.5">
      <c r="A25" s="250" t="s">
        <v>159</v>
      </c>
      <c r="B25" s="251"/>
      <c r="C25" s="168">
        <f aca="true" t="shared" si="2" ref="C25:Y25">+C12+C24</f>
        <v>145248547</v>
      </c>
      <c r="D25" s="168">
        <f>+D12+D24</f>
        <v>0</v>
      </c>
      <c r="E25" s="72">
        <f t="shared" si="2"/>
        <v>123404000</v>
      </c>
      <c r="F25" s="73">
        <f t="shared" si="2"/>
        <v>123404000</v>
      </c>
      <c r="G25" s="73">
        <f t="shared" si="2"/>
        <v>129719234</v>
      </c>
      <c r="H25" s="73">
        <f t="shared" si="2"/>
        <v>303452121</v>
      </c>
      <c r="I25" s="73">
        <f t="shared" si="2"/>
        <v>149754413</v>
      </c>
      <c r="J25" s="73">
        <f t="shared" si="2"/>
        <v>149754413</v>
      </c>
      <c r="K25" s="73">
        <f t="shared" si="2"/>
        <v>147107995</v>
      </c>
      <c r="L25" s="73">
        <f t="shared" si="2"/>
        <v>147670788</v>
      </c>
      <c r="M25" s="73">
        <f t="shared" si="2"/>
        <v>148149588</v>
      </c>
      <c r="N25" s="73">
        <f t="shared" si="2"/>
        <v>148149588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148149588</v>
      </c>
      <c r="X25" s="73">
        <f t="shared" si="2"/>
        <v>61702000</v>
      </c>
      <c r="Y25" s="73">
        <f t="shared" si="2"/>
        <v>86447588</v>
      </c>
      <c r="Z25" s="170">
        <f>+IF(X25&lt;&gt;0,+(Y25/X25)*100,0)</f>
        <v>140.1050014586237</v>
      </c>
      <c r="AA25" s="74">
        <f>+AA12+AA24</f>
        <v>123404000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320374</v>
      </c>
      <c r="D29" s="155"/>
      <c r="E29" s="59">
        <v>962000</v>
      </c>
      <c r="F29" s="60">
        <v>962000</v>
      </c>
      <c r="G29" s="60">
        <v>-15577</v>
      </c>
      <c r="H29" s="60">
        <v>-21837</v>
      </c>
      <c r="I29" s="60">
        <v>-10919</v>
      </c>
      <c r="J29" s="60">
        <v>-10919</v>
      </c>
      <c r="K29" s="60">
        <v>2007553</v>
      </c>
      <c r="L29" s="60">
        <v>5335378</v>
      </c>
      <c r="M29" s="60">
        <v>3229420</v>
      </c>
      <c r="N29" s="60">
        <v>3229420</v>
      </c>
      <c r="O29" s="60"/>
      <c r="P29" s="60"/>
      <c r="Q29" s="60"/>
      <c r="R29" s="60"/>
      <c r="S29" s="60"/>
      <c r="T29" s="60"/>
      <c r="U29" s="60"/>
      <c r="V29" s="60"/>
      <c r="W29" s="60">
        <v>3229420</v>
      </c>
      <c r="X29" s="60">
        <v>481000</v>
      </c>
      <c r="Y29" s="60">
        <v>2748420</v>
      </c>
      <c r="Z29" s="140">
        <v>571.4</v>
      </c>
      <c r="AA29" s="62">
        <v>962000</v>
      </c>
    </row>
    <row r="30" spans="1:27" ht="13.5">
      <c r="A30" s="249" t="s">
        <v>52</v>
      </c>
      <c r="B30" s="182"/>
      <c r="C30" s="155">
        <v>245802</v>
      </c>
      <c r="D30" s="155"/>
      <c r="E30" s="59">
        <v>235000</v>
      </c>
      <c r="F30" s="60">
        <v>235000</v>
      </c>
      <c r="G30" s="60">
        <v>145894</v>
      </c>
      <c r="H30" s="60">
        <v>-38521</v>
      </c>
      <c r="I30" s="60">
        <v>-38877</v>
      </c>
      <c r="J30" s="60">
        <v>-38877</v>
      </c>
      <c r="K30" s="60"/>
      <c r="L30" s="60">
        <v>-78815</v>
      </c>
      <c r="M30" s="60">
        <v>146505</v>
      </c>
      <c r="N30" s="60">
        <v>146505</v>
      </c>
      <c r="O30" s="60"/>
      <c r="P30" s="60"/>
      <c r="Q30" s="60"/>
      <c r="R30" s="60"/>
      <c r="S30" s="60"/>
      <c r="T30" s="60"/>
      <c r="U30" s="60"/>
      <c r="V30" s="60"/>
      <c r="W30" s="60">
        <v>146505</v>
      </c>
      <c r="X30" s="60">
        <v>117500</v>
      </c>
      <c r="Y30" s="60">
        <v>29005</v>
      </c>
      <c r="Z30" s="140">
        <v>24.69</v>
      </c>
      <c r="AA30" s="62">
        <v>235000</v>
      </c>
    </row>
    <row r="31" spans="1:27" ht="13.5">
      <c r="A31" s="249" t="s">
        <v>163</v>
      </c>
      <c r="B31" s="182"/>
      <c r="C31" s="155"/>
      <c r="D31" s="155"/>
      <c r="E31" s="59">
        <v>9248000</v>
      </c>
      <c r="F31" s="60">
        <v>9248000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4624000</v>
      </c>
      <c r="Y31" s="60">
        <v>-4624000</v>
      </c>
      <c r="Z31" s="140">
        <v>-100</v>
      </c>
      <c r="AA31" s="62">
        <v>9248000</v>
      </c>
    </row>
    <row r="32" spans="1:27" ht="13.5">
      <c r="A32" s="249" t="s">
        <v>164</v>
      </c>
      <c r="B32" s="182"/>
      <c r="C32" s="155">
        <v>22474442</v>
      </c>
      <c r="D32" s="155"/>
      <c r="E32" s="59">
        <v>12299000</v>
      </c>
      <c r="F32" s="60">
        <v>12299000</v>
      </c>
      <c r="G32" s="60">
        <v>28838520</v>
      </c>
      <c r="H32" s="60">
        <v>44583815</v>
      </c>
      <c r="I32" s="60">
        <v>20329222</v>
      </c>
      <c r="J32" s="60">
        <v>20329222</v>
      </c>
      <c r="K32" s="60">
        <v>23511301</v>
      </c>
      <c r="L32" s="60">
        <v>25172405</v>
      </c>
      <c r="M32" s="60">
        <v>25210101</v>
      </c>
      <c r="N32" s="60">
        <v>25210101</v>
      </c>
      <c r="O32" s="60"/>
      <c r="P32" s="60"/>
      <c r="Q32" s="60"/>
      <c r="R32" s="60"/>
      <c r="S32" s="60"/>
      <c r="T32" s="60"/>
      <c r="U32" s="60"/>
      <c r="V32" s="60"/>
      <c r="W32" s="60">
        <v>25210101</v>
      </c>
      <c r="X32" s="60">
        <v>6149500</v>
      </c>
      <c r="Y32" s="60">
        <v>19060601</v>
      </c>
      <c r="Z32" s="140">
        <v>309.95</v>
      </c>
      <c r="AA32" s="62">
        <v>12299000</v>
      </c>
    </row>
    <row r="33" spans="1:27" ht="13.5">
      <c r="A33" s="249" t="s">
        <v>165</v>
      </c>
      <c r="B33" s="182"/>
      <c r="C33" s="155">
        <v>899058</v>
      </c>
      <c r="D33" s="155"/>
      <c r="E33" s="59">
        <v>2116000</v>
      </c>
      <c r="F33" s="60">
        <v>2116000</v>
      </c>
      <c r="G33" s="60">
        <v>1600965</v>
      </c>
      <c r="H33" s="60">
        <v>3854844</v>
      </c>
      <c r="I33" s="60">
        <v>1927422</v>
      </c>
      <c r="J33" s="60">
        <v>1927422</v>
      </c>
      <c r="K33" s="60">
        <v>899058</v>
      </c>
      <c r="L33" s="60">
        <v>899058</v>
      </c>
      <c r="M33" s="60">
        <v>899058</v>
      </c>
      <c r="N33" s="60">
        <v>899058</v>
      </c>
      <c r="O33" s="60"/>
      <c r="P33" s="60"/>
      <c r="Q33" s="60"/>
      <c r="R33" s="60"/>
      <c r="S33" s="60"/>
      <c r="T33" s="60"/>
      <c r="U33" s="60"/>
      <c r="V33" s="60"/>
      <c r="W33" s="60">
        <v>899058</v>
      </c>
      <c r="X33" s="60">
        <v>1058000</v>
      </c>
      <c r="Y33" s="60">
        <v>-158942</v>
      </c>
      <c r="Z33" s="140">
        <v>-15.02</v>
      </c>
      <c r="AA33" s="62">
        <v>2116000</v>
      </c>
    </row>
    <row r="34" spans="1:27" ht="13.5">
      <c r="A34" s="250" t="s">
        <v>58</v>
      </c>
      <c r="B34" s="251"/>
      <c r="C34" s="168">
        <f aca="true" t="shared" si="3" ref="C34:Y34">SUM(C29:C33)</f>
        <v>23939676</v>
      </c>
      <c r="D34" s="168">
        <f>SUM(D29:D33)</f>
        <v>0</v>
      </c>
      <c r="E34" s="72">
        <f t="shared" si="3"/>
        <v>24860000</v>
      </c>
      <c r="F34" s="73">
        <f t="shared" si="3"/>
        <v>24860000</v>
      </c>
      <c r="G34" s="73">
        <f t="shared" si="3"/>
        <v>30569802</v>
      </c>
      <c r="H34" s="73">
        <f t="shared" si="3"/>
        <v>48378301</v>
      </c>
      <c r="I34" s="73">
        <f t="shared" si="3"/>
        <v>22206848</v>
      </c>
      <c r="J34" s="73">
        <f t="shared" si="3"/>
        <v>22206848</v>
      </c>
      <c r="K34" s="73">
        <f t="shared" si="3"/>
        <v>26417912</v>
      </c>
      <c r="L34" s="73">
        <f t="shared" si="3"/>
        <v>31328026</v>
      </c>
      <c r="M34" s="73">
        <f t="shared" si="3"/>
        <v>29485084</v>
      </c>
      <c r="N34" s="73">
        <f t="shared" si="3"/>
        <v>29485084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29485084</v>
      </c>
      <c r="X34" s="73">
        <f t="shared" si="3"/>
        <v>12430000</v>
      </c>
      <c r="Y34" s="73">
        <f t="shared" si="3"/>
        <v>17055084</v>
      </c>
      <c r="Z34" s="170">
        <f>+IF(X34&lt;&gt;0,+(Y34/X34)*100,0)</f>
        <v>137.20904263877716</v>
      </c>
      <c r="AA34" s="74">
        <f>SUM(AA29:AA33)</f>
        <v>24860000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5424110</v>
      </c>
      <c r="D37" s="155"/>
      <c r="E37" s="59">
        <v>385000</v>
      </c>
      <c r="F37" s="60">
        <v>385000</v>
      </c>
      <c r="G37" s="60">
        <v>364386</v>
      </c>
      <c r="H37" s="60">
        <v>728772</v>
      </c>
      <c r="I37" s="60">
        <v>364386</v>
      </c>
      <c r="J37" s="60">
        <v>364386</v>
      </c>
      <c r="K37" s="60">
        <v>5630750</v>
      </c>
      <c r="L37" s="60">
        <v>5669626</v>
      </c>
      <c r="M37" s="60">
        <v>5424110</v>
      </c>
      <c r="N37" s="60">
        <v>5424110</v>
      </c>
      <c r="O37" s="60"/>
      <c r="P37" s="60"/>
      <c r="Q37" s="60"/>
      <c r="R37" s="60"/>
      <c r="S37" s="60"/>
      <c r="T37" s="60"/>
      <c r="U37" s="60"/>
      <c r="V37" s="60"/>
      <c r="W37" s="60">
        <v>5424110</v>
      </c>
      <c r="X37" s="60">
        <v>192500</v>
      </c>
      <c r="Y37" s="60">
        <v>5231610</v>
      </c>
      <c r="Z37" s="140">
        <v>2717.72</v>
      </c>
      <c r="AA37" s="62">
        <v>385000</v>
      </c>
    </row>
    <row r="38" spans="1:27" ht="13.5">
      <c r="A38" s="249" t="s">
        <v>165</v>
      </c>
      <c r="B38" s="182"/>
      <c r="C38" s="155">
        <v>7848730</v>
      </c>
      <c r="D38" s="155"/>
      <c r="E38" s="59">
        <v>1080000</v>
      </c>
      <c r="F38" s="60">
        <v>1080000</v>
      </c>
      <c r="G38" s="60">
        <v>1022400</v>
      </c>
      <c r="H38" s="60">
        <v>9023460</v>
      </c>
      <c r="I38" s="60">
        <v>4511730</v>
      </c>
      <c r="J38" s="60">
        <v>4511730</v>
      </c>
      <c r="K38" s="60">
        <v>7848730</v>
      </c>
      <c r="L38" s="60">
        <v>7848730</v>
      </c>
      <c r="M38" s="60">
        <v>7834902</v>
      </c>
      <c r="N38" s="60">
        <v>7834902</v>
      </c>
      <c r="O38" s="60"/>
      <c r="P38" s="60"/>
      <c r="Q38" s="60"/>
      <c r="R38" s="60"/>
      <c r="S38" s="60"/>
      <c r="T38" s="60"/>
      <c r="U38" s="60"/>
      <c r="V38" s="60"/>
      <c r="W38" s="60">
        <v>7834902</v>
      </c>
      <c r="X38" s="60">
        <v>540000</v>
      </c>
      <c r="Y38" s="60">
        <v>7294902</v>
      </c>
      <c r="Z38" s="140">
        <v>1350.91</v>
      </c>
      <c r="AA38" s="62">
        <v>1080000</v>
      </c>
    </row>
    <row r="39" spans="1:27" ht="13.5">
      <c r="A39" s="250" t="s">
        <v>59</v>
      </c>
      <c r="B39" s="253"/>
      <c r="C39" s="168">
        <f aca="true" t="shared" si="4" ref="C39:Y39">SUM(C37:C38)</f>
        <v>13272840</v>
      </c>
      <c r="D39" s="168">
        <f>SUM(D37:D38)</f>
        <v>0</v>
      </c>
      <c r="E39" s="76">
        <f t="shared" si="4"/>
        <v>1465000</v>
      </c>
      <c r="F39" s="77">
        <f t="shared" si="4"/>
        <v>1465000</v>
      </c>
      <c r="G39" s="77">
        <f t="shared" si="4"/>
        <v>1386786</v>
      </c>
      <c r="H39" s="77">
        <f t="shared" si="4"/>
        <v>9752232</v>
      </c>
      <c r="I39" s="77">
        <f t="shared" si="4"/>
        <v>4876116</v>
      </c>
      <c r="J39" s="77">
        <f t="shared" si="4"/>
        <v>4876116</v>
      </c>
      <c r="K39" s="77">
        <f t="shared" si="4"/>
        <v>13479480</v>
      </c>
      <c r="L39" s="77">
        <f t="shared" si="4"/>
        <v>13518356</v>
      </c>
      <c r="M39" s="77">
        <f t="shared" si="4"/>
        <v>13259012</v>
      </c>
      <c r="N39" s="77">
        <f t="shared" si="4"/>
        <v>13259012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13259012</v>
      </c>
      <c r="X39" s="77">
        <f t="shared" si="4"/>
        <v>732500</v>
      </c>
      <c r="Y39" s="77">
        <f t="shared" si="4"/>
        <v>12526512</v>
      </c>
      <c r="Z39" s="212">
        <f>+IF(X39&lt;&gt;0,+(Y39/X39)*100,0)</f>
        <v>1710.1040273037545</v>
      </c>
      <c r="AA39" s="79">
        <f>SUM(AA37:AA38)</f>
        <v>1465000</v>
      </c>
    </row>
    <row r="40" spans="1:27" ht="13.5">
      <c r="A40" s="250" t="s">
        <v>167</v>
      </c>
      <c r="B40" s="251"/>
      <c r="C40" s="168">
        <f aca="true" t="shared" si="5" ref="C40:Y40">+C34+C39</f>
        <v>37212516</v>
      </c>
      <c r="D40" s="168">
        <f>+D34+D39</f>
        <v>0</v>
      </c>
      <c r="E40" s="72">
        <f t="shared" si="5"/>
        <v>26325000</v>
      </c>
      <c r="F40" s="73">
        <f t="shared" si="5"/>
        <v>26325000</v>
      </c>
      <c r="G40" s="73">
        <f t="shared" si="5"/>
        <v>31956588</v>
      </c>
      <c r="H40" s="73">
        <f t="shared" si="5"/>
        <v>58130533</v>
      </c>
      <c r="I40" s="73">
        <f t="shared" si="5"/>
        <v>27082964</v>
      </c>
      <c r="J40" s="73">
        <f t="shared" si="5"/>
        <v>27082964</v>
      </c>
      <c r="K40" s="73">
        <f t="shared" si="5"/>
        <v>39897392</v>
      </c>
      <c r="L40" s="73">
        <f t="shared" si="5"/>
        <v>44846382</v>
      </c>
      <c r="M40" s="73">
        <f t="shared" si="5"/>
        <v>42744096</v>
      </c>
      <c r="N40" s="73">
        <f t="shared" si="5"/>
        <v>42744096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42744096</v>
      </c>
      <c r="X40" s="73">
        <f t="shared" si="5"/>
        <v>13162500</v>
      </c>
      <c r="Y40" s="73">
        <f t="shared" si="5"/>
        <v>29581596</v>
      </c>
      <c r="Z40" s="170">
        <f>+IF(X40&lt;&gt;0,+(Y40/X40)*100,0)</f>
        <v>224.7414700854701</v>
      </c>
      <c r="AA40" s="74">
        <f>+AA34+AA39</f>
        <v>26325000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108036031</v>
      </c>
      <c r="D42" s="257">
        <f>+D25-D40</f>
        <v>0</v>
      </c>
      <c r="E42" s="258">
        <f t="shared" si="6"/>
        <v>97079000</v>
      </c>
      <c r="F42" s="259">
        <f t="shared" si="6"/>
        <v>97079000</v>
      </c>
      <c r="G42" s="259">
        <f t="shared" si="6"/>
        <v>97762646</v>
      </c>
      <c r="H42" s="259">
        <f t="shared" si="6"/>
        <v>245321588</v>
      </c>
      <c r="I42" s="259">
        <f t="shared" si="6"/>
        <v>122671449</v>
      </c>
      <c r="J42" s="259">
        <f t="shared" si="6"/>
        <v>122671449</v>
      </c>
      <c r="K42" s="259">
        <f t="shared" si="6"/>
        <v>107210603</v>
      </c>
      <c r="L42" s="259">
        <f t="shared" si="6"/>
        <v>102824406</v>
      </c>
      <c r="M42" s="259">
        <f t="shared" si="6"/>
        <v>105405492</v>
      </c>
      <c r="N42" s="259">
        <f t="shared" si="6"/>
        <v>105405492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105405492</v>
      </c>
      <c r="X42" s="259">
        <f t="shared" si="6"/>
        <v>48539500</v>
      </c>
      <c r="Y42" s="259">
        <f t="shared" si="6"/>
        <v>56865992</v>
      </c>
      <c r="Z42" s="260">
        <f>+IF(X42&lt;&gt;0,+(Y42/X42)*100,0)</f>
        <v>117.15405391485285</v>
      </c>
      <c r="AA42" s="261">
        <f>+AA25-AA40</f>
        <v>97079000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108036031</v>
      </c>
      <c r="D45" s="155"/>
      <c r="E45" s="59">
        <v>97079000</v>
      </c>
      <c r="F45" s="60">
        <v>97079000</v>
      </c>
      <c r="G45" s="60">
        <v>97762646</v>
      </c>
      <c r="H45" s="60">
        <v>245321588</v>
      </c>
      <c r="I45" s="60">
        <v>122671449</v>
      </c>
      <c r="J45" s="60">
        <v>122671449</v>
      </c>
      <c r="K45" s="60">
        <v>107210603</v>
      </c>
      <c r="L45" s="60">
        <v>102824406</v>
      </c>
      <c r="M45" s="60">
        <v>105405492</v>
      </c>
      <c r="N45" s="60">
        <v>105405492</v>
      </c>
      <c r="O45" s="60"/>
      <c r="P45" s="60"/>
      <c r="Q45" s="60"/>
      <c r="R45" s="60"/>
      <c r="S45" s="60"/>
      <c r="T45" s="60"/>
      <c r="U45" s="60"/>
      <c r="V45" s="60"/>
      <c r="W45" s="60">
        <v>105405492</v>
      </c>
      <c r="X45" s="60">
        <v>48539500</v>
      </c>
      <c r="Y45" s="60">
        <v>56865992</v>
      </c>
      <c r="Z45" s="139">
        <v>117.15</v>
      </c>
      <c r="AA45" s="62">
        <v>97079000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108036031</v>
      </c>
      <c r="D48" s="217">
        <f>SUM(D45:D47)</f>
        <v>0</v>
      </c>
      <c r="E48" s="264">
        <f t="shared" si="7"/>
        <v>97079000</v>
      </c>
      <c r="F48" s="219">
        <f t="shared" si="7"/>
        <v>97079000</v>
      </c>
      <c r="G48" s="219">
        <f t="shared" si="7"/>
        <v>97762646</v>
      </c>
      <c r="H48" s="219">
        <f t="shared" si="7"/>
        <v>245321588</v>
      </c>
      <c r="I48" s="219">
        <f t="shared" si="7"/>
        <v>122671449</v>
      </c>
      <c r="J48" s="219">
        <f t="shared" si="7"/>
        <v>122671449</v>
      </c>
      <c r="K48" s="219">
        <f t="shared" si="7"/>
        <v>107210603</v>
      </c>
      <c r="L48" s="219">
        <f t="shared" si="7"/>
        <v>102824406</v>
      </c>
      <c r="M48" s="219">
        <f t="shared" si="7"/>
        <v>105405492</v>
      </c>
      <c r="N48" s="219">
        <f t="shared" si="7"/>
        <v>105405492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105405492</v>
      </c>
      <c r="X48" s="219">
        <f t="shared" si="7"/>
        <v>48539500</v>
      </c>
      <c r="Y48" s="219">
        <f t="shared" si="7"/>
        <v>56865992</v>
      </c>
      <c r="Z48" s="265">
        <f>+IF(X48&lt;&gt;0,+(Y48/X48)*100,0)</f>
        <v>117.15405391485285</v>
      </c>
      <c r="AA48" s="232">
        <f>SUM(AA45:AA47)</f>
        <v>97079000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6671627</v>
      </c>
      <c r="D6" s="155"/>
      <c r="E6" s="59">
        <v>18578151</v>
      </c>
      <c r="F6" s="60">
        <v>18578151</v>
      </c>
      <c r="G6" s="60">
        <v>1118014</v>
      </c>
      <c r="H6" s="60">
        <v>540537</v>
      </c>
      <c r="I6" s="60">
        <v>1709565</v>
      </c>
      <c r="J6" s="60">
        <v>3368116</v>
      </c>
      <c r="K6" s="60">
        <v>1424438</v>
      </c>
      <c r="L6" s="60">
        <v>2487604</v>
      </c>
      <c r="M6" s="60">
        <v>349201</v>
      </c>
      <c r="N6" s="60">
        <v>4261243</v>
      </c>
      <c r="O6" s="60"/>
      <c r="P6" s="60"/>
      <c r="Q6" s="60"/>
      <c r="R6" s="60"/>
      <c r="S6" s="60"/>
      <c r="T6" s="60"/>
      <c r="U6" s="60"/>
      <c r="V6" s="60"/>
      <c r="W6" s="60">
        <v>7629359</v>
      </c>
      <c r="X6" s="60">
        <v>2628807</v>
      </c>
      <c r="Y6" s="60">
        <v>5000552</v>
      </c>
      <c r="Z6" s="140">
        <v>190.22</v>
      </c>
      <c r="AA6" s="62">
        <v>18578151</v>
      </c>
    </row>
    <row r="7" spans="1:27" ht="13.5">
      <c r="A7" s="249" t="s">
        <v>178</v>
      </c>
      <c r="B7" s="182"/>
      <c r="C7" s="155">
        <v>37042203</v>
      </c>
      <c r="D7" s="155"/>
      <c r="E7" s="59">
        <v>23595738</v>
      </c>
      <c r="F7" s="60">
        <v>23595738</v>
      </c>
      <c r="G7" s="60">
        <v>9008000</v>
      </c>
      <c r="H7" s="60">
        <v>1334000</v>
      </c>
      <c r="I7" s="60"/>
      <c r="J7" s="60">
        <v>10342000</v>
      </c>
      <c r="K7" s="60"/>
      <c r="L7" s="60">
        <v>300000</v>
      </c>
      <c r="M7" s="60">
        <v>5970000</v>
      </c>
      <c r="N7" s="60">
        <v>6270000</v>
      </c>
      <c r="O7" s="60"/>
      <c r="P7" s="60"/>
      <c r="Q7" s="60"/>
      <c r="R7" s="60"/>
      <c r="S7" s="60"/>
      <c r="T7" s="60"/>
      <c r="U7" s="60"/>
      <c r="V7" s="60"/>
      <c r="W7" s="60">
        <v>16612000</v>
      </c>
      <c r="X7" s="60">
        <v>6121402</v>
      </c>
      <c r="Y7" s="60">
        <v>10490598</v>
      </c>
      <c r="Z7" s="140">
        <v>171.38</v>
      </c>
      <c r="AA7" s="62">
        <v>23595738</v>
      </c>
    </row>
    <row r="8" spans="1:27" ht="13.5">
      <c r="A8" s="249" t="s">
        <v>179</v>
      </c>
      <c r="B8" s="182"/>
      <c r="C8" s="155"/>
      <c r="D8" s="155"/>
      <c r="E8" s="59">
        <v>8213262</v>
      </c>
      <c r="F8" s="60">
        <v>8213262</v>
      </c>
      <c r="G8" s="60">
        <v>3285000</v>
      </c>
      <c r="H8" s="60"/>
      <c r="I8" s="60"/>
      <c r="J8" s="60">
        <v>3285000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3285000</v>
      </c>
      <c r="X8" s="60">
        <v>6719900</v>
      </c>
      <c r="Y8" s="60">
        <v>-3434900</v>
      </c>
      <c r="Z8" s="140">
        <v>-51.12</v>
      </c>
      <c r="AA8" s="62">
        <v>8213262</v>
      </c>
    </row>
    <row r="9" spans="1:27" ht="13.5">
      <c r="A9" s="249" t="s">
        <v>180</v>
      </c>
      <c r="B9" s="182"/>
      <c r="C9" s="155">
        <v>783693</v>
      </c>
      <c r="D9" s="155"/>
      <c r="E9" s="59">
        <v>685572</v>
      </c>
      <c r="F9" s="60">
        <v>685572</v>
      </c>
      <c r="G9" s="60">
        <v>11912</v>
      </c>
      <c r="H9" s="60">
        <v>118270</v>
      </c>
      <c r="I9" s="60">
        <v>129782</v>
      </c>
      <c r="J9" s="60">
        <v>259964</v>
      </c>
      <c r="K9" s="60">
        <v>1126</v>
      </c>
      <c r="L9" s="60">
        <v>118502</v>
      </c>
      <c r="M9" s="60">
        <v>13914</v>
      </c>
      <c r="N9" s="60">
        <v>133542</v>
      </c>
      <c r="O9" s="60"/>
      <c r="P9" s="60"/>
      <c r="Q9" s="60"/>
      <c r="R9" s="60"/>
      <c r="S9" s="60"/>
      <c r="T9" s="60"/>
      <c r="U9" s="60"/>
      <c r="V9" s="60"/>
      <c r="W9" s="60">
        <v>393506</v>
      </c>
      <c r="X9" s="60">
        <v>96919</v>
      </c>
      <c r="Y9" s="60">
        <v>296587</v>
      </c>
      <c r="Z9" s="140">
        <v>306.02</v>
      </c>
      <c r="AA9" s="62">
        <v>685572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-36459446</v>
      </c>
      <c r="D12" s="155"/>
      <c r="E12" s="59">
        <v>-42305507</v>
      </c>
      <c r="F12" s="60">
        <v>-42305507</v>
      </c>
      <c r="G12" s="60">
        <v>-6731369</v>
      </c>
      <c r="H12" s="60">
        <v>-5115234</v>
      </c>
      <c r="I12" s="60">
        <v>-2637544</v>
      </c>
      <c r="J12" s="60">
        <v>-14484147</v>
      </c>
      <c r="K12" s="60">
        <v>-2804568</v>
      </c>
      <c r="L12" s="60">
        <v>-5456591</v>
      </c>
      <c r="M12" s="60">
        <v>-2145320</v>
      </c>
      <c r="N12" s="60">
        <v>-10406479</v>
      </c>
      <c r="O12" s="60"/>
      <c r="P12" s="60"/>
      <c r="Q12" s="60"/>
      <c r="R12" s="60"/>
      <c r="S12" s="60"/>
      <c r="T12" s="60"/>
      <c r="U12" s="60"/>
      <c r="V12" s="60"/>
      <c r="W12" s="60">
        <v>-24890626</v>
      </c>
      <c r="X12" s="60">
        <v>-15083092</v>
      </c>
      <c r="Y12" s="60">
        <v>-9807534</v>
      </c>
      <c r="Z12" s="140">
        <v>65.02</v>
      </c>
      <c r="AA12" s="62">
        <v>-42305507</v>
      </c>
    </row>
    <row r="13" spans="1:27" ht="13.5">
      <c r="A13" s="249" t="s">
        <v>40</v>
      </c>
      <c r="B13" s="182"/>
      <c r="C13" s="155">
        <v>-616473</v>
      </c>
      <c r="D13" s="155"/>
      <c r="E13" s="59">
        <v>-93720</v>
      </c>
      <c r="F13" s="60">
        <v>-93720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-13258</v>
      </c>
      <c r="Y13" s="60">
        <v>13258</v>
      </c>
      <c r="Z13" s="140">
        <v>-100</v>
      </c>
      <c r="AA13" s="62">
        <v>-93720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-665464</v>
      </c>
      <c r="H14" s="60">
        <v>-758649</v>
      </c>
      <c r="I14" s="60">
        <v>-162321</v>
      </c>
      <c r="J14" s="60">
        <v>-1586434</v>
      </c>
      <c r="K14" s="60">
        <v>-207241</v>
      </c>
      <c r="L14" s="60">
        <v>-168757</v>
      </c>
      <c r="M14" s="60">
        <v>-169126</v>
      </c>
      <c r="N14" s="60">
        <v>-545124</v>
      </c>
      <c r="O14" s="60"/>
      <c r="P14" s="60"/>
      <c r="Q14" s="60"/>
      <c r="R14" s="60"/>
      <c r="S14" s="60"/>
      <c r="T14" s="60"/>
      <c r="U14" s="60"/>
      <c r="V14" s="60"/>
      <c r="W14" s="60">
        <v>-2131558</v>
      </c>
      <c r="X14" s="60"/>
      <c r="Y14" s="60">
        <v>-2131558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7421604</v>
      </c>
      <c r="D15" s="168">
        <f>SUM(D6:D14)</f>
        <v>0</v>
      </c>
      <c r="E15" s="72">
        <f t="shared" si="0"/>
        <v>8673496</v>
      </c>
      <c r="F15" s="73">
        <f t="shared" si="0"/>
        <v>8673496</v>
      </c>
      <c r="G15" s="73">
        <f t="shared" si="0"/>
        <v>6026093</v>
      </c>
      <c r="H15" s="73">
        <f t="shared" si="0"/>
        <v>-3881076</v>
      </c>
      <c r="I15" s="73">
        <f t="shared" si="0"/>
        <v>-960518</v>
      </c>
      <c r="J15" s="73">
        <f t="shared" si="0"/>
        <v>1184499</v>
      </c>
      <c r="K15" s="73">
        <f t="shared" si="0"/>
        <v>-1586245</v>
      </c>
      <c r="L15" s="73">
        <f t="shared" si="0"/>
        <v>-2719242</v>
      </c>
      <c r="M15" s="73">
        <f t="shared" si="0"/>
        <v>4018669</v>
      </c>
      <c r="N15" s="73">
        <f t="shared" si="0"/>
        <v>-286818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897681</v>
      </c>
      <c r="X15" s="73">
        <f t="shared" si="0"/>
        <v>470678</v>
      </c>
      <c r="Y15" s="73">
        <f t="shared" si="0"/>
        <v>427003</v>
      </c>
      <c r="Z15" s="170">
        <f>+IF(X15&lt;&gt;0,+(Y15/X15)*100,0)</f>
        <v>90.7208325012004</v>
      </c>
      <c r="AA15" s="74">
        <f>SUM(AA6:AA14)</f>
        <v>8673496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-6652849</v>
      </c>
      <c r="D24" s="155"/>
      <c r="E24" s="59">
        <v>-8213262</v>
      </c>
      <c r="F24" s="60">
        <v>-8213262</v>
      </c>
      <c r="G24" s="60">
        <v>-55953</v>
      </c>
      <c r="H24" s="60">
        <v>-1230882</v>
      </c>
      <c r="I24" s="60">
        <v>-175440</v>
      </c>
      <c r="J24" s="60">
        <v>-1462275</v>
      </c>
      <c r="K24" s="60">
        <v>-245951</v>
      </c>
      <c r="L24" s="60">
        <v>-349766</v>
      </c>
      <c r="M24" s="60">
        <v>-1844591</v>
      </c>
      <c r="N24" s="60">
        <v>-2440308</v>
      </c>
      <c r="O24" s="60"/>
      <c r="P24" s="60"/>
      <c r="Q24" s="60"/>
      <c r="R24" s="60"/>
      <c r="S24" s="60"/>
      <c r="T24" s="60"/>
      <c r="U24" s="60"/>
      <c r="V24" s="60"/>
      <c r="W24" s="60">
        <v>-3902583</v>
      </c>
      <c r="X24" s="60">
        <v>-1030772</v>
      </c>
      <c r="Y24" s="60">
        <v>-2871811</v>
      </c>
      <c r="Z24" s="140">
        <v>278.61</v>
      </c>
      <c r="AA24" s="62">
        <v>-8213262</v>
      </c>
    </row>
    <row r="25" spans="1:27" ht="13.5">
      <c r="A25" s="250" t="s">
        <v>191</v>
      </c>
      <c r="B25" s="251"/>
      <c r="C25" s="168">
        <f aca="true" t="shared" si="1" ref="C25:Y25">SUM(C19:C24)</f>
        <v>-6652849</v>
      </c>
      <c r="D25" s="168">
        <f>SUM(D19:D24)</f>
        <v>0</v>
      </c>
      <c r="E25" s="72">
        <f t="shared" si="1"/>
        <v>-8213262</v>
      </c>
      <c r="F25" s="73">
        <f t="shared" si="1"/>
        <v>-8213262</v>
      </c>
      <c r="G25" s="73">
        <f t="shared" si="1"/>
        <v>-55953</v>
      </c>
      <c r="H25" s="73">
        <f t="shared" si="1"/>
        <v>-1230882</v>
      </c>
      <c r="I25" s="73">
        <f t="shared" si="1"/>
        <v>-175440</v>
      </c>
      <c r="J25" s="73">
        <f t="shared" si="1"/>
        <v>-1462275</v>
      </c>
      <c r="K25" s="73">
        <f t="shared" si="1"/>
        <v>-245951</v>
      </c>
      <c r="L25" s="73">
        <f t="shared" si="1"/>
        <v>-349766</v>
      </c>
      <c r="M25" s="73">
        <f t="shared" si="1"/>
        <v>-1844591</v>
      </c>
      <c r="N25" s="73">
        <f t="shared" si="1"/>
        <v>-2440308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-3902583</v>
      </c>
      <c r="X25" s="73">
        <f t="shared" si="1"/>
        <v>-1030772</v>
      </c>
      <c r="Y25" s="73">
        <f t="shared" si="1"/>
        <v>-2871811</v>
      </c>
      <c r="Z25" s="170">
        <f>+IF(X25&lt;&gt;0,+(Y25/X25)*100,0)</f>
        <v>278.6077813522292</v>
      </c>
      <c r="AA25" s="74">
        <f>SUM(AA19:AA24)</f>
        <v>-8213262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-221890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-221890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546865</v>
      </c>
      <c r="D36" s="153">
        <f>+D15+D25+D34</f>
        <v>0</v>
      </c>
      <c r="E36" s="99">
        <f t="shared" si="3"/>
        <v>460234</v>
      </c>
      <c r="F36" s="100">
        <f t="shared" si="3"/>
        <v>460234</v>
      </c>
      <c r="G36" s="100">
        <f t="shared" si="3"/>
        <v>5970140</v>
      </c>
      <c r="H36" s="100">
        <f t="shared" si="3"/>
        <v>-5111958</v>
      </c>
      <c r="I36" s="100">
        <f t="shared" si="3"/>
        <v>-1135958</v>
      </c>
      <c r="J36" s="100">
        <f t="shared" si="3"/>
        <v>-277776</v>
      </c>
      <c r="K36" s="100">
        <f t="shared" si="3"/>
        <v>-1832196</v>
      </c>
      <c r="L36" s="100">
        <f t="shared" si="3"/>
        <v>-3069008</v>
      </c>
      <c r="M36" s="100">
        <f t="shared" si="3"/>
        <v>2174078</v>
      </c>
      <c r="N36" s="100">
        <f t="shared" si="3"/>
        <v>-2727126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-3004902</v>
      </c>
      <c r="X36" s="100">
        <f t="shared" si="3"/>
        <v>-560094</v>
      </c>
      <c r="Y36" s="100">
        <f t="shared" si="3"/>
        <v>-2444808</v>
      </c>
      <c r="Z36" s="137">
        <f>+IF(X36&lt;&gt;0,+(Y36/X36)*100,0)</f>
        <v>436.49958756922945</v>
      </c>
      <c r="AA36" s="102">
        <f>+AA15+AA25+AA34</f>
        <v>460234</v>
      </c>
    </row>
    <row r="37" spans="1:27" ht="13.5">
      <c r="A37" s="249" t="s">
        <v>199</v>
      </c>
      <c r="B37" s="182"/>
      <c r="C37" s="153">
        <v>-856030</v>
      </c>
      <c r="D37" s="153"/>
      <c r="E37" s="99">
        <v>41088</v>
      </c>
      <c r="F37" s="100">
        <v>41088</v>
      </c>
      <c r="G37" s="100">
        <v>1101007</v>
      </c>
      <c r="H37" s="100">
        <v>7071147</v>
      </c>
      <c r="I37" s="100">
        <v>1959189</v>
      </c>
      <c r="J37" s="100">
        <v>1101007</v>
      </c>
      <c r="K37" s="100">
        <v>823231</v>
      </c>
      <c r="L37" s="100">
        <v>-1008965</v>
      </c>
      <c r="M37" s="100">
        <v>-4077973</v>
      </c>
      <c r="N37" s="100">
        <v>823231</v>
      </c>
      <c r="O37" s="100"/>
      <c r="P37" s="100"/>
      <c r="Q37" s="100"/>
      <c r="R37" s="100"/>
      <c r="S37" s="100"/>
      <c r="T37" s="100"/>
      <c r="U37" s="100"/>
      <c r="V37" s="100"/>
      <c r="W37" s="100">
        <v>1101007</v>
      </c>
      <c r="X37" s="100">
        <v>41088</v>
      </c>
      <c r="Y37" s="100">
        <v>1059919</v>
      </c>
      <c r="Z37" s="137">
        <v>2579.63</v>
      </c>
      <c r="AA37" s="102">
        <v>41088</v>
      </c>
    </row>
    <row r="38" spans="1:27" ht="13.5">
      <c r="A38" s="269" t="s">
        <v>200</v>
      </c>
      <c r="B38" s="256"/>
      <c r="C38" s="257">
        <v>-309165</v>
      </c>
      <c r="D38" s="257"/>
      <c r="E38" s="258">
        <v>501322</v>
      </c>
      <c r="F38" s="259">
        <v>501322</v>
      </c>
      <c r="G38" s="259">
        <v>7071147</v>
      </c>
      <c r="H38" s="259">
        <v>1959189</v>
      </c>
      <c r="I38" s="259">
        <v>823231</v>
      </c>
      <c r="J38" s="259">
        <v>823231</v>
      </c>
      <c r="K38" s="259">
        <v>-1008965</v>
      </c>
      <c r="L38" s="259">
        <v>-4077973</v>
      </c>
      <c r="M38" s="259">
        <v>-1903895</v>
      </c>
      <c r="N38" s="259">
        <v>-1903895</v>
      </c>
      <c r="O38" s="259"/>
      <c r="P38" s="259"/>
      <c r="Q38" s="259"/>
      <c r="R38" s="259"/>
      <c r="S38" s="259"/>
      <c r="T38" s="259"/>
      <c r="U38" s="259"/>
      <c r="V38" s="259"/>
      <c r="W38" s="259">
        <v>-1903895</v>
      </c>
      <c r="X38" s="259">
        <v>-519006</v>
      </c>
      <c r="Y38" s="259">
        <v>-1384889</v>
      </c>
      <c r="Z38" s="260">
        <v>266.83</v>
      </c>
      <c r="AA38" s="261">
        <v>501322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2289418</v>
      </c>
      <c r="D5" s="200">
        <f t="shared" si="0"/>
        <v>0</v>
      </c>
      <c r="E5" s="106">
        <f t="shared" si="0"/>
        <v>8213262</v>
      </c>
      <c r="F5" s="106">
        <f t="shared" si="0"/>
        <v>8213262</v>
      </c>
      <c r="G5" s="106">
        <f t="shared" si="0"/>
        <v>98727</v>
      </c>
      <c r="H5" s="106">
        <f t="shared" si="0"/>
        <v>1272034</v>
      </c>
      <c r="I5" s="106">
        <f t="shared" si="0"/>
        <v>175440</v>
      </c>
      <c r="J5" s="106">
        <f t="shared" si="0"/>
        <v>1546201</v>
      </c>
      <c r="K5" s="106">
        <f t="shared" si="0"/>
        <v>245951</v>
      </c>
      <c r="L5" s="106">
        <f t="shared" si="0"/>
        <v>366019</v>
      </c>
      <c r="M5" s="106">
        <f t="shared" si="0"/>
        <v>1112653</v>
      </c>
      <c r="N5" s="106">
        <f t="shared" si="0"/>
        <v>1724623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3270824</v>
      </c>
      <c r="X5" s="106">
        <f t="shared" si="0"/>
        <v>4106631</v>
      </c>
      <c r="Y5" s="106">
        <f t="shared" si="0"/>
        <v>-835807</v>
      </c>
      <c r="Z5" s="201">
        <f>+IF(X5&lt;&gt;0,+(Y5/X5)*100,0)</f>
        <v>-20.35261994564401</v>
      </c>
      <c r="AA5" s="199">
        <f>SUM(AA11:AA18)</f>
        <v>8213262</v>
      </c>
    </row>
    <row r="6" spans="1:27" ht="13.5">
      <c r="A6" s="291" t="s">
        <v>204</v>
      </c>
      <c r="B6" s="142"/>
      <c r="C6" s="62"/>
      <c r="D6" s="156"/>
      <c r="E6" s="60">
        <v>3000000</v>
      </c>
      <c r="F6" s="60">
        <v>3000000</v>
      </c>
      <c r="G6" s="60"/>
      <c r="H6" s="60">
        <v>1230882</v>
      </c>
      <c r="I6" s="60">
        <v>142970</v>
      </c>
      <c r="J6" s="60">
        <v>1373852</v>
      </c>
      <c r="K6" s="60">
        <v>244030</v>
      </c>
      <c r="L6" s="60">
        <v>343062</v>
      </c>
      <c r="M6" s="60"/>
      <c r="N6" s="60">
        <v>587092</v>
      </c>
      <c r="O6" s="60"/>
      <c r="P6" s="60"/>
      <c r="Q6" s="60"/>
      <c r="R6" s="60"/>
      <c r="S6" s="60"/>
      <c r="T6" s="60"/>
      <c r="U6" s="60"/>
      <c r="V6" s="60"/>
      <c r="W6" s="60">
        <v>1960944</v>
      </c>
      <c r="X6" s="60">
        <v>1500000</v>
      </c>
      <c r="Y6" s="60">
        <v>460944</v>
      </c>
      <c r="Z6" s="140">
        <v>30.73</v>
      </c>
      <c r="AA6" s="155">
        <v>3000000</v>
      </c>
    </row>
    <row r="7" spans="1:27" ht="13.5">
      <c r="A7" s="291" t="s">
        <v>205</v>
      </c>
      <c r="B7" s="142"/>
      <c r="C7" s="62">
        <v>26560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1379875</v>
      </c>
      <c r="D8" s="156"/>
      <c r="E8" s="60"/>
      <c r="F8" s="60"/>
      <c r="G8" s="60"/>
      <c r="H8" s="60"/>
      <c r="I8" s="60">
        <v>32470</v>
      </c>
      <c r="J8" s="60">
        <v>32470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32470</v>
      </c>
      <c r="X8" s="60"/>
      <c r="Y8" s="60">
        <v>32470</v>
      </c>
      <c r="Z8" s="140"/>
      <c r="AA8" s="155"/>
    </row>
    <row r="9" spans="1:27" ht="13.5">
      <c r="A9" s="291" t="s">
        <v>207</v>
      </c>
      <c r="B9" s="142"/>
      <c r="C9" s="62">
        <v>264968</v>
      </c>
      <c r="D9" s="156"/>
      <c r="E9" s="60">
        <v>4201800</v>
      </c>
      <c r="F9" s="60">
        <v>4201800</v>
      </c>
      <c r="G9" s="60">
        <v>55953</v>
      </c>
      <c r="H9" s="60"/>
      <c r="I9" s="60"/>
      <c r="J9" s="60">
        <v>55953</v>
      </c>
      <c r="K9" s="60">
        <v>1921</v>
      </c>
      <c r="L9" s="60">
        <v>22957</v>
      </c>
      <c r="M9" s="60">
        <v>805755</v>
      </c>
      <c r="N9" s="60">
        <v>830633</v>
      </c>
      <c r="O9" s="60"/>
      <c r="P9" s="60"/>
      <c r="Q9" s="60"/>
      <c r="R9" s="60"/>
      <c r="S9" s="60"/>
      <c r="T9" s="60"/>
      <c r="U9" s="60"/>
      <c r="V9" s="60"/>
      <c r="W9" s="60">
        <v>886586</v>
      </c>
      <c r="X9" s="60">
        <v>2100900</v>
      </c>
      <c r="Y9" s="60">
        <v>-1214314</v>
      </c>
      <c r="Z9" s="140">
        <v>-57.8</v>
      </c>
      <c r="AA9" s="155">
        <v>4201800</v>
      </c>
    </row>
    <row r="10" spans="1:27" ht="13.5">
      <c r="A10" s="291" t="s">
        <v>208</v>
      </c>
      <c r="B10" s="142"/>
      <c r="C10" s="62">
        <v>49364</v>
      </c>
      <c r="D10" s="156"/>
      <c r="E10" s="60"/>
      <c r="F10" s="60"/>
      <c r="G10" s="60">
        <v>42774</v>
      </c>
      <c r="H10" s="60">
        <v>41152</v>
      </c>
      <c r="I10" s="60"/>
      <c r="J10" s="60">
        <v>83926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83926</v>
      </c>
      <c r="X10" s="60"/>
      <c r="Y10" s="60">
        <v>83926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1720767</v>
      </c>
      <c r="D11" s="294">
        <f t="shared" si="1"/>
        <v>0</v>
      </c>
      <c r="E11" s="295">
        <f t="shared" si="1"/>
        <v>7201800</v>
      </c>
      <c r="F11" s="295">
        <f t="shared" si="1"/>
        <v>7201800</v>
      </c>
      <c r="G11" s="295">
        <f t="shared" si="1"/>
        <v>98727</v>
      </c>
      <c r="H11" s="295">
        <f t="shared" si="1"/>
        <v>1272034</v>
      </c>
      <c r="I11" s="295">
        <f t="shared" si="1"/>
        <v>175440</v>
      </c>
      <c r="J11" s="295">
        <f t="shared" si="1"/>
        <v>1546201</v>
      </c>
      <c r="K11" s="295">
        <f t="shared" si="1"/>
        <v>245951</v>
      </c>
      <c r="L11" s="295">
        <f t="shared" si="1"/>
        <v>366019</v>
      </c>
      <c r="M11" s="295">
        <f t="shared" si="1"/>
        <v>805755</v>
      </c>
      <c r="N11" s="295">
        <f t="shared" si="1"/>
        <v>1417725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2963926</v>
      </c>
      <c r="X11" s="295">
        <f t="shared" si="1"/>
        <v>3600900</v>
      </c>
      <c r="Y11" s="295">
        <f t="shared" si="1"/>
        <v>-636974</v>
      </c>
      <c r="Z11" s="296">
        <f>+IF(X11&lt;&gt;0,+(Y11/X11)*100,0)</f>
        <v>-17.68929989724791</v>
      </c>
      <c r="AA11" s="297">
        <f>SUM(AA6:AA10)</f>
        <v>7201800</v>
      </c>
    </row>
    <row r="12" spans="1:27" ht="13.5">
      <c r="A12" s="298" t="s">
        <v>210</v>
      </c>
      <c r="B12" s="136"/>
      <c r="C12" s="62"/>
      <c r="D12" s="156"/>
      <c r="E12" s="60">
        <v>928662</v>
      </c>
      <c r="F12" s="60">
        <v>928662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464331</v>
      </c>
      <c r="Y12" s="60">
        <v>-464331</v>
      </c>
      <c r="Z12" s="140">
        <v>-100</v>
      </c>
      <c r="AA12" s="155">
        <v>928662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568651</v>
      </c>
      <c r="D15" s="156"/>
      <c r="E15" s="60">
        <v>82800</v>
      </c>
      <c r="F15" s="60">
        <v>82800</v>
      </c>
      <c r="G15" s="60"/>
      <c r="H15" s="60"/>
      <c r="I15" s="60"/>
      <c r="J15" s="60"/>
      <c r="K15" s="60"/>
      <c r="L15" s="60"/>
      <c r="M15" s="60">
        <v>306898</v>
      </c>
      <c r="N15" s="60">
        <v>306898</v>
      </c>
      <c r="O15" s="60"/>
      <c r="P15" s="60"/>
      <c r="Q15" s="60"/>
      <c r="R15" s="60"/>
      <c r="S15" s="60"/>
      <c r="T15" s="60"/>
      <c r="U15" s="60"/>
      <c r="V15" s="60"/>
      <c r="W15" s="60">
        <v>306898</v>
      </c>
      <c r="X15" s="60">
        <v>41400</v>
      </c>
      <c r="Y15" s="60">
        <v>265498</v>
      </c>
      <c r="Z15" s="140">
        <v>641.3</v>
      </c>
      <c r="AA15" s="155">
        <v>82800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731938</v>
      </c>
      <c r="N20" s="100">
        <f t="shared" si="2"/>
        <v>731938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731938</v>
      </c>
      <c r="X20" s="100">
        <f t="shared" si="2"/>
        <v>0</v>
      </c>
      <c r="Y20" s="100">
        <f t="shared" si="2"/>
        <v>731938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>
        <v>331838</v>
      </c>
      <c r="N21" s="60">
        <v>331838</v>
      </c>
      <c r="O21" s="60"/>
      <c r="P21" s="60"/>
      <c r="Q21" s="60"/>
      <c r="R21" s="60"/>
      <c r="S21" s="60"/>
      <c r="T21" s="60"/>
      <c r="U21" s="60"/>
      <c r="V21" s="60"/>
      <c r="W21" s="60">
        <v>331838</v>
      </c>
      <c r="X21" s="60"/>
      <c r="Y21" s="60">
        <v>331838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>
        <v>400100</v>
      </c>
      <c r="N25" s="60">
        <v>400100</v>
      </c>
      <c r="O25" s="60"/>
      <c r="P25" s="60"/>
      <c r="Q25" s="60"/>
      <c r="R25" s="60"/>
      <c r="S25" s="60"/>
      <c r="T25" s="60"/>
      <c r="U25" s="60"/>
      <c r="V25" s="60"/>
      <c r="W25" s="60">
        <v>400100</v>
      </c>
      <c r="X25" s="60"/>
      <c r="Y25" s="60">
        <v>400100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731938</v>
      </c>
      <c r="N26" s="295">
        <f t="shared" si="3"/>
        <v>731938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731938</v>
      </c>
      <c r="X26" s="295">
        <f t="shared" si="3"/>
        <v>0</v>
      </c>
      <c r="Y26" s="295">
        <f t="shared" si="3"/>
        <v>731938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3000000</v>
      </c>
      <c r="F36" s="60">
        <f t="shared" si="4"/>
        <v>3000000</v>
      </c>
      <c r="G36" s="60">
        <f t="shared" si="4"/>
        <v>0</v>
      </c>
      <c r="H36" s="60">
        <f t="shared" si="4"/>
        <v>1230882</v>
      </c>
      <c r="I36" s="60">
        <f t="shared" si="4"/>
        <v>142970</v>
      </c>
      <c r="J36" s="60">
        <f t="shared" si="4"/>
        <v>1373852</v>
      </c>
      <c r="K36" s="60">
        <f t="shared" si="4"/>
        <v>244030</v>
      </c>
      <c r="L36" s="60">
        <f t="shared" si="4"/>
        <v>343062</v>
      </c>
      <c r="M36" s="60">
        <f t="shared" si="4"/>
        <v>331838</v>
      </c>
      <c r="N36" s="60">
        <f t="shared" si="4"/>
        <v>918930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2292782</v>
      </c>
      <c r="X36" s="60">
        <f t="shared" si="4"/>
        <v>1500000</v>
      </c>
      <c r="Y36" s="60">
        <f t="shared" si="4"/>
        <v>792782</v>
      </c>
      <c r="Z36" s="140">
        <f aca="true" t="shared" si="5" ref="Z36:Z49">+IF(X36&lt;&gt;0,+(Y36/X36)*100,0)</f>
        <v>52.85213333333333</v>
      </c>
      <c r="AA36" s="155">
        <f>AA6+AA21</f>
        <v>3000000</v>
      </c>
    </row>
    <row r="37" spans="1:27" ht="13.5">
      <c r="A37" s="291" t="s">
        <v>205</v>
      </c>
      <c r="B37" s="142"/>
      <c r="C37" s="62">
        <f t="shared" si="4"/>
        <v>26560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1379875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32470</v>
      </c>
      <c r="J38" s="60">
        <f t="shared" si="4"/>
        <v>32470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32470</v>
      </c>
      <c r="X38" s="60">
        <f t="shared" si="4"/>
        <v>0</v>
      </c>
      <c r="Y38" s="60">
        <f t="shared" si="4"/>
        <v>32470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264968</v>
      </c>
      <c r="D39" s="156">
        <f t="shared" si="4"/>
        <v>0</v>
      </c>
      <c r="E39" s="60">
        <f t="shared" si="4"/>
        <v>4201800</v>
      </c>
      <c r="F39" s="60">
        <f t="shared" si="4"/>
        <v>4201800</v>
      </c>
      <c r="G39" s="60">
        <f t="shared" si="4"/>
        <v>55953</v>
      </c>
      <c r="H39" s="60">
        <f t="shared" si="4"/>
        <v>0</v>
      </c>
      <c r="I39" s="60">
        <f t="shared" si="4"/>
        <v>0</v>
      </c>
      <c r="J39" s="60">
        <f t="shared" si="4"/>
        <v>55953</v>
      </c>
      <c r="K39" s="60">
        <f t="shared" si="4"/>
        <v>1921</v>
      </c>
      <c r="L39" s="60">
        <f t="shared" si="4"/>
        <v>22957</v>
      </c>
      <c r="M39" s="60">
        <f t="shared" si="4"/>
        <v>805755</v>
      </c>
      <c r="N39" s="60">
        <f t="shared" si="4"/>
        <v>830633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886586</v>
      </c>
      <c r="X39" s="60">
        <f t="shared" si="4"/>
        <v>2100900</v>
      </c>
      <c r="Y39" s="60">
        <f t="shared" si="4"/>
        <v>-1214314</v>
      </c>
      <c r="Z39" s="140">
        <f t="shared" si="5"/>
        <v>-57.799704888381164</v>
      </c>
      <c r="AA39" s="155">
        <f>AA9+AA24</f>
        <v>4201800</v>
      </c>
    </row>
    <row r="40" spans="1:27" ht="13.5">
      <c r="A40" s="291" t="s">
        <v>208</v>
      </c>
      <c r="B40" s="142"/>
      <c r="C40" s="62">
        <f t="shared" si="4"/>
        <v>49364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42774</v>
      </c>
      <c r="H40" s="60">
        <f t="shared" si="4"/>
        <v>41152</v>
      </c>
      <c r="I40" s="60">
        <f t="shared" si="4"/>
        <v>0</v>
      </c>
      <c r="J40" s="60">
        <f t="shared" si="4"/>
        <v>83926</v>
      </c>
      <c r="K40" s="60">
        <f t="shared" si="4"/>
        <v>0</v>
      </c>
      <c r="L40" s="60">
        <f t="shared" si="4"/>
        <v>0</v>
      </c>
      <c r="M40" s="60">
        <f t="shared" si="4"/>
        <v>400100</v>
      </c>
      <c r="N40" s="60">
        <f t="shared" si="4"/>
        <v>400100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484026</v>
      </c>
      <c r="X40" s="60">
        <f t="shared" si="4"/>
        <v>0</v>
      </c>
      <c r="Y40" s="60">
        <f t="shared" si="4"/>
        <v>484026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1720767</v>
      </c>
      <c r="D41" s="294">
        <f t="shared" si="6"/>
        <v>0</v>
      </c>
      <c r="E41" s="295">
        <f t="shared" si="6"/>
        <v>7201800</v>
      </c>
      <c r="F41" s="295">
        <f t="shared" si="6"/>
        <v>7201800</v>
      </c>
      <c r="G41" s="295">
        <f t="shared" si="6"/>
        <v>98727</v>
      </c>
      <c r="H41" s="295">
        <f t="shared" si="6"/>
        <v>1272034</v>
      </c>
      <c r="I41" s="295">
        <f t="shared" si="6"/>
        <v>175440</v>
      </c>
      <c r="J41" s="295">
        <f t="shared" si="6"/>
        <v>1546201</v>
      </c>
      <c r="K41" s="295">
        <f t="shared" si="6"/>
        <v>245951</v>
      </c>
      <c r="L41" s="295">
        <f t="shared" si="6"/>
        <v>366019</v>
      </c>
      <c r="M41" s="295">
        <f t="shared" si="6"/>
        <v>1537693</v>
      </c>
      <c r="N41" s="295">
        <f t="shared" si="6"/>
        <v>2149663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3695864</v>
      </c>
      <c r="X41" s="295">
        <f t="shared" si="6"/>
        <v>3600900</v>
      </c>
      <c r="Y41" s="295">
        <f t="shared" si="6"/>
        <v>94964</v>
      </c>
      <c r="Z41" s="296">
        <f t="shared" si="5"/>
        <v>2.6372295814935156</v>
      </c>
      <c r="AA41" s="297">
        <f>SUM(AA36:AA40)</f>
        <v>7201800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928662</v>
      </c>
      <c r="F42" s="54">
        <f t="shared" si="7"/>
        <v>928662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464331</v>
      </c>
      <c r="Y42" s="54">
        <f t="shared" si="7"/>
        <v>-464331</v>
      </c>
      <c r="Z42" s="184">
        <f t="shared" si="5"/>
        <v>-100</v>
      </c>
      <c r="AA42" s="130">
        <f aca="true" t="shared" si="8" ref="AA42:AA48">AA12+AA27</f>
        <v>928662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568651</v>
      </c>
      <c r="D45" s="129">
        <f t="shared" si="7"/>
        <v>0</v>
      </c>
      <c r="E45" s="54">
        <f t="shared" si="7"/>
        <v>82800</v>
      </c>
      <c r="F45" s="54">
        <f t="shared" si="7"/>
        <v>82800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306898</v>
      </c>
      <c r="N45" s="54">
        <f t="shared" si="7"/>
        <v>306898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306898</v>
      </c>
      <c r="X45" s="54">
        <f t="shared" si="7"/>
        <v>41400</v>
      </c>
      <c r="Y45" s="54">
        <f t="shared" si="7"/>
        <v>265498</v>
      </c>
      <c r="Z45" s="184">
        <f t="shared" si="5"/>
        <v>641.2995169082126</v>
      </c>
      <c r="AA45" s="130">
        <f t="shared" si="8"/>
        <v>82800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2289418</v>
      </c>
      <c r="D49" s="218">
        <f t="shared" si="9"/>
        <v>0</v>
      </c>
      <c r="E49" s="220">
        <f t="shared" si="9"/>
        <v>8213262</v>
      </c>
      <c r="F49" s="220">
        <f t="shared" si="9"/>
        <v>8213262</v>
      </c>
      <c r="G49" s="220">
        <f t="shared" si="9"/>
        <v>98727</v>
      </c>
      <c r="H49" s="220">
        <f t="shared" si="9"/>
        <v>1272034</v>
      </c>
      <c r="I49" s="220">
        <f t="shared" si="9"/>
        <v>175440</v>
      </c>
      <c r="J49" s="220">
        <f t="shared" si="9"/>
        <v>1546201</v>
      </c>
      <c r="K49" s="220">
        <f t="shared" si="9"/>
        <v>245951</v>
      </c>
      <c r="L49" s="220">
        <f t="shared" si="9"/>
        <v>366019</v>
      </c>
      <c r="M49" s="220">
        <f t="shared" si="9"/>
        <v>1844591</v>
      </c>
      <c r="N49" s="220">
        <f t="shared" si="9"/>
        <v>2456561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4002762</v>
      </c>
      <c r="X49" s="220">
        <f t="shared" si="9"/>
        <v>4106631</v>
      </c>
      <c r="Y49" s="220">
        <f t="shared" si="9"/>
        <v>-103869</v>
      </c>
      <c r="Z49" s="221">
        <f t="shared" si="5"/>
        <v>-2.5292995645335554</v>
      </c>
      <c r="AA49" s="222">
        <f>SUM(AA41:AA48)</f>
        <v>8213262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4361131</v>
      </c>
      <c r="D51" s="129">
        <f t="shared" si="10"/>
        <v>0</v>
      </c>
      <c r="E51" s="54">
        <f t="shared" si="10"/>
        <v>1118222</v>
      </c>
      <c r="F51" s="54">
        <f t="shared" si="10"/>
        <v>1118222</v>
      </c>
      <c r="G51" s="54">
        <f t="shared" si="10"/>
        <v>14532</v>
      </c>
      <c r="H51" s="54">
        <f t="shared" si="10"/>
        <v>89978</v>
      </c>
      <c r="I51" s="54">
        <f t="shared" si="10"/>
        <v>21546</v>
      </c>
      <c r="J51" s="54">
        <f t="shared" si="10"/>
        <v>126056</v>
      </c>
      <c r="K51" s="54">
        <f t="shared" si="10"/>
        <v>59706</v>
      </c>
      <c r="L51" s="54">
        <f t="shared" si="10"/>
        <v>52668</v>
      </c>
      <c r="M51" s="54">
        <f t="shared" si="10"/>
        <v>1000</v>
      </c>
      <c r="N51" s="54">
        <f t="shared" si="10"/>
        <v>113374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239430</v>
      </c>
      <c r="X51" s="54">
        <f t="shared" si="10"/>
        <v>559111</v>
      </c>
      <c r="Y51" s="54">
        <f t="shared" si="10"/>
        <v>-319681</v>
      </c>
      <c r="Z51" s="184">
        <f>+IF(X51&lt;&gt;0,+(Y51/X51)*100,0)</f>
        <v>-57.17666080617265</v>
      </c>
      <c r="AA51" s="130">
        <f>SUM(AA57:AA61)</f>
        <v>1118222</v>
      </c>
    </row>
    <row r="52" spans="1:27" ht="13.5">
      <c r="A52" s="310" t="s">
        <v>204</v>
      </c>
      <c r="B52" s="142"/>
      <c r="C52" s="62">
        <v>1365120</v>
      </c>
      <c r="D52" s="156"/>
      <c r="E52" s="60">
        <v>86300</v>
      </c>
      <c r="F52" s="60">
        <v>86300</v>
      </c>
      <c r="G52" s="60"/>
      <c r="H52" s="60"/>
      <c r="I52" s="60"/>
      <c r="J52" s="60"/>
      <c r="K52" s="60">
        <v>873</v>
      </c>
      <c r="L52" s="60"/>
      <c r="M52" s="60"/>
      <c r="N52" s="60">
        <v>873</v>
      </c>
      <c r="O52" s="60"/>
      <c r="P52" s="60"/>
      <c r="Q52" s="60"/>
      <c r="R52" s="60"/>
      <c r="S52" s="60"/>
      <c r="T52" s="60"/>
      <c r="U52" s="60"/>
      <c r="V52" s="60"/>
      <c r="W52" s="60">
        <v>873</v>
      </c>
      <c r="X52" s="60">
        <v>43150</v>
      </c>
      <c r="Y52" s="60">
        <v>-42277</v>
      </c>
      <c r="Z52" s="140">
        <v>-97.98</v>
      </c>
      <c r="AA52" s="155">
        <v>86300</v>
      </c>
    </row>
    <row r="53" spans="1:27" ht="13.5">
      <c r="A53" s="310" t="s">
        <v>205</v>
      </c>
      <c r="B53" s="142"/>
      <c r="C53" s="62"/>
      <c r="D53" s="156"/>
      <c r="E53" s="60">
        <v>265250</v>
      </c>
      <c r="F53" s="60">
        <v>265250</v>
      </c>
      <c r="G53" s="60">
        <v>2000</v>
      </c>
      <c r="H53" s="60">
        <v>1000</v>
      </c>
      <c r="I53" s="60">
        <v>1000</v>
      </c>
      <c r="J53" s="60">
        <v>4000</v>
      </c>
      <c r="K53" s="60">
        <v>1000</v>
      </c>
      <c r="L53" s="60">
        <v>25054</v>
      </c>
      <c r="M53" s="60">
        <v>1000</v>
      </c>
      <c r="N53" s="60">
        <v>27054</v>
      </c>
      <c r="O53" s="60"/>
      <c r="P53" s="60"/>
      <c r="Q53" s="60"/>
      <c r="R53" s="60"/>
      <c r="S53" s="60"/>
      <c r="T53" s="60"/>
      <c r="U53" s="60"/>
      <c r="V53" s="60"/>
      <c r="W53" s="60">
        <v>31054</v>
      </c>
      <c r="X53" s="60">
        <v>132625</v>
      </c>
      <c r="Y53" s="60">
        <v>-101571</v>
      </c>
      <c r="Z53" s="140">
        <v>-76.59</v>
      </c>
      <c r="AA53" s="155">
        <v>265250</v>
      </c>
    </row>
    <row r="54" spans="1:27" ht="13.5">
      <c r="A54" s="310" t="s">
        <v>206</v>
      </c>
      <c r="B54" s="142"/>
      <c r="C54" s="62"/>
      <c r="D54" s="156"/>
      <c r="E54" s="60">
        <v>100500</v>
      </c>
      <c r="F54" s="60">
        <v>100500</v>
      </c>
      <c r="G54" s="60"/>
      <c r="H54" s="60">
        <v>31638</v>
      </c>
      <c r="I54" s="60"/>
      <c r="J54" s="60">
        <v>31638</v>
      </c>
      <c r="K54" s="60">
        <v>4498</v>
      </c>
      <c r="L54" s="60"/>
      <c r="M54" s="60"/>
      <c r="N54" s="60">
        <v>4498</v>
      </c>
      <c r="O54" s="60"/>
      <c r="P54" s="60"/>
      <c r="Q54" s="60"/>
      <c r="R54" s="60"/>
      <c r="S54" s="60"/>
      <c r="T54" s="60"/>
      <c r="U54" s="60"/>
      <c r="V54" s="60"/>
      <c r="W54" s="60">
        <v>36136</v>
      </c>
      <c r="X54" s="60">
        <v>50250</v>
      </c>
      <c r="Y54" s="60">
        <v>-14114</v>
      </c>
      <c r="Z54" s="140">
        <v>-28.09</v>
      </c>
      <c r="AA54" s="155">
        <v>100500</v>
      </c>
    </row>
    <row r="55" spans="1:27" ht="13.5">
      <c r="A55" s="310" t="s">
        <v>207</v>
      </c>
      <c r="B55" s="142"/>
      <c r="C55" s="62"/>
      <c r="D55" s="156"/>
      <c r="E55" s="60">
        <v>477000</v>
      </c>
      <c r="F55" s="60">
        <v>477000</v>
      </c>
      <c r="G55" s="60"/>
      <c r="H55" s="60"/>
      <c r="I55" s="60">
        <v>4841</v>
      </c>
      <c r="J55" s="60">
        <v>4841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4841</v>
      </c>
      <c r="X55" s="60">
        <v>238500</v>
      </c>
      <c r="Y55" s="60">
        <v>-233659</v>
      </c>
      <c r="Z55" s="140">
        <v>-97.97</v>
      </c>
      <c r="AA55" s="155">
        <v>477000</v>
      </c>
    </row>
    <row r="56" spans="1:27" ht="13.5">
      <c r="A56" s="310" t="s">
        <v>208</v>
      </c>
      <c r="B56" s="142"/>
      <c r="C56" s="62"/>
      <c r="D56" s="156"/>
      <c r="E56" s="60">
        <v>80000</v>
      </c>
      <c r="F56" s="60">
        <v>80000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40000</v>
      </c>
      <c r="Y56" s="60">
        <v>-40000</v>
      </c>
      <c r="Z56" s="140">
        <v>-100</v>
      </c>
      <c r="AA56" s="155">
        <v>80000</v>
      </c>
    </row>
    <row r="57" spans="1:27" ht="13.5">
      <c r="A57" s="138" t="s">
        <v>209</v>
      </c>
      <c r="B57" s="142"/>
      <c r="C57" s="293">
        <f aca="true" t="shared" si="11" ref="C57:Y57">SUM(C52:C56)</f>
        <v>1365120</v>
      </c>
      <c r="D57" s="294">
        <f t="shared" si="11"/>
        <v>0</v>
      </c>
      <c r="E57" s="295">
        <f t="shared" si="11"/>
        <v>1009050</v>
      </c>
      <c r="F57" s="295">
        <f t="shared" si="11"/>
        <v>1009050</v>
      </c>
      <c r="G57" s="295">
        <f t="shared" si="11"/>
        <v>2000</v>
      </c>
      <c r="H57" s="295">
        <f t="shared" si="11"/>
        <v>32638</v>
      </c>
      <c r="I57" s="295">
        <f t="shared" si="11"/>
        <v>5841</v>
      </c>
      <c r="J57" s="295">
        <f t="shared" si="11"/>
        <v>40479</v>
      </c>
      <c r="K57" s="295">
        <f t="shared" si="11"/>
        <v>6371</v>
      </c>
      <c r="L57" s="295">
        <f t="shared" si="11"/>
        <v>25054</v>
      </c>
      <c r="M57" s="295">
        <f t="shared" si="11"/>
        <v>1000</v>
      </c>
      <c r="N57" s="295">
        <f t="shared" si="11"/>
        <v>32425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72904</v>
      </c>
      <c r="X57" s="295">
        <f t="shared" si="11"/>
        <v>504525</v>
      </c>
      <c r="Y57" s="295">
        <f t="shared" si="11"/>
        <v>-431621</v>
      </c>
      <c r="Z57" s="296">
        <f>+IF(X57&lt;&gt;0,+(Y57/X57)*100,0)</f>
        <v>-85.54997274664288</v>
      </c>
      <c r="AA57" s="297">
        <f>SUM(AA52:AA56)</f>
        <v>1009050</v>
      </c>
    </row>
    <row r="58" spans="1:27" ht="13.5">
      <c r="A58" s="311" t="s">
        <v>210</v>
      </c>
      <c r="B58" s="136"/>
      <c r="C58" s="62">
        <v>2996011</v>
      </c>
      <c r="D58" s="156"/>
      <c r="E58" s="60">
        <v>1212</v>
      </c>
      <c r="F58" s="60">
        <v>1212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606</v>
      </c>
      <c r="Y58" s="60">
        <v>-606</v>
      </c>
      <c r="Z58" s="140">
        <v>-100</v>
      </c>
      <c r="AA58" s="155">
        <v>1212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107960</v>
      </c>
      <c r="F61" s="60">
        <v>107960</v>
      </c>
      <c r="G61" s="60">
        <v>12532</v>
      </c>
      <c r="H61" s="60">
        <v>57340</v>
      </c>
      <c r="I61" s="60">
        <v>15705</v>
      </c>
      <c r="J61" s="60">
        <v>85577</v>
      </c>
      <c r="K61" s="60">
        <v>53335</v>
      </c>
      <c r="L61" s="60">
        <v>27614</v>
      </c>
      <c r="M61" s="60"/>
      <c r="N61" s="60">
        <v>80949</v>
      </c>
      <c r="O61" s="60"/>
      <c r="P61" s="60"/>
      <c r="Q61" s="60"/>
      <c r="R61" s="60"/>
      <c r="S61" s="60"/>
      <c r="T61" s="60"/>
      <c r="U61" s="60"/>
      <c r="V61" s="60"/>
      <c r="W61" s="60">
        <v>166526</v>
      </c>
      <c r="X61" s="60">
        <v>53980</v>
      </c>
      <c r="Y61" s="60">
        <v>112546</v>
      </c>
      <c r="Z61" s="140">
        <v>208.5</v>
      </c>
      <c r="AA61" s="155">
        <v>107960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>
        <v>1000</v>
      </c>
      <c r="I66" s="275">
        <v>7933</v>
      </c>
      <c r="J66" s="275">
        <v>8933</v>
      </c>
      <c r="K66" s="275">
        <v>873</v>
      </c>
      <c r="L66" s="275">
        <v>6704</v>
      </c>
      <c r="M66" s="275"/>
      <c r="N66" s="275">
        <v>7577</v>
      </c>
      <c r="O66" s="275"/>
      <c r="P66" s="275"/>
      <c r="Q66" s="275"/>
      <c r="R66" s="275"/>
      <c r="S66" s="275"/>
      <c r="T66" s="275"/>
      <c r="U66" s="275"/>
      <c r="V66" s="275"/>
      <c r="W66" s="275">
        <v>16510</v>
      </c>
      <c r="X66" s="275"/>
      <c r="Y66" s="275">
        <v>16510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1118222</v>
      </c>
      <c r="F68" s="60"/>
      <c r="G68" s="60">
        <v>14532</v>
      </c>
      <c r="H68" s="60">
        <v>88978</v>
      </c>
      <c r="I68" s="60">
        <v>13613</v>
      </c>
      <c r="J68" s="60">
        <v>117123</v>
      </c>
      <c r="K68" s="60">
        <v>58833</v>
      </c>
      <c r="L68" s="60">
        <v>45964</v>
      </c>
      <c r="M68" s="60">
        <v>1000</v>
      </c>
      <c r="N68" s="60">
        <v>105797</v>
      </c>
      <c r="O68" s="60"/>
      <c r="P68" s="60"/>
      <c r="Q68" s="60"/>
      <c r="R68" s="60"/>
      <c r="S68" s="60"/>
      <c r="T68" s="60"/>
      <c r="U68" s="60"/>
      <c r="V68" s="60"/>
      <c r="W68" s="60">
        <v>222920</v>
      </c>
      <c r="X68" s="60"/>
      <c r="Y68" s="60">
        <v>222920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1118222</v>
      </c>
      <c r="F69" s="220">
        <f t="shared" si="12"/>
        <v>0</v>
      </c>
      <c r="G69" s="220">
        <f t="shared" si="12"/>
        <v>14532</v>
      </c>
      <c r="H69" s="220">
        <f t="shared" si="12"/>
        <v>89978</v>
      </c>
      <c r="I69" s="220">
        <f t="shared" si="12"/>
        <v>21546</v>
      </c>
      <c r="J69" s="220">
        <f t="shared" si="12"/>
        <v>126056</v>
      </c>
      <c r="K69" s="220">
        <f t="shared" si="12"/>
        <v>59706</v>
      </c>
      <c r="L69" s="220">
        <f t="shared" si="12"/>
        <v>52668</v>
      </c>
      <c r="M69" s="220">
        <f t="shared" si="12"/>
        <v>1000</v>
      </c>
      <c r="N69" s="220">
        <f t="shared" si="12"/>
        <v>113374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239430</v>
      </c>
      <c r="X69" s="220">
        <f t="shared" si="12"/>
        <v>0</v>
      </c>
      <c r="Y69" s="220">
        <f t="shared" si="12"/>
        <v>239430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1720767</v>
      </c>
      <c r="D5" s="344">
        <f t="shared" si="0"/>
        <v>0</v>
      </c>
      <c r="E5" s="343">
        <f t="shared" si="0"/>
        <v>7201800</v>
      </c>
      <c r="F5" s="345">
        <f t="shared" si="0"/>
        <v>7201800</v>
      </c>
      <c r="G5" s="345">
        <f t="shared" si="0"/>
        <v>98727</v>
      </c>
      <c r="H5" s="343">
        <f t="shared" si="0"/>
        <v>1272034</v>
      </c>
      <c r="I5" s="343">
        <f t="shared" si="0"/>
        <v>175440</v>
      </c>
      <c r="J5" s="345">
        <f t="shared" si="0"/>
        <v>1546201</v>
      </c>
      <c r="K5" s="345">
        <f t="shared" si="0"/>
        <v>245951</v>
      </c>
      <c r="L5" s="343">
        <f t="shared" si="0"/>
        <v>366019</v>
      </c>
      <c r="M5" s="343">
        <f t="shared" si="0"/>
        <v>805755</v>
      </c>
      <c r="N5" s="345">
        <f t="shared" si="0"/>
        <v>1417725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2963926</v>
      </c>
      <c r="X5" s="343">
        <f t="shared" si="0"/>
        <v>3600900</v>
      </c>
      <c r="Y5" s="345">
        <f t="shared" si="0"/>
        <v>-636974</v>
      </c>
      <c r="Z5" s="346">
        <f>+IF(X5&lt;&gt;0,+(Y5/X5)*100,0)</f>
        <v>-17.68929989724791</v>
      </c>
      <c r="AA5" s="347">
        <f>+AA6+AA8+AA11+AA13+AA15</f>
        <v>7201800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0</v>
      </c>
      <c r="H6" s="60">
        <f t="shared" si="1"/>
        <v>1230882</v>
      </c>
      <c r="I6" s="60">
        <f t="shared" si="1"/>
        <v>142970</v>
      </c>
      <c r="J6" s="59">
        <f t="shared" si="1"/>
        <v>1373852</v>
      </c>
      <c r="K6" s="59">
        <f t="shared" si="1"/>
        <v>244030</v>
      </c>
      <c r="L6" s="60">
        <f t="shared" si="1"/>
        <v>343062</v>
      </c>
      <c r="M6" s="60">
        <f t="shared" si="1"/>
        <v>0</v>
      </c>
      <c r="N6" s="59">
        <f t="shared" si="1"/>
        <v>587092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1960944</v>
      </c>
      <c r="X6" s="60">
        <f t="shared" si="1"/>
        <v>1500000</v>
      </c>
      <c r="Y6" s="59">
        <f t="shared" si="1"/>
        <v>460944</v>
      </c>
      <c r="Z6" s="61">
        <f>+IF(X6&lt;&gt;0,+(Y6/X6)*100,0)</f>
        <v>30.7296</v>
      </c>
      <c r="AA6" s="62">
        <f t="shared" si="1"/>
        <v>3000000</v>
      </c>
    </row>
    <row r="7" spans="1:27" ht="13.5">
      <c r="A7" s="291" t="s">
        <v>228</v>
      </c>
      <c r="B7" s="142"/>
      <c r="C7" s="60"/>
      <c r="D7" s="327"/>
      <c r="E7" s="60">
        <v>3000000</v>
      </c>
      <c r="F7" s="59">
        <v>3000000</v>
      </c>
      <c r="G7" s="59"/>
      <c r="H7" s="60">
        <v>1230882</v>
      </c>
      <c r="I7" s="60">
        <v>142970</v>
      </c>
      <c r="J7" s="59">
        <v>1373852</v>
      </c>
      <c r="K7" s="59">
        <v>244030</v>
      </c>
      <c r="L7" s="60">
        <v>343062</v>
      </c>
      <c r="M7" s="60"/>
      <c r="N7" s="59">
        <v>587092</v>
      </c>
      <c r="O7" s="59"/>
      <c r="P7" s="60"/>
      <c r="Q7" s="60"/>
      <c r="R7" s="59"/>
      <c r="S7" s="59"/>
      <c r="T7" s="60"/>
      <c r="U7" s="60"/>
      <c r="V7" s="59"/>
      <c r="W7" s="59">
        <v>1960944</v>
      </c>
      <c r="X7" s="60">
        <v>1500000</v>
      </c>
      <c r="Y7" s="59">
        <v>460944</v>
      </c>
      <c r="Z7" s="61">
        <v>30.73</v>
      </c>
      <c r="AA7" s="62">
        <v>3000000</v>
      </c>
    </row>
    <row r="8" spans="1:27" ht="13.5">
      <c r="A8" s="348" t="s">
        <v>205</v>
      </c>
      <c r="B8" s="142"/>
      <c r="C8" s="60">
        <f aca="true" t="shared" si="2" ref="C8:Y8">SUM(C9:C10)</f>
        <v>26560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26560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1379875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32470</v>
      </c>
      <c r="J11" s="351">
        <f t="shared" si="3"/>
        <v>32470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32470</v>
      </c>
      <c r="X11" s="349">
        <f t="shared" si="3"/>
        <v>0</v>
      </c>
      <c r="Y11" s="351">
        <f t="shared" si="3"/>
        <v>32470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>
        <v>1379875</v>
      </c>
      <c r="D12" s="327"/>
      <c r="E12" s="60"/>
      <c r="F12" s="59"/>
      <c r="G12" s="59"/>
      <c r="H12" s="60"/>
      <c r="I12" s="60">
        <v>32470</v>
      </c>
      <c r="J12" s="59">
        <v>32470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32470</v>
      </c>
      <c r="X12" s="60"/>
      <c r="Y12" s="59">
        <v>32470</v>
      </c>
      <c r="Z12" s="61"/>
      <c r="AA12" s="62"/>
    </row>
    <row r="13" spans="1:27" ht="13.5">
      <c r="A13" s="348" t="s">
        <v>207</v>
      </c>
      <c r="B13" s="136"/>
      <c r="C13" s="275">
        <f>+C14</f>
        <v>264968</v>
      </c>
      <c r="D13" s="328">
        <f aca="true" t="shared" si="4" ref="D13:AA13">+D14</f>
        <v>0</v>
      </c>
      <c r="E13" s="275">
        <f t="shared" si="4"/>
        <v>4201800</v>
      </c>
      <c r="F13" s="329">
        <f t="shared" si="4"/>
        <v>4201800</v>
      </c>
      <c r="G13" s="329">
        <f t="shared" si="4"/>
        <v>55953</v>
      </c>
      <c r="H13" s="275">
        <f t="shared" si="4"/>
        <v>0</v>
      </c>
      <c r="I13" s="275">
        <f t="shared" si="4"/>
        <v>0</v>
      </c>
      <c r="J13" s="329">
        <f t="shared" si="4"/>
        <v>55953</v>
      </c>
      <c r="K13" s="329">
        <f t="shared" si="4"/>
        <v>1921</v>
      </c>
      <c r="L13" s="275">
        <f t="shared" si="4"/>
        <v>22957</v>
      </c>
      <c r="M13" s="275">
        <f t="shared" si="4"/>
        <v>805755</v>
      </c>
      <c r="N13" s="329">
        <f t="shared" si="4"/>
        <v>830633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886586</v>
      </c>
      <c r="X13" s="275">
        <f t="shared" si="4"/>
        <v>2100900</v>
      </c>
      <c r="Y13" s="329">
        <f t="shared" si="4"/>
        <v>-1214314</v>
      </c>
      <c r="Z13" s="322">
        <f>+IF(X13&lt;&gt;0,+(Y13/X13)*100,0)</f>
        <v>-57.799704888381164</v>
      </c>
      <c r="AA13" s="273">
        <f t="shared" si="4"/>
        <v>4201800</v>
      </c>
    </row>
    <row r="14" spans="1:27" ht="13.5">
      <c r="A14" s="291" t="s">
        <v>232</v>
      </c>
      <c r="B14" s="136"/>
      <c r="C14" s="60">
        <v>264968</v>
      </c>
      <c r="D14" s="327"/>
      <c r="E14" s="60">
        <v>4201800</v>
      </c>
      <c r="F14" s="59">
        <v>4201800</v>
      </c>
      <c r="G14" s="59">
        <v>55953</v>
      </c>
      <c r="H14" s="60"/>
      <c r="I14" s="60"/>
      <c r="J14" s="59">
        <v>55953</v>
      </c>
      <c r="K14" s="59">
        <v>1921</v>
      </c>
      <c r="L14" s="60">
        <v>22957</v>
      </c>
      <c r="M14" s="60">
        <v>805755</v>
      </c>
      <c r="N14" s="59">
        <v>830633</v>
      </c>
      <c r="O14" s="59"/>
      <c r="P14" s="60"/>
      <c r="Q14" s="60"/>
      <c r="R14" s="59"/>
      <c r="S14" s="59"/>
      <c r="T14" s="60"/>
      <c r="U14" s="60"/>
      <c r="V14" s="59"/>
      <c r="W14" s="59">
        <v>886586</v>
      </c>
      <c r="X14" s="60">
        <v>2100900</v>
      </c>
      <c r="Y14" s="59">
        <v>-1214314</v>
      </c>
      <c r="Z14" s="61">
        <v>-57.8</v>
      </c>
      <c r="AA14" s="62">
        <v>4201800</v>
      </c>
    </row>
    <row r="15" spans="1:27" ht="13.5">
      <c r="A15" s="348" t="s">
        <v>208</v>
      </c>
      <c r="B15" s="136"/>
      <c r="C15" s="60">
        <f aca="true" t="shared" si="5" ref="C15:Y15">SUM(C16:C20)</f>
        <v>49364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42774</v>
      </c>
      <c r="H15" s="60">
        <f t="shared" si="5"/>
        <v>41152</v>
      </c>
      <c r="I15" s="60">
        <f t="shared" si="5"/>
        <v>0</v>
      </c>
      <c r="J15" s="59">
        <f t="shared" si="5"/>
        <v>83926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83926</v>
      </c>
      <c r="X15" s="60">
        <f t="shared" si="5"/>
        <v>0</v>
      </c>
      <c r="Y15" s="59">
        <f t="shared" si="5"/>
        <v>83926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49364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42774</v>
      </c>
      <c r="H20" s="60">
        <v>41152</v>
      </c>
      <c r="I20" s="60"/>
      <c r="J20" s="59">
        <v>83926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83926</v>
      </c>
      <c r="X20" s="60"/>
      <c r="Y20" s="59">
        <v>83926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928662</v>
      </c>
      <c r="F22" s="332">
        <f t="shared" si="6"/>
        <v>928662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464331</v>
      </c>
      <c r="Y22" s="332">
        <f t="shared" si="6"/>
        <v>-464331</v>
      </c>
      <c r="Z22" s="323">
        <f>+IF(X22&lt;&gt;0,+(Y22/X22)*100,0)</f>
        <v>-100</v>
      </c>
      <c r="AA22" s="337">
        <f>SUM(AA23:AA32)</f>
        <v>928662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928662</v>
      </c>
      <c r="F32" s="59">
        <v>928662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464331</v>
      </c>
      <c r="Y32" s="59">
        <v>-464331</v>
      </c>
      <c r="Z32" s="61">
        <v>-100</v>
      </c>
      <c r="AA32" s="62">
        <v>928662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568651</v>
      </c>
      <c r="D40" s="331">
        <f t="shared" si="9"/>
        <v>0</v>
      </c>
      <c r="E40" s="330">
        <f t="shared" si="9"/>
        <v>82800</v>
      </c>
      <c r="F40" s="332">
        <f t="shared" si="9"/>
        <v>82800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306898</v>
      </c>
      <c r="N40" s="332">
        <f t="shared" si="9"/>
        <v>306898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306898</v>
      </c>
      <c r="X40" s="330">
        <f t="shared" si="9"/>
        <v>41400</v>
      </c>
      <c r="Y40" s="332">
        <f t="shared" si="9"/>
        <v>265498</v>
      </c>
      <c r="Z40" s="323">
        <f>+IF(X40&lt;&gt;0,+(Y40/X40)*100,0)</f>
        <v>641.2995169082126</v>
      </c>
      <c r="AA40" s="337">
        <f>SUM(AA41:AA49)</f>
        <v>82800</v>
      </c>
    </row>
    <row r="41" spans="1:27" ht="13.5">
      <c r="A41" s="348" t="s">
        <v>247</v>
      </c>
      <c r="B41" s="142"/>
      <c r="C41" s="349">
        <v>500985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302386</v>
      </c>
      <c r="N42" s="53">
        <f t="shared" si="10"/>
        <v>302386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302386</v>
      </c>
      <c r="X42" s="54">
        <f t="shared" si="10"/>
        <v>0</v>
      </c>
      <c r="Y42" s="53">
        <f t="shared" si="10"/>
        <v>302386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67666</v>
      </c>
      <c r="D44" s="355"/>
      <c r="E44" s="54">
        <v>82800</v>
      </c>
      <c r="F44" s="53">
        <v>82800</v>
      </c>
      <c r="G44" s="53"/>
      <c r="H44" s="54"/>
      <c r="I44" s="54"/>
      <c r="J44" s="53"/>
      <c r="K44" s="53"/>
      <c r="L44" s="54"/>
      <c r="M44" s="54">
        <v>4512</v>
      </c>
      <c r="N44" s="53">
        <v>4512</v>
      </c>
      <c r="O44" s="53"/>
      <c r="P44" s="54"/>
      <c r="Q44" s="54"/>
      <c r="R44" s="53"/>
      <c r="S44" s="53"/>
      <c r="T44" s="54"/>
      <c r="U44" s="54"/>
      <c r="V44" s="53"/>
      <c r="W44" s="53">
        <v>4512</v>
      </c>
      <c r="X44" s="54">
        <v>41400</v>
      </c>
      <c r="Y44" s="53">
        <v>-36888</v>
      </c>
      <c r="Z44" s="94">
        <v>-89.1</v>
      </c>
      <c r="AA44" s="95">
        <v>82800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2289418</v>
      </c>
      <c r="D60" s="333">
        <f t="shared" si="14"/>
        <v>0</v>
      </c>
      <c r="E60" s="219">
        <f t="shared" si="14"/>
        <v>8213262</v>
      </c>
      <c r="F60" s="264">
        <f t="shared" si="14"/>
        <v>8213262</v>
      </c>
      <c r="G60" s="264">
        <f t="shared" si="14"/>
        <v>98727</v>
      </c>
      <c r="H60" s="219">
        <f t="shared" si="14"/>
        <v>1272034</v>
      </c>
      <c r="I60" s="219">
        <f t="shared" si="14"/>
        <v>175440</v>
      </c>
      <c r="J60" s="264">
        <f t="shared" si="14"/>
        <v>1546201</v>
      </c>
      <c r="K60" s="264">
        <f t="shared" si="14"/>
        <v>245951</v>
      </c>
      <c r="L60" s="219">
        <f t="shared" si="14"/>
        <v>366019</v>
      </c>
      <c r="M60" s="219">
        <f t="shared" si="14"/>
        <v>1112653</v>
      </c>
      <c r="N60" s="264">
        <f t="shared" si="14"/>
        <v>1724623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3270824</v>
      </c>
      <c r="X60" s="219">
        <f t="shared" si="14"/>
        <v>4106631</v>
      </c>
      <c r="Y60" s="264">
        <f t="shared" si="14"/>
        <v>-835807</v>
      </c>
      <c r="Z60" s="324">
        <f>+IF(X60&lt;&gt;0,+(Y60/X60)*100,0)</f>
        <v>-20.35261994564401</v>
      </c>
      <c r="AA60" s="232">
        <f>+AA57+AA54+AA51+AA40+AA37+AA34+AA22+AA5</f>
        <v>8213262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302386</v>
      </c>
      <c r="N62" s="336">
        <f t="shared" si="15"/>
        <v>302386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302386</v>
      </c>
      <c r="X62" s="334">
        <f t="shared" si="15"/>
        <v>0</v>
      </c>
      <c r="Y62" s="336">
        <f t="shared" si="15"/>
        <v>302386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>
        <v>302386</v>
      </c>
      <c r="N65" s="105">
        <v>302386</v>
      </c>
      <c r="O65" s="99"/>
      <c r="P65" s="106"/>
      <c r="Q65" s="106"/>
      <c r="R65" s="105"/>
      <c r="S65" s="99"/>
      <c r="T65" s="106"/>
      <c r="U65" s="106"/>
      <c r="V65" s="105"/>
      <c r="W65" s="99">
        <v>302386</v>
      </c>
      <c r="X65" s="106"/>
      <c r="Y65" s="105">
        <v>302386</v>
      </c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731938</v>
      </c>
      <c r="N5" s="345">
        <f t="shared" si="0"/>
        <v>731938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731938</v>
      </c>
      <c r="X5" s="343">
        <f t="shared" si="0"/>
        <v>0</v>
      </c>
      <c r="Y5" s="345">
        <f t="shared" si="0"/>
        <v>731938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331838</v>
      </c>
      <c r="N6" s="59">
        <f t="shared" si="1"/>
        <v>331838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331838</v>
      </c>
      <c r="X6" s="60">
        <f t="shared" si="1"/>
        <v>0</v>
      </c>
      <c r="Y6" s="59">
        <f t="shared" si="1"/>
        <v>331838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>
        <v>331838</v>
      </c>
      <c r="N7" s="59">
        <v>331838</v>
      </c>
      <c r="O7" s="59"/>
      <c r="P7" s="60"/>
      <c r="Q7" s="60"/>
      <c r="R7" s="59"/>
      <c r="S7" s="59"/>
      <c r="T7" s="60"/>
      <c r="U7" s="60"/>
      <c r="V7" s="59"/>
      <c r="W7" s="59">
        <v>331838</v>
      </c>
      <c r="X7" s="60"/>
      <c r="Y7" s="59">
        <v>331838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400100</v>
      </c>
      <c r="N15" s="59">
        <f t="shared" si="5"/>
        <v>400100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400100</v>
      </c>
      <c r="X15" s="60">
        <f t="shared" si="5"/>
        <v>0</v>
      </c>
      <c r="Y15" s="59">
        <f t="shared" si="5"/>
        <v>400100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>
        <v>400100</v>
      </c>
      <c r="N20" s="59">
        <v>400100</v>
      </c>
      <c r="O20" s="59"/>
      <c r="P20" s="60"/>
      <c r="Q20" s="60"/>
      <c r="R20" s="59"/>
      <c r="S20" s="59"/>
      <c r="T20" s="60"/>
      <c r="U20" s="60"/>
      <c r="V20" s="59"/>
      <c r="W20" s="59">
        <v>400100</v>
      </c>
      <c r="X20" s="60"/>
      <c r="Y20" s="59">
        <v>400100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731938</v>
      </c>
      <c r="N60" s="264">
        <f t="shared" si="14"/>
        <v>731938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731938</v>
      </c>
      <c r="X60" s="219">
        <f t="shared" si="14"/>
        <v>0</v>
      </c>
      <c r="Y60" s="264">
        <f t="shared" si="14"/>
        <v>731938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2015-02-02T10:22:55Z</dcterms:created>
  <dcterms:modified xsi:type="dcterms:W3CDTF">2015-02-02T10:26:58Z</dcterms:modified>
  <cp:category/>
  <cp:version/>
  <cp:contentType/>
  <cp:contentStatus/>
</cp:coreProperties>
</file>