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<sst xmlns="http://schemas.openxmlformats.org/spreadsheetml/2006/main" count="855" uniqueCount="302">
  <si>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Makana(EC104)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</si>
  <si>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</si>
  <si>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</si>
  <si>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</si>
  <si>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</si>
  <si>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</si>
  <si>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</si>
  <si>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</si>
  <si>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</si>
  <si>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</si>
  <si>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</si>
  <si>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</si>
  <si>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</si>
  <si>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</si>
  <si>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</si>
  <si>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</si>
  <si>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</si>
  <si>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</si>
  <si>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</si>
  <si>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</si>
  <si>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</si>
  <si>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</si>
  <si>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</si>
  <si>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</si>
  <si>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</si>
  <si>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</si>
  <si>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</si>
  <si>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</si>
  <si>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</si>
  <si>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</si>
  <si>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</si>
  <si>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</si>
  <si>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</si>
  <si>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</si>
  <si>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</si>
  <si>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</si>
  <si>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</si>
  <si>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</si>
  <si>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</si>
  <si>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</si>
  <si>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</si>
  <si>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</si>
  <si>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</si>
  <si>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</si>
  <si>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</si>
  <si>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</si>
  <si>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</si>
  <si>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</si>
  <si>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</si>
  <si>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</si>
  <si>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</si>
  <si>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</si>
  <si>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</si>
  <si>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</si>
  <si>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</si>
  <si>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</si>
  <si>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</si>
  <si>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</si>
  <si>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</si>
  <si>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</si>
  <si>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</si>
  <si>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</si>
  <si>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</si>
  <si>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</si>
  <si>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</si>
  <si>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</si>
  <si>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</si>
  <si>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</si>
  <si>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</si>
  <si>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</si>
  <si>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Makana(EC104)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</si>
  <si>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</si>
  <si>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</si>
  <si>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</si>
  <si>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</si>
  <si>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</si>
  <si>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</si>
  <si>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</si>
  <si>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</si>
  <si>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</si>
  <si>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</si>
  <si>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</si>
  <si>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</si>
  <si>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</si>
  <si>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</si>
  <si>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</si>
  <si>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</si>
  <si>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</si>
  <si>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</si>
  <si>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</si>
  <si>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</si>
  <si>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</si>
  <si>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</si>
  <si>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</si>
  <si>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</si>
  <si>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</si>
  <si>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</si>
  <si>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</si>
  <si>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</si>
  <si>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</si>
  <si>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Makana(EC104)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</si>
  <si>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</si>
  <si>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</si>
  <si>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</si>
  <si>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</si>
  <si>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</si>
  <si>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</si>
  <si>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</si>
  <si>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</si>
  <si>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</si>
  <si>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</si>
  <si>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</si>
  <si>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</si>
  <si>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</si>
  <si>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</si>
  <si>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</si>
  <si>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</si>
  <si>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</si>
  <si>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</si>
  <si>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</si>
  <si>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</si>
  <si>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</si>
  <si>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</si>
  <si>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</si>
  <si>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</si>
  <si>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</si>
  <si>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</si>
  <si>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</si>
  <si>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</si>
  <si>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Makana(EC104)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</si>
  <si>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</si>
  <si>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</si>
  <si>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</si>
  <si>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</si>
  <si>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</si>
  <si>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</si>
  <si>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</si>
  <si>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</si>
  <si>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</si>
  <si>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</si>
  <si>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Makana(EC104)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</si>
  <si>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</si>
  <si>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</si>
  <si>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</si>
  <si>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</si>
  <si>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</si>
  <si>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</si>
  <si>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</si>
  <si>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</si>
  <si>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</si>
  <si>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</si>
  <si>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</si>
  <si>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</si>
  <si>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</si>
  <si>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</si>
  <si>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</si>
  <si>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</si>
  <si>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</si>
  <si>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</si>
  <si>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</si>
  <si>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</si>
  <si>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</si>
  <si>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</si>
  <si>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</si>
  <si>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</si>
  <si>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</si>
  <si>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</si>
  <si>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</si>
  <si>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</si>
  <si>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</si>
  <si>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</si>
  <si>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</si>
  <si>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</si>
  <si>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</si>
  <si>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Makana(EC104)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</si>
  <si>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</si>
  <si>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</si>
  <si>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</si>
  <si>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</si>
  <si>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</si>
  <si>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</si>
  <si>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</si>
  <si>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</si>
  <si>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</si>
  <si>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</si>
  <si>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</si>
  <si>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</si>
  <si>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</si>
  <si>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</si>
  <si>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</si>
  <si>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</si>
  <si>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</si>
  <si>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</si>
  <si>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</si>
  <si>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</si>
  <si>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</si>
  <si>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</si>
  <si>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</si>
  <si>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</si>
  <si>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</si>
  <si>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</si>
  <si>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Makana(EC104)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</si>
  <si>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</si>
  <si>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</si>
  <si>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</si>
  <si>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</si>
  <si>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</si>
  <si>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</si>
  <si>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</si>
  <si>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</si>
  <si>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</si>
  <si>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</si>
  <si>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</si>
  <si>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</si>
  <si>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</si>
  <si>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</si>
  <si>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</si>
  <si>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</si>
  <si>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</si>
  <si>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</si>
  <si>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</si>
  <si>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</si>
  <si>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</si>
  <si>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</si>
  <si>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</si>
  <si>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</si>
  <si>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Makana(EC104)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</si>
  <si>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</si>
  <si>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</si>
  <si>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</si>
  <si>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</si>
  <si>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</si>
  <si>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</si>
  <si>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</si>
  <si>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</si>
  <si>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</si>
  <si>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</si>
  <si>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</si>
  <si>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</si>
  <si>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</si>
  <si>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</si>
  <si>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</si>
  <si>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</si>
  <si>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</si>
  <si>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</si>
  <si>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</si>
  <si>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</si>
  <si>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</si>
  <si>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</si>
  <si>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</si>
  <si>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</si>
  <si>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</si>
  <si>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</si>
  <si>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</si>
  <si>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</si>
  <si>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</si>
  <si>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</si>
  <si>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</si>
  <si>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</si>
  <si>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</si>
  <si>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</si>
  <si>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</si>
  <si>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Makana(EC104)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</si>
  <si>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</si>
  <si>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</si>
  <si>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Makana(EC104)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</si>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</sst>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45925379</v>
      </c>
      <c r="E5" s="60">
        <v>45925379</v>
      </c>
      <c r="F5" s="60">
        <v>15828200</v>
      </c>
      <c r="G5" s="60">
        <v>-4862396</v>
      </c>
      <c r="H5" s="60">
        <v>3858486</v>
      </c>
      <c r="I5" s="60">
        <v>14824290</v>
      </c>
      <c r="J5" s="60">
        <v>5247169</v>
      </c>
      <c r="K5" s="60">
        <v>5400986</v>
      </c>
      <c r="L5" s="60">
        <v>0</v>
      </c>
      <c r="M5" s="60">
        <v>10648155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25472445</v>
      </c>
      <c r="W5" s="60">
        <v>32543063</v>
      </c>
      <c r="X5" s="60">
        <v>-7070618</v>
      </c>
      <c r="Y5" s="61">
        <v>-21.73</v>
      </c>
      <c r="Z5" s="62">
        <v>45925379</v>
      </c>
    </row>
    <row r="6" spans="1:26" ht="13.5">
      <c r="A6" s="58" t="s">
        <v>32</v>
      </c>
      <c r="B6" s="19">
        <v>0</v>
      </c>
      <c r="C6" s="19">
        <v>0</v>
      </c>
      <c r="D6" s="59">
        <v>230204403</v>
      </c>
      <c r="E6" s="60">
        <v>230204403</v>
      </c>
      <c r="F6" s="60">
        <v>65570626</v>
      </c>
      <c r="G6" s="60">
        <v>10497732</v>
      </c>
      <c r="H6" s="60">
        <v>11397632</v>
      </c>
      <c r="I6" s="60">
        <v>87465990</v>
      </c>
      <c r="J6" s="60">
        <v>12038606</v>
      </c>
      <c r="K6" s="60">
        <v>25474842</v>
      </c>
      <c r="L6" s="60">
        <v>0</v>
      </c>
      <c r="M6" s="60">
        <v>37513448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124979438</v>
      </c>
      <c r="W6" s="60">
        <v>131565937</v>
      </c>
      <c r="X6" s="60">
        <v>-6586499</v>
      </c>
      <c r="Y6" s="61">
        <v>-5.01</v>
      </c>
      <c r="Z6" s="62">
        <v>230204403</v>
      </c>
    </row>
    <row r="7" spans="1:26" ht="13.5">
      <c r="A7" s="58" t="s">
        <v>33</v>
      </c>
      <c r="B7" s="19">
        <v>0</v>
      </c>
      <c r="C7" s="19">
        <v>0</v>
      </c>
      <c r="D7" s="59">
        <v>100000</v>
      </c>
      <c r="E7" s="60">
        <v>100000</v>
      </c>
      <c r="F7" s="60">
        <v>154522</v>
      </c>
      <c r="G7" s="60">
        <v>-31436</v>
      </c>
      <c r="H7" s="60">
        <v>1071355</v>
      </c>
      <c r="I7" s="60">
        <v>1194441</v>
      </c>
      <c r="J7" s="60">
        <v>196239</v>
      </c>
      <c r="K7" s="60">
        <v>2626238</v>
      </c>
      <c r="L7" s="60">
        <v>0</v>
      </c>
      <c r="M7" s="60">
        <v>2822477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4016918</v>
      </c>
      <c r="W7" s="60">
        <v>54540</v>
      </c>
      <c r="X7" s="60">
        <v>3962378</v>
      </c>
      <c r="Y7" s="61">
        <v>7265.09</v>
      </c>
      <c r="Z7" s="62">
        <v>100000</v>
      </c>
    </row>
    <row r="8" spans="1:26" ht="13.5">
      <c r="A8" s="58" t="s">
        <v>34</v>
      </c>
      <c r="B8" s="19">
        <v>0</v>
      </c>
      <c r="C8" s="19">
        <v>0</v>
      </c>
      <c r="D8" s="59">
        <v>78153000</v>
      </c>
      <c r="E8" s="60">
        <v>78153000</v>
      </c>
      <c r="F8" s="60">
        <v>26766903</v>
      </c>
      <c r="G8" s="60">
        <v>-1383690</v>
      </c>
      <c r="H8" s="60">
        <v>1025</v>
      </c>
      <c r="I8" s="60">
        <v>25384238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25384238</v>
      </c>
      <c r="W8" s="60">
        <v>42593385</v>
      </c>
      <c r="X8" s="60">
        <v>-17209147</v>
      </c>
      <c r="Y8" s="61">
        <v>-40.4</v>
      </c>
      <c r="Z8" s="62">
        <v>78153000</v>
      </c>
    </row>
    <row r="9" spans="1:26" ht="13.5">
      <c r="A9" s="58" t="s">
        <v>35</v>
      </c>
      <c r="B9" s="19">
        <v>0</v>
      </c>
      <c r="C9" s="19">
        <v>0</v>
      </c>
      <c r="D9" s="59">
        <v>27627298</v>
      </c>
      <c r="E9" s="60">
        <v>27627298</v>
      </c>
      <c r="F9" s="60">
        <v>1495623</v>
      </c>
      <c r="G9" s="60">
        <v>-1904910</v>
      </c>
      <c r="H9" s="60">
        <v>188798</v>
      </c>
      <c r="I9" s="60">
        <v>-220489</v>
      </c>
      <c r="J9" s="60">
        <v>-277368</v>
      </c>
      <c r="K9" s="60">
        <v>627830</v>
      </c>
      <c r="L9" s="60">
        <v>0</v>
      </c>
      <c r="M9" s="60">
        <v>350462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129973</v>
      </c>
      <c r="W9" s="60">
        <v>15069618</v>
      </c>
      <c r="X9" s="60">
        <v>-14939645</v>
      </c>
      <c r="Y9" s="61">
        <v>-99.14</v>
      </c>
      <c r="Z9" s="62">
        <v>27627298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382010080</v>
      </c>
      <c r="E10" s="66">
        <f t="shared" si="0"/>
        <v>382010080</v>
      </c>
      <c r="F10" s="66">
        <f t="shared" si="0"/>
        <v>109815874</v>
      </c>
      <c r="G10" s="66">
        <f t="shared" si="0"/>
        <v>2315300</v>
      </c>
      <c r="H10" s="66">
        <f t="shared" si="0"/>
        <v>16517296</v>
      </c>
      <c r="I10" s="66">
        <f t="shared" si="0"/>
        <v>128648470</v>
      </c>
      <c r="J10" s="66">
        <f t="shared" si="0"/>
        <v>17204646</v>
      </c>
      <c r="K10" s="66">
        <f t="shared" si="0"/>
        <v>34129896</v>
      </c>
      <c r="L10" s="66">
        <f t="shared" si="0"/>
        <v>0</v>
      </c>
      <c r="M10" s="66">
        <f t="shared" si="0"/>
        <v>51334542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179983012</v>
      </c>
      <c r="W10" s="66">
        <f t="shared" si="0"/>
        <v>221826543</v>
      </c>
      <c r="X10" s="66">
        <f t="shared" si="0"/>
        <v>-41843531</v>
      </c>
      <c r="Y10" s="67">
        <f>+IF(W10&lt;&gt;0,(X10/W10)*100,0)</f>
        <v>-18.86317590046021</v>
      </c>
      <c r="Z10" s="68">
        <f t="shared" si="0"/>
        <v>382010080</v>
      </c>
    </row>
    <row r="11" spans="1:26" ht="13.5">
      <c r="A11" s="58" t="s">
        <v>37</v>
      </c>
      <c r="B11" s="19">
        <v>0</v>
      </c>
      <c r="C11" s="19">
        <v>0</v>
      </c>
      <c r="D11" s="59">
        <v>135188460</v>
      </c>
      <c r="E11" s="60">
        <v>135188460</v>
      </c>
      <c r="F11" s="60">
        <v>9909968</v>
      </c>
      <c r="G11" s="60">
        <v>10288086</v>
      </c>
      <c r="H11" s="60">
        <v>10533843</v>
      </c>
      <c r="I11" s="60">
        <v>30731897</v>
      </c>
      <c r="J11" s="60">
        <v>10347781</v>
      </c>
      <c r="K11" s="60">
        <v>15356784</v>
      </c>
      <c r="L11" s="60">
        <v>0</v>
      </c>
      <c r="M11" s="60">
        <v>25704565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56436462</v>
      </c>
      <c r="W11" s="60">
        <v>73738908</v>
      </c>
      <c r="X11" s="60">
        <v>-17302446</v>
      </c>
      <c r="Y11" s="61">
        <v>-23.46</v>
      </c>
      <c r="Z11" s="62">
        <v>135188460</v>
      </c>
    </row>
    <row r="12" spans="1:26" ht="13.5">
      <c r="A12" s="58" t="s">
        <v>38</v>
      </c>
      <c r="B12" s="19">
        <v>0</v>
      </c>
      <c r="C12" s="19">
        <v>0</v>
      </c>
      <c r="D12" s="59">
        <v>9313000</v>
      </c>
      <c r="E12" s="60">
        <v>9313000</v>
      </c>
      <c r="F12" s="60">
        <v>1346727</v>
      </c>
      <c r="G12" s="60">
        <v>703443</v>
      </c>
      <c r="H12" s="60">
        <v>699003</v>
      </c>
      <c r="I12" s="60">
        <v>2749173</v>
      </c>
      <c r="J12" s="60">
        <v>699003</v>
      </c>
      <c r="K12" s="60">
        <v>699003</v>
      </c>
      <c r="L12" s="60">
        <v>0</v>
      </c>
      <c r="M12" s="60">
        <v>1398006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4147179</v>
      </c>
      <c r="W12" s="60">
        <v>5079816</v>
      </c>
      <c r="X12" s="60">
        <v>-932637</v>
      </c>
      <c r="Y12" s="61">
        <v>-18.36</v>
      </c>
      <c r="Z12" s="62">
        <v>9313000</v>
      </c>
    </row>
    <row r="13" spans="1:26" ht="13.5">
      <c r="A13" s="58" t="s">
        <v>278</v>
      </c>
      <c r="B13" s="19">
        <v>0</v>
      </c>
      <c r="C13" s="19">
        <v>0</v>
      </c>
      <c r="D13" s="59">
        <v>27081252</v>
      </c>
      <c r="E13" s="60">
        <v>27081252</v>
      </c>
      <c r="F13" s="60">
        <v>0</v>
      </c>
      <c r="G13" s="60">
        <v>0</v>
      </c>
      <c r="H13" s="60">
        <v>1875803</v>
      </c>
      <c r="I13" s="60">
        <v>1875803</v>
      </c>
      <c r="J13" s="60">
        <v>1875803</v>
      </c>
      <c r="K13" s="60">
        <v>1875803</v>
      </c>
      <c r="L13" s="60">
        <v>0</v>
      </c>
      <c r="M13" s="60">
        <v>3751606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5627409</v>
      </c>
      <c r="W13" s="60">
        <v>14771454</v>
      </c>
      <c r="X13" s="60">
        <v>-9144045</v>
      </c>
      <c r="Y13" s="61">
        <v>-61.9</v>
      </c>
      <c r="Z13" s="62">
        <v>27081252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8392</v>
      </c>
      <c r="I14" s="60">
        <v>8392</v>
      </c>
      <c r="J14" s="60">
        <v>26088</v>
      </c>
      <c r="K14" s="60">
        <v>962651</v>
      </c>
      <c r="L14" s="60">
        <v>0</v>
      </c>
      <c r="M14" s="60">
        <v>988739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997131</v>
      </c>
      <c r="W14" s="60"/>
      <c r="X14" s="60">
        <v>997131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79623733</v>
      </c>
      <c r="E15" s="60">
        <v>79623733</v>
      </c>
      <c r="F15" s="60">
        <v>0</v>
      </c>
      <c r="G15" s="60">
        <v>0</v>
      </c>
      <c r="H15" s="60">
        <v>0</v>
      </c>
      <c r="I15" s="60">
        <v>0</v>
      </c>
      <c r="J15" s="60">
        <v>120788</v>
      </c>
      <c r="K15" s="60">
        <v>1000000</v>
      </c>
      <c r="L15" s="60">
        <v>0</v>
      </c>
      <c r="M15" s="60">
        <v>1120788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1120788</v>
      </c>
      <c r="W15" s="60">
        <v>43431270</v>
      </c>
      <c r="X15" s="60">
        <v>-42310482</v>
      </c>
      <c r="Y15" s="61">
        <v>-97.42</v>
      </c>
      <c r="Z15" s="62">
        <v>79623733</v>
      </c>
    </row>
    <row r="16" spans="1:26" ht="13.5">
      <c r="A16" s="69" t="s">
        <v>42</v>
      </c>
      <c r="B16" s="19">
        <v>0</v>
      </c>
      <c r="C16" s="19">
        <v>0</v>
      </c>
      <c r="D16" s="59">
        <v>41862522</v>
      </c>
      <c r="E16" s="60">
        <v>41862522</v>
      </c>
      <c r="F16" s="60">
        <v>0</v>
      </c>
      <c r="G16" s="60">
        <v>0</v>
      </c>
      <c r="H16" s="60">
        <v>1615213</v>
      </c>
      <c r="I16" s="60">
        <v>1615213</v>
      </c>
      <c r="J16" s="60">
        <v>1713549</v>
      </c>
      <c r="K16" s="60">
        <v>1785531</v>
      </c>
      <c r="L16" s="60">
        <v>0</v>
      </c>
      <c r="M16" s="60">
        <v>3499080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5114293</v>
      </c>
      <c r="W16" s="60">
        <v>22834362</v>
      </c>
      <c r="X16" s="60">
        <v>-17720069</v>
      </c>
      <c r="Y16" s="61">
        <v>-77.6</v>
      </c>
      <c r="Z16" s="62">
        <v>41862522</v>
      </c>
    </row>
    <row r="17" spans="1:26" ht="13.5">
      <c r="A17" s="58" t="s">
        <v>43</v>
      </c>
      <c r="B17" s="19">
        <v>0</v>
      </c>
      <c r="C17" s="19">
        <v>0</v>
      </c>
      <c r="D17" s="59">
        <v>88941445</v>
      </c>
      <c r="E17" s="60">
        <v>88941445</v>
      </c>
      <c r="F17" s="60">
        <v>4961851</v>
      </c>
      <c r="G17" s="60">
        <v>6171523</v>
      </c>
      <c r="H17" s="60">
        <v>3129217</v>
      </c>
      <c r="I17" s="60">
        <v>14262591</v>
      </c>
      <c r="J17" s="60">
        <v>5771311</v>
      </c>
      <c r="K17" s="60">
        <v>4568888</v>
      </c>
      <c r="L17" s="60">
        <v>0</v>
      </c>
      <c r="M17" s="60">
        <v>10340199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24602790</v>
      </c>
      <c r="W17" s="60">
        <v>48513810</v>
      </c>
      <c r="X17" s="60">
        <v>-23911020</v>
      </c>
      <c r="Y17" s="61">
        <v>-49.29</v>
      </c>
      <c r="Z17" s="62">
        <v>88941445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382010412</v>
      </c>
      <c r="E18" s="73">
        <f t="shared" si="1"/>
        <v>382010412</v>
      </c>
      <c r="F18" s="73">
        <f t="shared" si="1"/>
        <v>16218546</v>
      </c>
      <c r="G18" s="73">
        <f t="shared" si="1"/>
        <v>17163052</v>
      </c>
      <c r="H18" s="73">
        <f t="shared" si="1"/>
        <v>17861471</v>
      </c>
      <c r="I18" s="73">
        <f t="shared" si="1"/>
        <v>51243069</v>
      </c>
      <c r="J18" s="73">
        <f t="shared" si="1"/>
        <v>20554323</v>
      </c>
      <c r="K18" s="73">
        <f t="shared" si="1"/>
        <v>26248660</v>
      </c>
      <c r="L18" s="73">
        <f t="shared" si="1"/>
        <v>0</v>
      </c>
      <c r="M18" s="73">
        <f t="shared" si="1"/>
        <v>46802983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98046052</v>
      </c>
      <c r="W18" s="73">
        <f t="shared" si="1"/>
        <v>208369620</v>
      </c>
      <c r="X18" s="73">
        <f t="shared" si="1"/>
        <v>-110323568</v>
      </c>
      <c r="Y18" s="67">
        <f>+IF(W18&lt;&gt;0,(X18/W18)*100,0)</f>
        <v>-52.94609070170594</v>
      </c>
      <c r="Z18" s="74">
        <f t="shared" si="1"/>
        <v>382010412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-332</v>
      </c>
      <c r="E19" s="77">
        <f t="shared" si="2"/>
        <v>-332</v>
      </c>
      <c r="F19" s="77">
        <f t="shared" si="2"/>
        <v>93597328</v>
      </c>
      <c r="G19" s="77">
        <f t="shared" si="2"/>
        <v>-14847752</v>
      </c>
      <c r="H19" s="77">
        <f t="shared" si="2"/>
        <v>-1344175</v>
      </c>
      <c r="I19" s="77">
        <f t="shared" si="2"/>
        <v>77405401</v>
      </c>
      <c r="J19" s="77">
        <f t="shared" si="2"/>
        <v>-3349677</v>
      </c>
      <c r="K19" s="77">
        <f t="shared" si="2"/>
        <v>7881236</v>
      </c>
      <c r="L19" s="77">
        <f t="shared" si="2"/>
        <v>0</v>
      </c>
      <c r="M19" s="77">
        <f t="shared" si="2"/>
        <v>4531559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81936960</v>
      </c>
      <c r="W19" s="77">
        <f>IF(E10=E18,0,W10-W18)</f>
        <v>13456923</v>
      </c>
      <c r="X19" s="77">
        <f t="shared" si="2"/>
        <v>68480037</v>
      </c>
      <c r="Y19" s="78">
        <f>+IF(W19&lt;&gt;0,(X19/W19)*100,0)</f>
        <v>508.88332347595366</v>
      </c>
      <c r="Z19" s="79">
        <f t="shared" si="2"/>
        <v>-332</v>
      </c>
    </row>
    <row r="20" spans="1:26" ht="13.5">
      <c r="A20" s="58" t="s">
        <v>46</v>
      </c>
      <c r="B20" s="19">
        <v>0</v>
      </c>
      <c r="C20" s="19">
        <v>0</v>
      </c>
      <c r="D20" s="59">
        <v>65296000</v>
      </c>
      <c r="E20" s="60">
        <v>65296000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48972000</v>
      </c>
      <c r="X20" s="60">
        <v>-48972000</v>
      </c>
      <c r="Y20" s="61">
        <v>-100</v>
      </c>
      <c r="Z20" s="62">
        <v>65296000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65295668</v>
      </c>
      <c r="E22" s="88">
        <f t="shared" si="3"/>
        <v>65295668</v>
      </c>
      <c r="F22" s="88">
        <f t="shared" si="3"/>
        <v>93597328</v>
      </c>
      <c r="G22" s="88">
        <f t="shared" si="3"/>
        <v>-14847752</v>
      </c>
      <c r="H22" s="88">
        <f t="shared" si="3"/>
        <v>-1344175</v>
      </c>
      <c r="I22" s="88">
        <f t="shared" si="3"/>
        <v>77405401</v>
      </c>
      <c r="J22" s="88">
        <f t="shared" si="3"/>
        <v>-3349677</v>
      </c>
      <c r="K22" s="88">
        <f t="shared" si="3"/>
        <v>7881236</v>
      </c>
      <c r="L22" s="88">
        <f t="shared" si="3"/>
        <v>0</v>
      </c>
      <c r="M22" s="88">
        <f t="shared" si="3"/>
        <v>4531559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81936960</v>
      </c>
      <c r="W22" s="88">
        <f t="shared" si="3"/>
        <v>62428923</v>
      </c>
      <c r="X22" s="88">
        <f t="shared" si="3"/>
        <v>19508037</v>
      </c>
      <c r="Y22" s="89">
        <f>+IF(W22&lt;&gt;0,(X22/W22)*100,0)</f>
        <v>31.24839587573856</v>
      </c>
      <c r="Z22" s="90">
        <f t="shared" si="3"/>
        <v>65295668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65295668</v>
      </c>
      <c r="E24" s="77">
        <f t="shared" si="4"/>
        <v>65295668</v>
      </c>
      <c r="F24" s="77">
        <f t="shared" si="4"/>
        <v>93597328</v>
      </c>
      <c r="G24" s="77">
        <f t="shared" si="4"/>
        <v>-14847752</v>
      </c>
      <c r="H24" s="77">
        <f t="shared" si="4"/>
        <v>-1344175</v>
      </c>
      <c r="I24" s="77">
        <f t="shared" si="4"/>
        <v>77405401</v>
      </c>
      <c r="J24" s="77">
        <f t="shared" si="4"/>
        <v>-3349677</v>
      </c>
      <c r="K24" s="77">
        <f t="shared" si="4"/>
        <v>7881236</v>
      </c>
      <c r="L24" s="77">
        <f t="shared" si="4"/>
        <v>0</v>
      </c>
      <c r="M24" s="77">
        <f t="shared" si="4"/>
        <v>4531559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81936960</v>
      </c>
      <c r="W24" s="77">
        <f t="shared" si="4"/>
        <v>62428923</v>
      </c>
      <c r="X24" s="77">
        <f t="shared" si="4"/>
        <v>19508037</v>
      </c>
      <c r="Y24" s="78">
        <f>+IF(W24&lt;&gt;0,(X24/W24)*100,0)</f>
        <v>31.24839587573856</v>
      </c>
      <c r="Z24" s="79">
        <f t="shared" si="4"/>
        <v>65295668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63678981</v>
      </c>
      <c r="E27" s="100">
        <v>63678981</v>
      </c>
      <c r="F27" s="100">
        <v>200152</v>
      </c>
      <c r="G27" s="100">
        <v>988172</v>
      </c>
      <c r="H27" s="100">
        <v>0</v>
      </c>
      <c r="I27" s="100">
        <v>1188324</v>
      </c>
      <c r="J27" s="100">
        <v>6940369</v>
      </c>
      <c r="K27" s="100">
        <v>818807</v>
      </c>
      <c r="L27" s="100">
        <v>3651096</v>
      </c>
      <c r="M27" s="100">
        <v>11410272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12598596</v>
      </c>
      <c r="W27" s="100">
        <v>31839491</v>
      </c>
      <c r="X27" s="100">
        <v>-19240895</v>
      </c>
      <c r="Y27" s="101">
        <v>-60.43</v>
      </c>
      <c r="Z27" s="102">
        <v>63678981</v>
      </c>
    </row>
    <row r="28" spans="1:26" ht="13.5">
      <c r="A28" s="103" t="s">
        <v>46</v>
      </c>
      <c r="B28" s="19">
        <v>0</v>
      </c>
      <c r="C28" s="19">
        <v>0</v>
      </c>
      <c r="D28" s="59">
        <v>63678981</v>
      </c>
      <c r="E28" s="60">
        <v>63678981</v>
      </c>
      <c r="F28" s="60">
        <v>100665</v>
      </c>
      <c r="G28" s="60">
        <v>988172</v>
      </c>
      <c r="H28" s="60">
        <v>0</v>
      </c>
      <c r="I28" s="60">
        <v>1088837</v>
      </c>
      <c r="J28" s="60">
        <v>2427988</v>
      </c>
      <c r="K28" s="60">
        <v>818807</v>
      </c>
      <c r="L28" s="60">
        <v>3651096</v>
      </c>
      <c r="M28" s="60">
        <v>6897891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7986728</v>
      </c>
      <c r="W28" s="60">
        <v>31839491</v>
      </c>
      <c r="X28" s="60">
        <v>-23852763</v>
      </c>
      <c r="Y28" s="61">
        <v>-74.92</v>
      </c>
      <c r="Z28" s="62">
        <v>63678981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4393557</v>
      </c>
      <c r="K30" s="60">
        <v>0</v>
      </c>
      <c r="L30" s="60">
        <v>0</v>
      </c>
      <c r="M30" s="60">
        <v>4393557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4393557</v>
      </c>
      <c r="W30" s="60"/>
      <c r="X30" s="60">
        <v>4393557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99487</v>
      </c>
      <c r="G31" s="60">
        <v>0</v>
      </c>
      <c r="H31" s="60">
        <v>0</v>
      </c>
      <c r="I31" s="60">
        <v>99487</v>
      </c>
      <c r="J31" s="60">
        <v>118824</v>
      </c>
      <c r="K31" s="60">
        <v>0</v>
      </c>
      <c r="L31" s="60">
        <v>0</v>
      </c>
      <c r="M31" s="60">
        <v>118824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218311</v>
      </c>
      <c r="W31" s="60"/>
      <c r="X31" s="60">
        <v>218311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63678981</v>
      </c>
      <c r="E32" s="100">
        <f t="shared" si="5"/>
        <v>63678981</v>
      </c>
      <c r="F32" s="100">
        <f t="shared" si="5"/>
        <v>200152</v>
      </c>
      <c r="G32" s="100">
        <f t="shared" si="5"/>
        <v>988172</v>
      </c>
      <c r="H32" s="100">
        <f t="shared" si="5"/>
        <v>0</v>
      </c>
      <c r="I32" s="100">
        <f t="shared" si="5"/>
        <v>1188324</v>
      </c>
      <c r="J32" s="100">
        <f t="shared" si="5"/>
        <v>6940369</v>
      </c>
      <c r="K32" s="100">
        <f t="shared" si="5"/>
        <v>818807</v>
      </c>
      <c r="L32" s="100">
        <f t="shared" si="5"/>
        <v>3651096</v>
      </c>
      <c r="M32" s="100">
        <f t="shared" si="5"/>
        <v>11410272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12598596</v>
      </c>
      <c r="W32" s="100">
        <f t="shared" si="5"/>
        <v>31839491</v>
      </c>
      <c r="X32" s="100">
        <f t="shared" si="5"/>
        <v>-19240895</v>
      </c>
      <c r="Y32" s="101">
        <f>+IF(W32&lt;&gt;0,(X32/W32)*100,0)</f>
        <v>-60.43091266754232</v>
      </c>
      <c r="Z32" s="102">
        <f t="shared" si="5"/>
        <v>63678981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167154942</v>
      </c>
      <c r="C35" s="19">
        <v>0</v>
      </c>
      <c r="D35" s="59">
        <v>178735532</v>
      </c>
      <c r="E35" s="60">
        <v>178735532</v>
      </c>
      <c r="F35" s="60">
        <v>258758446</v>
      </c>
      <c r="G35" s="60">
        <v>233931075</v>
      </c>
      <c r="H35" s="60">
        <v>236949124</v>
      </c>
      <c r="I35" s="60">
        <v>236949124</v>
      </c>
      <c r="J35" s="60">
        <v>219803871</v>
      </c>
      <c r="K35" s="60">
        <v>241881888</v>
      </c>
      <c r="L35" s="60">
        <v>0</v>
      </c>
      <c r="M35" s="60">
        <v>241881888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241881888</v>
      </c>
      <c r="W35" s="60">
        <v>89367766</v>
      </c>
      <c r="X35" s="60">
        <v>152514122</v>
      </c>
      <c r="Y35" s="61">
        <v>170.66</v>
      </c>
      <c r="Z35" s="62">
        <v>178735532</v>
      </c>
    </row>
    <row r="36" spans="1:26" ht="13.5">
      <c r="A36" s="58" t="s">
        <v>57</v>
      </c>
      <c r="B36" s="19">
        <v>1041469491</v>
      </c>
      <c r="C36" s="19">
        <v>0</v>
      </c>
      <c r="D36" s="59">
        <v>268800266</v>
      </c>
      <c r="E36" s="60">
        <v>268800266</v>
      </c>
      <c r="F36" s="60">
        <v>1065015740</v>
      </c>
      <c r="G36" s="60">
        <v>1066026712</v>
      </c>
      <c r="H36" s="60">
        <v>1066026712</v>
      </c>
      <c r="I36" s="60">
        <v>1066026712</v>
      </c>
      <c r="J36" s="60">
        <v>1072976630</v>
      </c>
      <c r="K36" s="60">
        <v>1074035442</v>
      </c>
      <c r="L36" s="60">
        <v>0</v>
      </c>
      <c r="M36" s="60">
        <v>1074035442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1074035442</v>
      </c>
      <c r="W36" s="60">
        <v>134400133</v>
      </c>
      <c r="X36" s="60">
        <v>939635309</v>
      </c>
      <c r="Y36" s="61">
        <v>699.13</v>
      </c>
      <c r="Z36" s="62">
        <v>268800266</v>
      </c>
    </row>
    <row r="37" spans="1:26" ht="13.5">
      <c r="A37" s="58" t="s">
        <v>58</v>
      </c>
      <c r="B37" s="19">
        <v>168227583</v>
      </c>
      <c r="C37" s="19">
        <v>0</v>
      </c>
      <c r="D37" s="59">
        <v>5277248</v>
      </c>
      <c r="E37" s="60">
        <v>5277248</v>
      </c>
      <c r="F37" s="60">
        <v>161063995</v>
      </c>
      <c r="G37" s="60">
        <v>156372561</v>
      </c>
      <c r="H37" s="60">
        <v>159908284</v>
      </c>
      <c r="I37" s="60">
        <v>159908284</v>
      </c>
      <c r="J37" s="60">
        <v>158331248</v>
      </c>
      <c r="K37" s="60">
        <v>167016151</v>
      </c>
      <c r="L37" s="60">
        <v>0</v>
      </c>
      <c r="M37" s="60">
        <v>167016151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167016151</v>
      </c>
      <c r="W37" s="60">
        <v>2638624</v>
      </c>
      <c r="X37" s="60">
        <v>164377527</v>
      </c>
      <c r="Y37" s="61">
        <v>6229.67</v>
      </c>
      <c r="Z37" s="62">
        <v>5277248</v>
      </c>
    </row>
    <row r="38" spans="1:26" ht="13.5">
      <c r="A38" s="58" t="s">
        <v>59</v>
      </c>
      <c r="B38" s="19">
        <v>89829935</v>
      </c>
      <c r="C38" s="19">
        <v>0</v>
      </c>
      <c r="D38" s="59">
        <v>2107309</v>
      </c>
      <c r="E38" s="60">
        <v>2107309</v>
      </c>
      <c r="F38" s="60">
        <v>114815528</v>
      </c>
      <c r="G38" s="60">
        <v>114815528</v>
      </c>
      <c r="H38" s="60">
        <v>114815528</v>
      </c>
      <c r="I38" s="60">
        <v>114815528</v>
      </c>
      <c r="J38" s="60">
        <v>114815528</v>
      </c>
      <c r="K38" s="60">
        <v>114815528</v>
      </c>
      <c r="L38" s="60">
        <v>0</v>
      </c>
      <c r="M38" s="60">
        <v>114815528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114815528</v>
      </c>
      <c r="W38" s="60">
        <v>1053655</v>
      </c>
      <c r="X38" s="60">
        <v>113761873</v>
      </c>
      <c r="Y38" s="61">
        <v>10796.88</v>
      </c>
      <c r="Z38" s="62">
        <v>2107309</v>
      </c>
    </row>
    <row r="39" spans="1:26" ht="13.5">
      <c r="A39" s="58" t="s">
        <v>60</v>
      </c>
      <c r="B39" s="19">
        <v>950566915</v>
      </c>
      <c r="C39" s="19">
        <v>0</v>
      </c>
      <c r="D39" s="59">
        <v>440151241</v>
      </c>
      <c r="E39" s="60">
        <v>440151241</v>
      </c>
      <c r="F39" s="60">
        <v>1047894663</v>
      </c>
      <c r="G39" s="60">
        <v>1028769698</v>
      </c>
      <c r="H39" s="60">
        <v>1028252024</v>
      </c>
      <c r="I39" s="60">
        <v>1028252024</v>
      </c>
      <c r="J39" s="60">
        <v>1019633725</v>
      </c>
      <c r="K39" s="60">
        <v>1034085651</v>
      </c>
      <c r="L39" s="60">
        <v>0</v>
      </c>
      <c r="M39" s="60">
        <v>1034085651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1034085651</v>
      </c>
      <c r="W39" s="60">
        <v>220075621</v>
      </c>
      <c r="X39" s="60">
        <v>814010030</v>
      </c>
      <c r="Y39" s="61">
        <v>369.88</v>
      </c>
      <c r="Z39" s="62">
        <v>440151241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66931496</v>
      </c>
      <c r="E42" s="60">
        <v>66931496</v>
      </c>
      <c r="F42" s="60">
        <v>52343893</v>
      </c>
      <c r="G42" s="60">
        <v>7902057</v>
      </c>
      <c r="H42" s="60">
        <v>1390889</v>
      </c>
      <c r="I42" s="60">
        <v>61636839</v>
      </c>
      <c r="J42" s="60">
        <v>-7126723</v>
      </c>
      <c r="K42" s="60">
        <v>10792020</v>
      </c>
      <c r="L42" s="60">
        <v>0</v>
      </c>
      <c r="M42" s="60">
        <v>3665297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65302136</v>
      </c>
      <c r="W42" s="60">
        <v>33465748</v>
      </c>
      <c r="X42" s="60">
        <v>31836388</v>
      </c>
      <c r="Y42" s="61">
        <v>95.13</v>
      </c>
      <c r="Z42" s="62">
        <v>66931496</v>
      </c>
    </row>
    <row r="43" spans="1:26" ht="13.5">
      <c r="A43" s="58" t="s">
        <v>63</v>
      </c>
      <c r="B43" s="19">
        <v>0</v>
      </c>
      <c r="C43" s="19">
        <v>0</v>
      </c>
      <c r="D43" s="59">
        <v>5139706</v>
      </c>
      <c r="E43" s="60">
        <v>5139706</v>
      </c>
      <c r="F43" s="60">
        <v>-4429048</v>
      </c>
      <c r="G43" s="60">
        <v>-1125490</v>
      </c>
      <c r="H43" s="60">
        <v>0</v>
      </c>
      <c r="I43" s="60">
        <v>-5554538</v>
      </c>
      <c r="J43" s="60">
        <v>-6949919</v>
      </c>
      <c r="K43" s="60">
        <v>52428938</v>
      </c>
      <c r="L43" s="60">
        <v>0</v>
      </c>
      <c r="M43" s="60">
        <v>45479019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39924481</v>
      </c>
      <c r="W43" s="60">
        <v>2569853</v>
      </c>
      <c r="X43" s="60">
        <v>37354628</v>
      </c>
      <c r="Y43" s="61">
        <v>1453.57</v>
      </c>
      <c r="Z43" s="62">
        <v>5139706</v>
      </c>
    </row>
    <row r="44" spans="1:26" ht="13.5">
      <c r="A44" s="58" t="s">
        <v>64</v>
      </c>
      <c r="B44" s="19">
        <v>0</v>
      </c>
      <c r="C44" s="19">
        <v>0</v>
      </c>
      <c r="D44" s="59">
        <v>4412000</v>
      </c>
      <c r="E44" s="60">
        <v>4412000</v>
      </c>
      <c r="F44" s="60">
        <v>0</v>
      </c>
      <c r="G44" s="60">
        <v>0</v>
      </c>
      <c r="H44" s="60">
        <v>35949</v>
      </c>
      <c r="I44" s="60">
        <v>35949</v>
      </c>
      <c r="J44" s="60">
        <v>-3560</v>
      </c>
      <c r="K44" s="60">
        <v>8802</v>
      </c>
      <c r="L44" s="60">
        <v>0</v>
      </c>
      <c r="M44" s="60">
        <v>5242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41191</v>
      </c>
      <c r="W44" s="60">
        <v>2206000</v>
      </c>
      <c r="X44" s="60">
        <v>-2164809</v>
      </c>
      <c r="Y44" s="61">
        <v>-98.13</v>
      </c>
      <c r="Z44" s="62">
        <v>4412000</v>
      </c>
    </row>
    <row r="45" spans="1:26" ht="13.5">
      <c r="A45" s="70" t="s">
        <v>65</v>
      </c>
      <c r="B45" s="22">
        <v>0</v>
      </c>
      <c r="C45" s="22">
        <v>0</v>
      </c>
      <c r="D45" s="99">
        <v>86315895</v>
      </c>
      <c r="E45" s="100">
        <v>86315895</v>
      </c>
      <c r="F45" s="100">
        <v>47914845</v>
      </c>
      <c r="G45" s="100">
        <v>54691412</v>
      </c>
      <c r="H45" s="100">
        <v>56118250</v>
      </c>
      <c r="I45" s="100">
        <v>56118250</v>
      </c>
      <c r="J45" s="100">
        <v>42038048</v>
      </c>
      <c r="K45" s="100">
        <v>105267808</v>
      </c>
      <c r="L45" s="100">
        <v>0</v>
      </c>
      <c r="M45" s="100">
        <v>105267808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105267808</v>
      </c>
      <c r="W45" s="100">
        <v>48074294</v>
      </c>
      <c r="X45" s="100">
        <v>57193514</v>
      </c>
      <c r="Y45" s="101">
        <v>118.97</v>
      </c>
      <c r="Z45" s="102">
        <v>86315895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60.575090870601166</v>
      </c>
      <c r="E58" s="7">
        <f t="shared" si="6"/>
        <v>60.575090870601166</v>
      </c>
      <c r="F58" s="7">
        <f t="shared" si="6"/>
        <v>20.05006924560421</v>
      </c>
      <c r="G58" s="7">
        <f t="shared" si="6"/>
        <v>379.70850150835696</v>
      </c>
      <c r="H58" s="7">
        <f t="shared" si="6"/>
        <v>100</v>
      </c>
      <c r="I58" s="7">
        <f t="shared" si="6"/>
        <v>47.97718816800187</v>
      </c>
      <c r="J58" s="7">
        <f t="shared" si="6"/>
        <v>100</v>
      </c>
      <c r="K58" s="7">
        <f t="shared" si="6"/>
        <v>100</v>
      </c>
      <c r="L58" s="7">
        <f t="shared" si="6"/>
        <v>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64.63048608162612</v>
      </c>
      <c r="W58" s="7">
        <f t="shared" si="6"/>
        <v>51.10156123294958</v>
      </c>
      <c r="X58" s="7">
        <f t="shared" si="6"/>
        <v>0</v>
      </c>
      <c r="Y58" s="7">
        <f t="shared" si="6"/>
        <v>0</v>
      </c>
      <c r="Z58" s="8">
        <f t="shared" si="6"/>
        <v>60.575090870601166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81.8109742763364</v>
      </c>
      <c r="E59" s="10">
        <f t="shared" si="7"/>
        <v>81.8109742763364</v>
      </c>
      <c r="F59" s="10">
        <f t="shared" si="7"/>
        <v>87.8083547086845</v>
      </c>
      <c r="G59" s="10">
        <f t="shared" si="7"/>
        <v>-312.0383037498386</v>
      </c>
      <c r="H59" s="10">
        <f t="shared" si="7"/>
        <v>100</v>
      </c>
      <c r="I59" s="10">
        <f t="shared" si="7"/>
        <v>222.13209536510686</v>
      </c>
      <c r="J59" s="10">
        <f t="shared" si="7"/>
        <v>100</v>
      </c>
      <c r="K59" s="10">
        <f t="shared" si="7"/>
        <v>100</v>
      </c>
      <c r="L59" s="10">
        <f t="shared" si="7"/>
        <v>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171.07765273416038</v>
      </c>
      <c r="W59" s="10">
        <f t="shared" si="7"/>
        <v>57.72658830547081</v>
      </c>
      <c r="X59" s="10">
        <f t="shared" si="7"/>
        <v>0</v>
      </c>
      <c r="Y59" s="10">
        <f t="shared" si="7"/>
        <v>0</v>
      </c>
      <c r="Z59" s="11">
        <f t="shared" si="7"/>
        <v>81.8109742763364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54.7150698937761</v>
      </c>
      <c r="E60" s="13">
        <f t="shared" si="7"/>
        <v>54.7150698937761</v>
      </c>
      <c r="F60" s="13">
        <f t="shared" si="7"/>
        <v>4.024927259349331</v>
      </c>
      <c r="G60" s="13">
        <f t="shared" si="7"/>
        <v>20.09170171233177</v>
      </c>
      <c r="H60" s="13">
        <f t="shared" si="7"/>
        <v>100</v>
      </c>
      <c r="I60" s="13">
        <f t="shared" si="7"/>
        <v>18.4597178857748</v>
      </c>
      <c r="J60" s="13">
        <f t="shared" si="7"/>
        <v>100</v>
      </c>
      <c r="K60" s="13">
        <f t="shared" si="7"/>
        <v>100</v>
      </c>
      <c r="L60" s="13">
        <f t="shared" si="7"/>
        <v>0</v>
      </c>
      <c r="M60" s="13">
        <f t="shared" si="7"/>
        <v>100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42.93460097012118</v>
      </c>
      <c r="W60" s="13">
        <f t="shared" si="7"/>
        <v>47.86820315048568</v>
      </c>
      <c r="X60" s="13">
        <f t="shared" si="7"/>
        <v>0</v>
      </c>
      <c r="Y60" s="13">
        <f t="shared" si="7"/>
        <v>0</v>
      </c>
      <c r="Z60" s="14">
        <f t="shared" si="7"/>
        <v>54.7150698937761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64.51137671413319</v>
      </c>
      <c r="E61" s="13">
        <f t="shared" si="7"/>
        <v>64.51137671413319</v>
      </c>
      <c r="F61" s="13">
        <f t="shared" si="7"/>
        <v>5.180098111907242</v>
      </c>
      <c r="G61" s="13">
        <f t="shared" si="7"/>
        <v>14.13937299221574</v>
      </c>
      <c r="H61" s="13">
        <f t="shared" si="7"/>
        <v>100</v>
      </c>
      <c r="I61" s="13">
        <f t="shared" si="7"/>
        <v>19.413487003330758</v>
      </c>
      <c r="J61" s="13">
        <f t="shared" si="7"/>
        <v>100</v>
      </c>
      <c r="K61" s="13">
        <f t="shared" si="7"/>
        <v>100</v>
      </c>
      <c r="L61" s="13">
        <f t="shared" si="7"/>
        <v>0</v>
      </c>
      <c r="M61" s="13">
        <f t="shared" si="7"/>
        <v>100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34.275537337551995</v>
      </c>
      <c r="W61" s="13">
        <f t="shared" si="7"/>
        <v>59.13542906459581</v>
      </c>
      <c r="X61" s="13">
        <f t="shared" si="7"/>
        <v>0</v>
      </c>
      <c r="Y61" s="13">
        <f t="shared" si="7"/>
        <v>0</v>
      </c>
      <c r="Z61" s="14">
        <f t="shared" si="7"/>
        <v>64.51137671413319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8.19082368882203</v>
      </c>
      <c r="E62" s="13">
        <f t="shared" si="7"/>
        <v>8.19082368882203</v>
      </c>
      <c r="F62" s="13">
        <f t="shared" si="7"/>
        <v>0.26880621087123363</v>
      </c>
      <c r="G62" s="13">
        <f t="shared" si="7"/>
        <v>-0.9847136193770173</v>
      </c>
      <c r="H62" s="13">
        <f t="shared" si="7"/>
        <v>-97.83038776048537</v>
      </c>
      <c r="I62" s="13">
        <f t="shared" si="7"/>
        <v>18.481558114500185</v>
      </c>
      <c r="J62" s="13">
        <f t="shared" si="7"/>
        <v>155.02558324345082</v>
      </c>
      <c r="K62" s="13">
        <f t="shared" si="7"/>
        <v>109.64566283313575</v>
      </c>
      <c r="L62" s="13">
        <f t="shared" si="7"/>
        <v>0</v>
      </c>
      <c r="M62" s="13">
        <f t="shared" si="7"/>
        <v>116.22448747725336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97.66709375657146</v>
      </c>
      <c r="W62" s="13">
        <f t="shared" si="7"/>
        <v>6.7015626453996875</v>
      </c>
      <c r="X62" s="13">
        <f t="shared" si="7"/>
        <v>0</v>
      </c>
      <c r="Y62" s="13">
        <f t="shared" si="7"/>
        <v>0</v>
      </c>
      <c r="Z62" s="14">
        <f t="shared" si="7"/>
        <v>8.19082368882203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81.80950129899217</v>
      </c>
      <c r="E63" s="13">
        <f t="shared" si="7"/>
        <v>81.80950129899217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64.02476917054186</v>
      </c>
      <c r="X63" s="13">
        <f t="shared" si="7"/>
        <v>0</v>
      </c>
      <c r="Y63" s="13">
        <f t="shared" si="7"/>
        <v>0</v>
      </c>
      <c r="Z63" s="14">
        <f t="shared" si="7"/>
        <v>81.80950129899217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81.84976808773987</v>
      </c>
      <c r="E64" s="13">
        <f t="shared" si="7"/>
        <v>81.84976808773987</v>
      </c>
      <c r="F64" s="13">
        <f t="shared" si="7"/>
        <v>0</v>
      </c>
      <c r="G64" s="13">
        <f t="shared" si="7"/>
        <v>0</v>
      </c>
      <c r="H64" s="13">
        <f t="shared" si="7"/>
        <v>100</v>
      </c>
      <c r="I64" s="13">
        <f t="shared" si="7"/>
        <v>85.63570019415859</v>
      </c>
      <c r="J64" s="13">
        <f t="shared" si="7"/>
        <v>100</v>
      </c>
      <c r="K64" s="13">
        <f t="shared" si="7"/>
        <v>100</v>
      </c>
      <c r="L64" s="13">
        <f t="shared" si="7"/>
        <v>0</v>
      </c>
      <c r="M64" s="13">
        <f t="shared" si="7"/>
        <v>100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94.40233550772587</v>
      </c>
      <c r="W64" s="13">
        <f t="shared" si="7"/>
        <v>70.31067268444542</v>
      </c>
      <c r="X64" s="13">
        <f t="shared" si="7"/>
        <v>0</v>
      </c>
      <c r="Y64" s="13">
        <f t="shared" si="7"/>
        <v>0</v>
      </c>
      <c r="Z64" s="14">
        <f t="shared" si="7"/>
        <v>81.84976808773987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100</v>
      </c>
      <c r="I65" s="13">
        <f t="shared" si="7"/>
        <v>100</v>
      </c>
      <c r="J65" s="13">
        <f t="shared" si="7"/>
        <v>100</v>
      </c>
      <c r="K65" s="13">
        <f t="shared" si="7"/>
        <v>100</v>
      </c>
      <c r="L65" s="13">
        <f t="shared" si="7"/>
        <v>0</v>
      </c>
      <c r="M65" s="13">
        <f t="shared" si="7"/>
        <v>100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99.91578947368421</v>
      </c>
      <c r="E66" s="16">
        <f t="shared" si="7"/>
        <v>99.91578947368421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91.58951224821568</v>
      </c>
      <c r="X66" s="16">
        <f t="shared" si="7"/>
        <v>0</v>
      </c>
      <c r="Y66" s="16">
        <f t="shared" si="7"/>
        <v>0</v>
      </c>
      <c r="Z66" s="17">
        <f t="shared" si="7"/>
        <v>99.91578947368421</v>
      </c>
    </row>
    <row r="67" spans="1:26" ht="13.5" hidden="1">
      <c r="A67" s="41" t="s">
        <v>285</v>
      </c>
      <c r="B67" s="24"/>
      <c r="C67" s="24"/>
      <c r="D67" s="25">
        <v>285629782</v>
      </c>
      <c r="E67" s="26">
        <v>285629782</v>
      </c>
      <c r="F67" s="26">
        <v>82481770</v>
      </c>
      <c r="G67" s="26">
        <v>4551310</v>
      </c>
      <c r="H67" s="26">
        <v>15256118</v>
      </c>
      <c r="I67" s="26">
        <v>102289198</v>
      </c>
      <c r="J67" s="26">
        <v>17285775</v>
      </c>
      <c r="K67" s="26">
        <v>30875828</v>
      </c>
      <c r="L67" s="26"/>
      <c r="M67" s="26">
        <v>48161603</v>
      </c>
      <c r="N67" s="26"/>
      <c r="O67" s="26"/>
      <c r="P67" s="26"/>
      <c r="Q67" s="26"/>
      <c r="R67" s="26"/>
      <c r="S67" s="26"/>
      <c r="T67" s="26"/>
      <c r="U67" s="26"/>
      <c r="V67" s="26">
        <v>150450801</v>
      </c>
      <c r="W67" s="26">
        <v>169290816</v>
      </c>
      <c r="X67" s="26"/>
      <c r="Y67" s="25"/>
      <c r="Z67" s="27">
        <v>285629782</v>
      </c>
    </row>
    <row r="68" spans="1:26" ht="13.5" hidden="1">
      <c r="A68" s="37" t="s">
        <v>31</v>
      </c>
      <c r="B68" s="19"/>
      <c r="C68" s="19"/>
      <c r="D68" s="20">
        <v>45925379</v>
      </c>
      <c r="E68" s="21">
        <v>45925379</v>
      </c>
      <c r="F68" s="21">
        <v>15828200</v>
      </c>
      <c r="G68" s="21">
        <v>-4862396</v>
      </c>
      <c r="H68" s="21">
        <v>3858486</v>
      </c>
      <c r="I68" s="21">
        <v>14824290</v>
      </c>
      <c r="J68" s="21">
        <v>5247169</v>
      </c>
      <c r="K68" s="21">
        <v>5400986</v>
      </c>
      <c r="L68" s="21"/>
      <c r="M68" s="21">
        <v>10648155</v>
      </c>
      <c r="N68" s="21"/>
      <c r="O68" s="21"/>
      <c r="P68" s="21"/>
      <c r="Q68" s="21"/>
      <c r="R68" s="21"/>
      <c r="S68" s="21"/>
      <c r="T68" s="21"/>
      <c r="U68" s="21"/>
      <c r="V68" s="21">
        <v>25472445</v>
      </c>
      <c r="W68" s="21">
        <v>32543063</v>
      </c>
      <c r="X68" s="21"/>
      <c r="Y68" s="20"/>
      <c r="Z68" s="23">
        <v>45925379</v>
      </c>
    </row>
    <row r="69" spans="1:26" ht="13.5" hidden="1">
      <c r="A69" s="38" t="s">
        <v>32</v>
      </c>
      <c r="B69" s="19"/>
      <c r="C69" s="19"/>
      <c r="D69" s="20">
        <v>230204403</v>
      </c>
      <c r="E69" s="21">
        <v>230204403</v>
      </c>
      <c r="F69" s="21">
        <v>65570626</v>
      </c>
      <c r="G69" s="21">
        <v>10497732</v>
      </c>
      <c r="H69" s="21">
        <v>11397632</v>
      </c>
      <c r="I69" s="21">
        <v>87465990</v>
      </c>
      <c r="J69" s="21">
        <v>12038606</v>
      </c>
      <c r="K69" s="21">
        <v>25474842</v>
      </c>
      <c r="L69" s="21"/>
      <c r="M69" s="21">
        <v>37513448</v>
      </c>
      <c r="N69" s="21"/>
      <c r="O69" s="21"/>
      <c r="P69" s="21"/>
      <c r="Q69" s="21"/>
      <c r="R69" s="21"/>
      <c r="S69" s="21"/>
      <c r="T69" s="21"/>
      <c r="U69" s="21"/>
      <c r="V69" s="21">
        <v>124979438</v>
      </c>
      <c r="W69" s="21">
        <v>131565937</v>
      </c>
      <c r="X69" s="21"/>
      <c r="Y69" s="20"/>
      <c r="Z69" s="23">
        <v>230204403</v>
      </c>
    </row>
    <row r="70" spans="1:26" ht="13.5" hidden="1">
      <c r="A70" s="39" t="s">
        <v>103</v>
      </c>
      <c r="B70" s="19"/>
      <c r="C70" s="19"/>
      <c r="D70" s="20">
        <v>144242000</v>
      </c>
      <c r="E70" s="21">
        <v>144242000</v>
      </c>
      <c r="F70" s="21">
        <v>50600586</v>
      </c>
      <c r="G70" s="21">
        <v>14764410</v>
      </c>
      <c r="H70" s="21">
        <v>9903481</v>
      </c>
      <c r="I70" s="21">
        <v>75268477</v>
      </c>
      <c r="J70" s="21">
        <v>7681043</v>
      </c>
      <c r="K70" s="21">
        <v>9339163</v>
      </c>
      <c r="L70" s="21"/>
      <c r="M70" s="21">
        <v>17020206</v>
      </c>
      <c r="N70" s="21"/>
      <c r="O70" s="21"/>
      <c r="P70" s="21"/>
      <c r="Q70" s="21"/>
      <c r="R70" s="21"/>
      <c r="S70" s="21"/>
      <c r="T70" s="21"/>
      <c r="U70" s="21"/>
      <c r="V70" s="21">
        <v>92288683</v>
      </c>
      <c r="W70" s="21">
        <v>78677454</v>
      </c>
      <c r="X70" s="21"/>
      <c r="Y70" s="20"/>
      <c r="Z70" s="23">
        <v>144242000</v>
      </c>
    </row>
    <row r="71" spans="1:26" ht="13.5" hidden="1">
      <c r="A71" s="39" t="s">
        <v>104</v>
      </c>
      <c r="B71" s="19"/>
      <c r="C71" s="19"/>
      <c r="D71" s="20">
        <v>50837378</v>
      </c>
      <c r="E71" s="21">
        <v>50837378</v>
      </c>
      <c r="F71" s="21">
        <v>6699994</v>
      </c>
      <c r="G71" s="21">
        <v>-2191297</v>
      </c>
      <c r="H71" s="21">
        <v>-682380</v>
      </c>
      <c r="I71" s="21">
        <v>3826317</v>
      </c>
      <c r="J71" s="21">
        <v>2366979</v>
      </c>
      <c r="K71" s="21">
        <v>13960150</v>
      </c>
      <c r="L71" s="21"/>
      <c r="M71" s="21">
        <v>16327129</v>
      </c>
      <c r="N71" s="21"/>
      <c r="O71" s="21"/>
      <c r="P71" s="21"/>
      <c r="Q71" s="21"/>
      <c r="R71" s="21"/>
      <c r="S71" s="21"/>
      <c r="T71" s="21"/>
      <c r="U71" s="21"/>
      <c r="V71" s="21">
        <v>20153446</v>
      </c>
      <c r="W71" s="21">
        <v>31067381</v>
      </c>
      <c r="X71" s="21"/>
      <c r="Y71" s="20"/>
      <c r="Z71" s="23">
        <v>50837378</v>
      </c>
    </row>
    <row r="72" spans="1:26" ht="13.5" hidden="1">
      <c r="A72" s="39" t="s">
        <v>105</v>
      </c>
      <c r="B72" s="19"/>
      <c r="C72" s="19"/>
      <c r="D72" s="20">
        <v>24217236</v>
      </c>
      <c r="E72" s="21">
        <v>24217236</v>
      </c>
      <c r="F72" s="21">
        <v>7318133</v>
      </c>
      <c r="G72" s="21">
        <v>-1261445</v>
      </c>
      <c r="H72" s="21">
        <v>1349955</v>
      </c>
      <c r="I72" s="21">
        <v>7406643</v>
      </c>
      <c r="J72" s="21">
        <v>1302444</v>
      </c>
      <c r="K72" s="21">
        <v>1346549</v>
      </c>
      <c r="L72" s="21"/>
      <c r="M72" s="21">
        <v>2648993</v>
      </c>
      <c r="N72" s="21"/>
      <c r="O72" s="21"/>
      <c r="P72" s="21"/>
      <c r="Q72" s="21"/>
      <c r="R72" s="21"/>
      <c r="S72" s="21"/>
      <c r="T72" s="21"/>
      <c r="U72" s="21"/>
      <c r="V72" s="21">
        <v>10055636</v>
      </c>
      <c r="W72" s="21">
        <v>15472137</v>
      </c>
      <c r="X72" s="21"/>
      <c r="Y72" s="20"/>
      <c r="Z72" s="23">
        <v>24217236</v>
      </c>
    </row>
    <row r="73" spans="1:26" ht="13.5" hidden="1">
      <c r="A73" s="39" t="s">
        <v>106</v>
      </c>
      <c r="B73" s="19"/>
      <c r="C73" s="19"/>
      <c r="D73" s="20">
        <v>10907789</v>
      </c>
      <c r="E73" s="21">
        <v>10907789</v>
      </c>
      <c r="F73" s="21">
        <v>951913</v>
      </c>
      <c r="G73" s="21">
        <v>-813936</v>
      </c>
      <c r="H73" s="21">
        <v>822578</v>
      </c>
      <c r="I73" s="21">
        <v>960555</v>
      </c>
      <c r="J73" s="21">
        <v>682909</v>
      </c>
      <c r="K73" s="21">
        <v>821439</v>
      </c>
      <c r="L73" s="21"/>
      <c r="M73" s="21">
        <v>1504348</v>
      </c>
      <c r="N73" s="21"/>
      <c r="O73" s="21"/>
      <c r="P73" s="21"/>
      <c r="Q73" s="21"/>
      <c r="R73" s="21"/>
      <c r="S73" s="21"/>
      <c r="T73" s="21"/>
      <c r="U73" s="21"/>
      <c r="V73" s="21">
        <v>2464903</v>
      </c>
      <c r="W73" s="21">
        <v>6348965</v>
      </c>
      <c r="X73" s="21"/>
      <c r="Y73" s="20"/>
      <c r="Z73" s="23">
        <v>10907789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>
        <v>3998</v>
      </c>
      <c r="I74" s="21">
        <v>3998</v>
      </c>
      <c r="J74" s="21">
        <v>5231</v>
      </c>
      <c r="K74" s="21">
        <v>7541</v>
      </c>
      <c r="L74" s="21"/>
      <c r="M74" s="21">
        <v>12772</v>
      </c>
      <c r="N74" s="21"/>
      <c r="O74" s="21"/>
      <c r="P74" s="21"/>
      <c r="Q74" s="21"/>
      <c r="R74" s="21"/>
      <c r="S74" s="21"/>
      <c r="T74" s="21"/>
      <c r="U74" s="21"/>
      <c r="V74" s="21">
        <v>16770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9500000</v>
      </c>
      <c r="E75" s="30">
        <v>9500000</v>
      </c>
      <c r="F75" s="30">
        <v>1082944</v>
      </c>
      <c r="G75" s="30">
        <v>-1084026</v>
      </c>
      <c r="H75" s="30"/>
      <c r="I75" s="30">
        <v>-1082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-1082</v>
      </c>
      <c r="W75" s="30">
        <v>5181816</v>
      </c>
      <c r="X75" s="30"/>
      <c r="Y75" s="29"/>
      <c r="Z75" s="31">
        <v>9500000</v>
      </c>
    </row>
    <row r="76" spans="1:26" ht="13.5" hidden="1">
      <c r="A76" s="42" t="s">
        <v>286</v>
      </c>
      <c r="B76" s="32"/>
      <c r="C76" s="32"/>
      <c r="D76" s="33">
        <v>173020500</v>
      </c>
      <c r="E76" s="34">
        <v>173020500</v>
      </c>
      <c r="F76" s="34">
        <v>16537652</v>
      </c>
      <c r="G76" s="34">
        <v>17281711</v>
      </c>
      <c r="H76" s="34">
        <v>15256118</v>
      </c>
      <c r="I76" s="34">
        <v>49075481</v>
      </c>
      <c r="J76" s="34">
        <v>17285775</v>
      </c>
      <c r="K76" s="34">
        <v>30875828</v>
      </c>
      <c r="L76" s="34"/>
      <c r="M76" s="34">
        <v>48161603</v>
      </c>
      <c r="N76" s="34"/>
      <c r="O76" s="34"/>
      <c r="P76" s="34"/>
      <c r="Q76" s="34"/>
      <c r="R76" s="34"/>
      <c r="S76" s="34"/>
      <c r="T76" s="34"/>
      <c r="U76" s="34"/>
      <c r="V76" s="34">
        <v>97237084</v>
      </c>
      <c r="W76" s="34">
        <v>86510250</v>
      </c>
      <c r="X76" s="34"/>
      <c r="Y76" s="33"/>
      <c r="Z76" s="35">
        <v>173020500</v>
      </c>
    </row>
    <row r="77" spans="1:26" ht="13.5" hidden="1">
      <c r="A77" s="37" t="s">
        <v>31</v>
      </c>
      <c r="B77" s="19"/>
      <c r="C77" s="19"/>
      <c r="D77" s="20">
        <v>37572000</v>
      </c>
      <c r="E77" s="21">
        <v>37572000</v>
      </c>
      <c r="F77" s="21">
        <v>13898482</v>
      </c>
      <c r="G77" s="21">
        <v>15172538</v>
      </c>
      <c r="H77" s="21">
        <v>3858486</v>
      </c>
      <c r="I77" s="21">
        <v>32929506</v>
      </c>
      <c r="J77" s="21">
        <v>5247169</v>
      </c>
      <c r="K77" s="21">
        <v>5400986</v>
      </c>
      <c r="L77" s="21"/>
      <c r="M77" s="21">
        <v>10648155</v>
      </c>
      <c r="N77" s="21"/>
      <c r="O77" s="21"/>
      <c r="P77" s="21"/>
      <c r="Q77" s="21"/>
      <c r="R77" s="21"/>
      <c r="S77" s="21"/>
      <c r="T77" s="21"/>
      <c r="U77" s="21"/>
      <c r="V77" s="21">
        <v>43577661</v>
      </c>
      <c r="W77" s="21">
        <v>18786000</v>
      </c>
      <c r="X77" s="21"/>
      <c r="Y77" s="20"/>
      <c r="Z77" s="23">
        <v>37572000</v>
      </c>
    </row>
    <row r="78" spans="1:26" ht="13.5" hidden="1">
      <c r="A78" s="38" t="s">
        <v>32</v>
      </c>
      <c r="B78" s="19"/>
      <c r="C78" s="19"/>
      <c r="D78" s="20">
        <v>125956500</v>
      </c>
      <c r="E78" s="21">
        <v>125956500</v>
      </c>
      <c r="F78" s="21">
        <v>2639170</v>
      </c>
      <c r="G78" s="21">
        <v>2109173</v>
      </c>
      <c r="H78" s="21">
        <v>11397632</v>
      </c>
      <c r="I78" s="21">
        <v>16145975</v>
      </c>
      <c r="J78" s="21">
        <v>12038606</v>
      </c>
      <c r="K78" s="21">
        <v>25474842</v>
      </c>
      <c r="L78" s="21"/>
      <c r="M78" s="21">
        <v>37513448</v>
      </c>
      <c r="N78" s="21"/>
      <c r="O78" s="21"/>
      <c r="P78" s="21"/>
      <c r="Q78" s="21"/>
      <c r="R78" s="21"/>
      <c r="S78" s="21"/>
      <c r="T78" s="21"/>
      <c r="U78" s="21"/>
      <c r="V78" s="21">
        <v>53659423</v>
      </c>
      <c r="W78" s="21">
        <v>62978250</v>
      </c>
      <c r="X78" s="21"/>
      <c r="Y78" s="20"/>
      <c r="Z78" s="23">
        <v>125956500</v>
      </c>
    </row>
    <row r="79" spans="1:26" ht="13.5" hidden="1">
      <c r="A79" s="39" t="s">
        <v>103</v>
      </c>
      <c r="B79" s="19"/>
      <c r="C79" s="19"/>
      <c r="D79" s="20">
        <v>93052500</v>
      </c>
      <c r="E79" s="21">
        <v>93052500</v>
      </c>
      <c r="F79" s="21">
        <v>2621160</v>
      </c>
      <c r="G79" s="21">
        <v>2087595</v>
      </c>
      <c r="H79" s="21">
        <v>9903481</v>
      </c>
      <c r="I79" s="21">
        <v>14612236</v>
      </c>
      <c r="J79" s="21">
        <v>7681043</v>
      </c>
      <c r="K79" s="21">
        <v>9339163</v>
      </c>
      <c r="L79" s="21"/>
      <c r="M79" s="21">
        <v>17020206</v>
      </c>
      <c r="N79" s="21"/>
      <c r="O79" s="21"/>
      <c r="P79" s="21"/>
      <c r="Q79" s="21"/>
      <c r="R79" s="21"/>
      <c r="S79" s="21"/>
      <c r="T79" s="21"/>
      <c r="U79" s="21"/>
      <c r="V79" s="21">
        <v>31632442</v>
      </c>
      <c r="W79" s="21">
        <v>46526250</v>
      </c>
      <c r="X79" s="21"/>
      <c r="Y79" s="20"/>
      <c r="Z79" s="23">
        <v>93052500</v>
      </c>
    </row>
    <row r="80" spans="1:26" ht="13.5" hidden="1">
      <c r="A80" s="39" t="s">
        <v>104</v>
      </c>
      <c r="B80" s="19"/>
      <c r="C80" s="19"/>
      <c r="D80" s="20">
        <v>4164000</v>
      </c>
      <c r="E80" s="21">
        <v>4164000</v>
      </c>
      <c r="F80" s="21">
        <v>18010</v>
      </c>
      <c r="G80" s="21">
        <v>21578</v>
      </c>
      <c r="H80" s="21">
        <v>667575</v>
      </c>
      <c r="I80" s="21">
        <v>707163</v>
      </c>
      <c r="J80" s="21">
        <v>3669423</v>
      </c>
      <c r="K80" s="21">
        <v>15306699</v>
      </c>
      <c r="L80" s="21"/>
      <c r="M80" s="21">
        <v>18976122</v>
      </c>
      <c r="N80" s="21"/>
      <c r="O80" s="21"/>
      <c r="P80" s="21"/>
      <c r="Q80" s="21"/>
      <c r="R80" s="21"/>
      <c r="S80" s="21"/>
      <c r="T80" s="21"/>
      <c r="U80" s="21"/>
      <c r="V80" s="21">
        <v>19683285</v>
      </c>
      <c r="W80" s="21">
        <v>2082000</v>
      </c>
      <c r="X80" s="21"/>
      <c r="Y80" s="20"/>
      <c r="Z80" s="23">
        <v>4164000</v>
      </c>
    </row>
    <row r="81" spans="1:26" ht="13.5" hidden="1">
      <c r="A81" s="39" t="s">
        <v>105</v>
      </c>
      <c r="B81" s="19"/>
      <c r="C81" s="19"/>
      <c r="D81" s="20">
        <v>19812000</v>
      </c>
      <c r="E81" s="21">
        <v>19812000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9906000</v>
      </c>
      <c r="X81" s="21"/>
      <c r="Y81" s="20"/>
      <c r="Z81" s="23">
        <v>19812000</v>
      </c>
    </row>
    <row r="82" spans="1:26" ht="13.5" hidden="1">
      <c r="A82" s="39" t="s">
        <v>106</v>
      </c>
      <c r="B82" s="19"/>
      <c r="C82" s="19"/>
      <c r="D82" s="20">
        <v>8928000</v>
      </c>
      <c r="E82" s="21">
        <v>8928000</v>
      </c>
      <c r="F82" s="21"/>
      <c r="G82" s="21"/>
      <c r="H82" s="21">
        <v>822578</v>
      </c>
      <c r="I82" s="21">
        <v>822578</v>
      </c>
      <c r="J82" s="21">
        <v>682909</v>
      </c>
      <c r="K82" s="21">
        <v>821439</v>
      </c>
      <c r="L82" s="21"/>
      <c r="M82" s="21">
        <v>1504348</v>
      </c>
      <c r="N82" s="21"/>
      <c r="O82" s="21"/>
      <c r="P82" s="21"/>
      <c r="Q82" s="21"/>
      <c r="R82" s="21"/>
      <c r="S82" s="21"/>
      <c r="T82" s="21"/>
      <c r="U82" s="21"/>
      <c r="V82" s="21">
        <v>2326926</v>
      </c>
      <c r="W82" s="21">
        <v>4464000</v>
      </c>
      <c r="X82" s="21"/>
      <c r="Y82" s="20"/>
      <c r="Z82" s="23">
        <v>8928000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>
        <v>3998</v>
      </c>
      <c r="I83" s="21">
        <v>3998</v>
      </c>
      <c r="J83" s="21">
        <v>5231</v>
      </c>
      <c r="K83" s="21">
        <v>7541</v>
      </c>
      <c r="L83" s="21"/>
      <c r="M83" s="21">
        <v>12772</v>
      </c>
      <c r="N83" s="21"/>
      <c r="O83" s="21"/>
      <c r="P83" s="21"/>
      <c r="Q83" s="21"/>
      <c r="R83" s="21"/>
      <c r="S83" s="21"/>
      <c r="T83" s="21"/>
      <c r="U83" s="21"/>
      <c r="V83" s="21">
        <v>16770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9492000</v>
      </c>
      <c r="E84" s="30">
        <v>9492000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4746000</v>
      </c>
      <c r="X84" s="30"/>
      <c r="Y84" s="29"/>
      <c r="Z84" s="31">
        <v>9492000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106859363</v>
      </c>
      <c r="F5" s="100">
        <f t="shared" si="0"/>
        <v>106859363</v>
      </c>
      <c r="G5" s="100">
        <f t="shared" si="0"/>
        <v>19251740</v>
      </c>
      <c r="H5" s="100">
        <f t="shared" si="0"/>
        <v>-7066839</v>
      </c>
      <c r="I5" s="100">
        <f t="shared" si="0"/>
        <v>5058067</v>
      </c>
      <c r="J5" s="100">
        <f t="shared" si="0"/>
        <v>17242968</v>
      </c>
      <c r="K5" s="100">
        <f t="shared" si="0"/>
        <v>5582605</v>
      </c>
      <c r="L5" s="100">
        <f t="shared" si="0"/>
        <v>8115204</v>
      </c>
      <c r="M5" s="100">
        <f t="shared" si="0"/>
        <v>0</v>
      </c>
      <c r="N5" s="100">
        <f t="shared" si="0"/>
        <v>13697809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30940777</v>
      </c>
      <c r="X5" s="100">
        <f t="shared" si="0"/>
        <v>53885448</v>
      </c>
      <c r="Y5" s="100">
        <f t="shared" si="0"/>
        <v>-22944671</v>
      </c>
      <c r="Z5" s="137">
        <f>+IF(X5&lt;&gt;0,+(Y5/X5)*100,0)</f>
        <v>-42.58045882814225</v>
      </c>
      <c r="AA5" s="153">
        <f>SUM(AA6:AA8)</f>
        <v>106859363</v>
      </c>
    </row>
    <row r="6" spans="1:27" ht="13.5">
      <c r="A6" s="138" t="s">
        <v>75</v>
      </c>
      <c r="B6" s="136"/>
      <c r="C6" s="155"/>
      <c r="D6" s="155"/>
      <c r="E6" s="156">
        <v>7182000</v>
      </c>
      <c r="F6" s="60">
        <v>7182000</v>
      </c>
      <c r="G6" s="60">
        <v>2043003</v>
      </c>
      <c r="H6" s="60">
        <v>-25</v>
      </c>
      <c r="I6" s="60"/>
      <c r="J6" s="60">
        <v>2042978</v>
      </c>
      <c r="K6" s="60">
        <v>399</v>
      </c>
      <c r="L6" s="60">
        <v>-762</v>
      </c>
      <c r="M6" s="60"/>
      <c r="N6" s="60">
        <v>-363</v>
      </c>
      <c r="O6" s="60"/>
      <c r="P6" s="60"/>
      <c r="Q6" s="60"/>
      <c r="R6" s="60"/>
      <c r="S6" s="60"/>
      <c r="T6" s="60"/>
      <c r="U6" s="60"/>
      <c r="V6" s="60"/>
      <c r="W6" s="60">
        <v>2042615</v>
      </c>
      <c r="X6" s="60">
        <v>3918000</v>
      </c>
      <c r="Y6" s="60">
        <v>-1875385</v>
      </c>
      <c r="Z6" s="140">
        <v>-47.87</v>
      </c>
      <c r="AA6" s="155">
        <v>7182000</v>
      </c>
    </row>
    <row r="7" spans="1:27" ht="13.5">
      <c r="A7" s="138" t="s">
        <v>76</v>
      </c>
      <c r="B7" s="136"/>
      <c r="C7" s="157"/>
      <c r="D7" s="157"/>
      <c r="E7" s="158">
        <v>87983037</v>
      </c>
      <c r="F7" s="159">
        <v>87983037</v>
      </c>
      <c r="G7" s="159">
        <v>17087983</v>
      </c>
      <c r="H7" s="159">
        <v>-6593477</v>
      </c>
      <c r="I7" s="159">
        <v>4960621</v>
      </c>
      <c r="J7" s="159">
        <v>15455127</v>
      </c>
      <c r="K7" s="159">
        <v>5492962</v>
      </c>
      <c r="L7" s="159">
        <v>8095631</v>
      </c>
      <c r="M7" s="159"/>
      <c r="N7" s="159">
        <v>13588593</v>
      </c>
      <c r="O7" s="159"/>
      <c r="P7" s="159"/>
      <c r="Q7" s="159"/>
      <c r="R7" s="159"/>
      <c r="S7" s="159"/>
      <c r="T7" s="159"/>
      <c r="U7" s="159"/>
      <c r="V7" s="159"/>
      <c r="W7" s="159">
        <v>29043720</v>
      </c>
      <c r="X7" s="159">
        <v>47990724</v>
      </c>
      <c r="Y7" s="159">
        <v>-18947004</v>
      </c>
      <c r="Z7" s="141">
        <v>-39.48</v>
      </c>
      <c r="AA7" s="157">
        <v>87983037</v>
      </c>
    </row>
    <row r="8" spans="1:27" ht="13.5">
      <c r="A8" s="138" t="s">
        <v>77</v>
      </c>
      <c r="B8" s="136"/>
      <c r="C8" s="155"/>
      <c r="D8" s="155"/>
      <c r="E8" s="156">
        <v>11694326</v>
      </c>
      <c r="F8" s="60">
        <v>11694326</v>
      </c>
      <c r="G8" s="60">
        <v>120754</v>
      </c>
      <c r="H8" s="60">
        <v>-473337</v>
      </c>
      <c r="I8" s="60">
        <v>97446</v>
      </c>
      <c r="J8" s="60">
        <v>-255137</v>
      </c>
      <c r="K8" s="60">
        <v>89244</v>
      </c>
      <c r="L8" s="60">
        <v>20335</v>
      </c>
      <c r="M8" s="60"/>
      <c r="N8" s="60">
        <v>109579</v>
      </c>
      <c r="O8" s="60"/>
      <c r="P8" s="60"/>
      <c r="Q8" s="60"/>
      <c r="R8" s="60"/>
      <c r="S8" s="60"/>
      <c r="T8" s="60"/>
      <c r="U8" s="60"/>
      <c r="V8" s="60"/>
      <c r="W8" s="60">
        <v>-145558</v>
      </c>
      <c r="X8" s="60">
        <v>1976724</v>
      </c>
      <c r="Y8" s="60">
        <v>-2122282</v>
      </c>
      <c r="Z8" s="140">
        <v>-107.36</v>
      </c>
      <c r="AA8" s="155">
        <v>11694326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5798314</v>
      </c>
      <c r="F9" s="100">
        <f t="shared" si="1"/>
        <v>5798314</v>
      </c>
      <c r="G9" s="100">
        <f t="shared" si="1"/>
        <v>116802</v>
      </c>
      <c r="H9" s="100">
        <f t="shared" si="1"/>
        <v>-499192</v>
      </c>
      <c r="I9" s="100">
        <f t="shared" si="1"/>
        <v>61883</v>
      </c>
      <c r="J9" s="100">
        <f t="shared" si="1"/>
        <v>-320507</v>
      </c>
      <c r="K9" s="100">
        <f t="shared" si="1"/>
        <v>105771</v>
      </c>
      <c r="L9" s="100">
        <f t="shared" si="1"/>
        <v>37199</v>
      </c>
      <c r="M9" s="100">
        <f t="shared" si="1"/>
        <v>0</v>
      </c>
      <c r="N9" s="100">
        <f t="shared" si="1"/>
        <v>142970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-177537</v>
      </c>
      <c r="X9" s="100">
        <f t="shared" si="1"/>
        <v>4393638</v>
      </c>
      <c r="Y9" s="100">
        <f t="shared" si="1"/>
        <v>-4571175</v>
      </c>
      <c r="Z9" s="137">
        <f>+IF(X9&lt;&gt;0,+(Y9/X9)*100,0)</f>
        <v>-104.04077441063646</v>
      </c>
      <c r="AA9" s="153">
        <f>SUM(AA10:AA14)</f>
        <v>5798314</v>
      </c>
    </row>
    <row r="10" spans="1:27" ht="13.5">
      <c r="A10" s="138" t="s">
        <v>79</v>
      </c>
      <c r="B10" s="136"/>
      <c r="C10" s="155"/>
      <c r="D10" s="155"/>
      <c r="E10" s="156">
        <v>5798314</v>
      </c>
      <c r="F10" s="60">
        <v>5798314</v>
      </c>
      <c r="G10" s="60">
        <v>91769</v>
      </c>
      <c r="H10" s="60">
        <v>-35844</v>
      </c>
      <c r="I10" s="60">
        <v>40815</v>
      </c>
      <c r="J10" s="60">
        <v>96740</v>
      </c>
      <c r="K10" s="60">
        <v>49045</v>
      </c>
      <c r="L10" s="60">
        <v>31070</v>
      </c>
      <c r="M10" s="60"/>
      <c r="N10" s="60">
        <v>80115</v>
      </c>
      <c r="O10" s="60"/>
      <c r="P10" s="60"/>
      <c r="Q10" s="60"/>
      <c r="R10" s="60"/>
      <c r="S10" s="60"/>
      <c r="T10" s="60"/>
      <c r="U10" s="60"/>
      <c r="V10" s="60"/>
      <c r="W10" s="60">
        <v>176855</v>
      </c>
      <c r="X10" s="60">
        <v>1622184</v>
      </c>
      <c r="Y10" s="60">
        <v>-1445329</v>
      </c>
      <c r="Z10" s="140">
        <v>-89.1</v>
      </c>
      <c r="AA10" s="155">
        <v>5798314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>
        <v>3290</v>
      </c>
      <c r="H11" s="60">
        <v>-2640</v>
      </c>
      <c r="I11" s="60">
        <v>1999</v>
      </c>
      <c r="J11" s="60">
        <v>2649</v>
      </c>
      <c r="K11" s="60">
        <v>1156</v>
      </c>
      <c r="L11" s="60">
        <v>490</v>
      </c>
      <c r="M11" s="60"/>
      <c r="N11" s="60">
        <v>1646</v>
      </c>
      <c r="O11" s="60"/>
      <c r="P11" s="60"/>
      <c r="Q11" s="60"/>
      <c r="R11" s="60"/>
      <c r="S11" s="60"/>
      <c r="T11" s="60"/>
      <c r="U11" s="60"/>
      <c r="V11" s="60"/>
      <c r="W11" s="60">
        <v>4295</v>
      </c>
      <c r="X11" s="60">
        <v>6000</v>
      </c>
      <c r="Y11" s="60">
        <v>-1705</v>
      </c>
      <c r="Z11" s="140">
        <v>-28.42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21223</v>
      </c>
      <c r="H12" s="60">
        <v>-10388</v>
      </c>
      <c r="I12" s="60">
        <v>18864</v>
      </c>
      <c r="J12" s="60">
        <v>29699</v>
      </c>
      <c r="K12" s="60">
        <v>55160</v>
      </c>
      <c r="L12" s="60">
        <v>5239</v>
      </c>
      <c r="M12" s="60"/>
      <c r="N12" s="60">
        <v>60399</v>
      </c>
      <c r="O12" s="60"/>
      <c r="P12" s="60"/>
      <c r="Q12" s="60"/>
      <c r="R12" s="60"/>
      <c r="S12" s="60"/>
      <c r="T12" s="60"/>
      <c r="U12" s="60"/>
      <c r="V12" s="60"/>
      <c r="W12" s="60">
        <v>90098</v>
      </c>
      <c r="X12" s="60">
        <v>1993092</v>
      </c>
      <c r="Y12" s="60">
        <v>-1902994</v>
      </c>
      <c r="Z12" s="140">
        <v>-95.48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>
        <v>520</v>
      </c>
      <c r="H14" s="159">
        <v>-450320</v>
      </c>
      <c r="I14" s="159">
        <v>205</v>
      </c>
      <c r="J14" s="159">
        <v>-449595</v>
      </c>
      <c r="K14" s="159">
        <v>410</v>
      </c>
      <c r="L14" s="159">
        <v>400</v>
      </c>
      <c r="M14" s="159"/>
      <c r="N14" s="159">
        <v>810</v>
      </c>
      <c r="O14" s="159"/>
      <c r="P14" s="159"/>
      <c r="Q14" s="159"/>
      <c r="R14" s="159"/>
      <c r="S14" s="159"/>
      <c r="T14" s="159"/>
      <c r="U14" s="159"/>
      <c r="V14" s="159"/>
      <c r="W14" s="159">
        <v>-448785</v>
      </c>
      <c r="X14" s="159">
        <v>772362</v>
      </c>
      <c r="Y14" s="159">
        <v>-1221147</v>
      </c>
      <c r="Z14" s="141">
        <v>-158.11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87188000</v>
      </c>
      <c r="F15" s="100">
        <f t="shared" si="2"/>
        <v>87188000</v>
      </c>
      <c r="G15" s="100">
        <f t="shared" si="2"/>
        <v>46783</v>
      </c>
      <c r="H15" s="100">
        <f t="shared" si="2"/>
        <v>-614983</v>
      </c>
      <c r="I15" s="100">
        <f t="shared" si="2"/>
        <v>66008</v>
      </c>
      <c r="J15" s="100">
        <f t="shared" si="2"/>
        <v>-502192</v>
      </c>
      <c r="K15" s="100">
        <f t="shared" si="2"/>
        <v>-520251</v>
      </c>
      <c r="L15" s="100">
        <f t="shared" si="2"/>
        <v>481645</v>
      </c>
      <c r="M15" s="100">
        <f t="shared" si="2"/>
        <v>0</v>
      </c>
      <c r="N15" s="100">
        <f t="shared" si="2"/>
        <v>-38606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-540798</v>
      </c>
      <c r="X15" s="100">
        <f t="shared" si="2"/>
        <v>6100902</v>
      </c>
      <c r="Y15" s="100">
        <f t="shared" si="2"/>
        <v>-6641700</v>
      </c>
      <c r="Z15" s="137">
        <f>+IF(X15&lt;&gt;0,+(Y15/X15)*100,0)</f>
        <v>-108.86423024005303</v>
      </c>
      <c r="AA15" s="153">
        <f>SUM(AA16:AA18)</f>
        <v>87188000</v>
      </c>
    </row>
    <row r="16" spans="1:27" ht="13.5">
      <c r="A16" s="138" t="s">
        <v>85</v>
      </c>
      <c r="B16" s="136"/>
      <c r="C16" s="155"/>
      <c r="D16" s="155"/>
      <c r="E16" s="156">
        <v>87188000</v>
      </c>
      <c r="F16" s="60">
        <v>87188000</v>
      </c>
      <c r="G16" s="60">
        <v>44945</v>
      </c>
      <c r="H16" s="60">
        <v>-13767</v>
      </c>
      <c r="I16" s="60">
        <v>57756</v>
      </c>
      <c r="J16" s="60">
        <v>88934</v>
      </c>
      <c r="K16" s="60">
        <v>12950</v>
      </c>
      <c r="L16" s="60">
        <v>22518</v>
      </c>
      <c r="M16" s="60"/>
      <c r="N16" s="60">
        <v>35468</v>
      </c>
      <c r="O16" s="60"/>
      <c r="P16" s="60"/>
      <c r="Q16" s="60"/>
      <c r="R16" s="60"/>
      <c r="S16" s="60"/>
      <c r="T16" s="60"/>
      <c r="U16" s="60"/>
      <c r="V16" s="60"/>
      <c r="W16" s="60">
        <v>124402</v>
      </c>
      <c r="X16" s="60">
        <v>4959816</v>
      </c>
      <c r="Y16" s="60">
        <v>-4835414</v>
      </c>
      <c r="Z16" s="140">
        <v>-97.49</v>
      </c>
      <c r="AA16" s="155">
        <v>87188000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>
        <v>-599378</v>
      </c>
      <c r="I17" s="60">
        <v>6414</v>
      </c>
      <c r="J17" s="60">
        <v>-592964</v>
      </c>
      <c r="K17" s="60">
        <v>-535039</v>
      </c>
      <c r="L17" s="60">
        <v>457289</v>
      </c>
      <c r="M17" s="60"/>
      <c r="N17" s="60">
        <v>-77750</v>
      </c>
      <c r="O17" s="60"/>
      <c r="P17" s="60"/>
      <c r="Q17" s="60"/>
      <c r="R17" s="60"/>
      <c r="S17" s="60"/>
      <c r="T17" s="60"/>
      <c r="U17" s="60"/>
      <c r="V17" s="60"/>
      <c r="W17" s="60">
        <v>-670714</v>
      </c>
      <c r="X17" s="60">
        <v>736362</v>
      </c>
      <c r="Y17" s="60">
        <v>-1407076</v>
      </c>
      <c r="Z17" s="140">
        <v>-191.08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1838</v>
      </c>
      <c r="H18" s="60">
        <v>-1838</v>
      </c>
      <c r="I18" s="60">
        <v>1838</v>
      </c>
      <c r="J18" s="60">
        <v>1838</v>
      </c>
      <c r="K18" s="60">
        <v>1838</v>
      </c>
      <c r="L18" s="60">
        <v>1838</v>
      </c>
      <c r="M18" s="60"/>
      <c r="N18" s="60">
        <v>3676</v>
      </c>
      <c r="O18" s="60"/>
      <c r="P18" s="60"/>
      <c r="Q18" s="60"/>
      <c r="R18" s="60"/>
      <c r="S18" s="60"/>
      <c r="T18" s="60"/>
      <c r="U18" s="60"/>
      <c r="V18" s="60"/>
      <c r="W18" s="60">
        <v>5514</v>
      </c>
      <c r="X18" s="60">
        <v>404724</v>
      </c>
      <c r="Y18" s="60">
        <v>-399210</v>
      </c>
      <c r="Z18" s="140">
        <v>-98.64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247460403</v>
      </c>
      <c r="F19" s="100">
        <f t="shared" si="3"/>
        <v>247460403</v>
      </c>
      <c r="G19" s="100">
        <f t="shared" si="3"/>
        <v>90400549</v>
      </c>
      <c r="H19" s="100">
        <f t="shared" si="3"/>
        <v>10496314</v>
      </c>
      <c r="I19" s="100">
        <f t="shared" si="3"/>
        <v>11331338</v>
      </c>
      <c r="J19" s="100">
        <f t="shared" si="3"/>
        <v>112228201</v>
      </c>
      <c r="K19" s="100">
        <f t="shared" si="3"/>
        <v>12036521</v>
      </c>
      <c r="L19" s="100">
        <f t="shared" si="3"/>
        <v>25495848</v>
      </c>
      <c r="M19" s="100">
        <f t="shared" si="3"/>
        <v>0</v>
      </c>
      <c r="N19" s="100">
        <f t="shared" si="3"/>
        <v>37532369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149760570</v>
      </c>
      <c r="X19" s="100">
        <f t="shared" si="3"/>
        <v>143980902</v>
      </c>
      <c r="Y19" s="100">
        <f t="shared" si="3"/>
        <v>5779668</v>
      </c>
      <c r="Z19" s="137">
        <f>+IF(X19&lt;&gt;0,+(Y19/X19)*100,0)</f>
        <v>4.01419071537696</v>
      </c>
      <c r="AA19" s="153">
        <f>SUM(AA20:AA23)</f>
        <v>247460403</v>
      </c>
    </row>
    <row r="20" spans="1:27" ht="13.5">
      <c r="A20" s="138" t="s">
        <v>89</v>
      </c>
      <c r="B20" s="136"/>
      <c r="C20" s="155"/>
      <c r="D20" s="155"/>
      <c r="E20" s="156">
        <v>144242000</v>
      </c>
      <c r="F20" s="60">
        <v>144242000</v>
      </c>
      <c r="G20" s="60">
        <v>51419711</v>
      </c>
      <c r="H20" s="60">
        <v>14764108</v>
      </c>
      <c r="I20" s="60">
        <v>9927533</v>
      </c>
      <c r="J20" s="60">
        <v>76111352</v>
      </c>
      <c r="K20" s="60">
        <v>7682879</v>
      </c>
      <c r="L20" s="60">
        <v>9366759</v>
      </c>
      <c r="M20" s="60"/>
      <c r="N20" s="60">
        <v>17049638</v>
      </c>
      <c r="O20" s="60"/>
      <c r="P20" s="60"/>
      <c r="Q20" s="60"/>
      <c r="R20" s="60"/>
      <c r="S20" s="60"/>
      <c r="T20" s="60"/>
      <c r="U20" s="60"/>
      <c r="V20" s="60"/>
      <c r="W20" s="60">
        <v>93160990</v>
      </c>
      <c r="X20" s="60">
        <v>78677454</v>
      </c>
      <c r="Y20" s="60">
        <v>14483536</v>
      </c>
      <c r="Z20" s="140">
        <v>18.41</v>
      </c>
      <c r="AA20" s="155">
        <v>144242000</v>
      </c>
    </row>
    <row r="21" spans="1:27" ht="13.5">
      <c r="A21" s="138" t="s">
        <v>90</v>
      </c>
      <c r="B21" s="136"/>
      <c r="C21" s="155"/>
      <c r="D21" s="155"/>
      <c r="E21" s="156">
        <v>68093378</v>
      </c>
      <c r="F21" s="60">
        <v>68093378</v>
      </c>
      <c r="G21" s="60">
        <v>19641880</v>
      </c>
      <c r="H21" s="60">
        <v>-2191297</v>
      </c>
      <c r="I21" s="60">
        <v>-682380</v>
      </c>
      <c r="J21" s="60">
        <v>16768203</v>
      </c>
      <c r="K21" s="60">
        <v>2366979</v>
      </c>
      <c r="L21" s="60">
        <v>13960150</v>
      </c>
      <c r="M21" s="60"/>
      <c r="N21" s="60">
        <v>16327129</v>
      </c>
      <c r="O21" s="60"/>
      <c r="P21" s="60"/>
      <c r="Q21" s="60"/>
      <c r="R21" s="60"/>
      <c r="S21" s="60"/>
      <c r="T21" s="60"/>
      <c r="U21" s="60"/>
      <c r="V21" s="60"/>
      <c r="W21" s="60">
        <v>33095332</v>
      </c>
      <c r="X21" s="60">
        <v>37141632</v>
      </c>
      <c r="Y21" s="60">
        <v>-4046300</v>
      </c>
      <c r="Z21" s="140">
        <v>-10.89</v>
      </c>
      <c r="AA21" s="155">
        <v>68093378</v>
      </c>
    </row>
    <row r="22" spans="1:27" ht="13.5">
      <c r="A22" s="138" t="s">
        <v>91</v>
      </c>
      <c r="B22" s="136"/>
      <c r="C22" s="157"/>
      <c r="D22" s="157"/>
      <c r="E22" s="158">
        <v>24217236</v>
      </c>
      <c r="F22" s="159">
        <v>24217236</v>
      </c>
      <c r="G22" s="159">
        <v>13229315</v>
      </c>
      <c r="H22" s="159">
        <v>-1261702</v>
      </c>
      <c r="I22" s="159">
        <v>1349955</v>
      </c>
      <c r="J22" s="159">
        <v>13317568</v>
      </c>
      <c r="K22" s="159">
        <v>1302444</v>
      </c>
      <c r="L22" s="159">
        <v>1346549</v>
      </c>
      <c r="M22" s="159"/>
      <c r="N22" s="159">
        <v>2648993</v>
      </c>
      <c r="O22" s="159"/>
      <c r="P22" s="159"/>
      <c r="Q22" s="159"/>
      <c r="R22" s="159"/>
      <c r="S22" s="159"/>
      <c r="T22" s="159"/>
      <c r="U22" s="159"/>
      <c r="V22" s="159"/>
      <c r="W22" s="159">
        <v>15966561</v>
      </c>
      <c r="X22" s="159">
        <v>19049454</v>
      </c>
      <c r="Y22" s="159">
        <v>-3082893</v>
      </c>
      <c r="Z22" s="141">
        <v>-16.18</v>
      </c>
      <c r="AA22" s="157">
        <v>24217236</v>
      </c>
    </row>
    <row r="23" spans="1:27" ht="13.5">
      <c r="A23" s="138" t="s">
        <v>92</v>
      </c>
      <c r="B23" s="136"/>
      <c r="C23" s="155"/>
      <c r="D23" s="155"/>
      <c r="E23" s="156">
        <v>10907789</v>
      </c>
      <c r="F23" s="60">
        <v>10907789</v>
      </c>
      <c r="G23" s="60">
        <v>6109643</v>
      </c>
      <c r="H23" s="60">
        <v>-814795</v>
      </c>
      <c r="I23" s="60">
        <v>736230</v>
      </c>
      <c r="J23" s="60">
        <v>6031078</v>
      </c>
      <c r="K23" s="60">
        <v>684219</v>
      </c>
      <c r="L23" s="60">
        <v>822390</v>
      </c>
      <c r="M23" s="60"/>
      <c r="N23" s="60">
        <v>1506609</v>
      </c>
      <c r="O23" s="60"/>
      <c r="P23" s="60"/>
      <c r="Q23" s="60"/>
      <c r="R23" s="60"/>
      <c r="S23" s="60"/>
      <c r="T23" s="60"/>
      <c r="U23" s="60"/>
      <c r="V23" s="60"/>
      <c r="W23" s="60">
        <v>7537687</v>
      </c>
      <c r="X23" s="60">
        <v>9112362</v>
      </c>
      <c r="Y23" s="60">
        <v>-1574675</v>
      </c>
      <c r="Z23" s="140">
        <v>-17.28</v>
      </c>
      <c r="AA23" s="155">
        <v>10907789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8178</v>
      </c>
      <c r="Y24" s="100">
        <v>-8178</v>
      </c>
      <c r="Z24" s="137">
        <v>-100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447306080</v>
      </c>
      <c r="F25" s="73">
        <f t="shared" si="4"/>
        <v>447306080</v>
      </c>
      <c r="G25" s="73">
        <f t="shared" si="4"/>
        <v>109815874</v>
      </c>
      <c r="H25" s="73">
        <f t="shared" si="4"/>
        <v>2315300</v>
      </c>
      <c r="I25" s="73">
        <f t="shared" si="4"/>
        <v>16517296</v>
      </c>
      <c r="J25" s="73">
        <f t="shared" si="4"/>
        <v>128648470</v>
      </c>
      <c r="K25" s="73">
        <f t="shared" si="4"/>
        <v>17204646</v>
      </c>
      <c r="L25" s="73">
        <f t="shared" si="4"/>
        <v>34129896</v>
      </c>
      <c r="M25" s="73">
        <f t="shared" si="4"/>
        <v>0</v>
      </c>
      <c r="N25" s="73">
        <f t="shared" si="4"/>
        <v>51334542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179983012</v>
      </c>
      <c r="X25" s="73">
        <f t="shared" si="4"/>
        <v>208369068</v>
      </c>
      <c r="Y25" s="73">
        <f t="shared" si="4"/>
        <v>-28386056</v>
      </c>
      <c r="Z25" s="170">
        <f>+IF(X25&lt;&gt;0,+(Y25/X25)*100,0)</f>
        <v>-13.62297018096755</v>
      </c>
      <c r="AA25" s="168">
        <f>+AA5+AA9+AA15+AA19+AA24</f>
        <v>447306080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144472799</v>
      </c>
      <c r="F28" s="100">
        <f t="shared" si="5"/>
        <v>144472799</v>
      </c>
      <c r="G28" s="100">
        <f t="shared" si="5"/>
        <v>5669375</v>
      </c>
      <c r="H28" s="100">
        <f t="shared" si="5"/>
        <v>5379371</v>
      </c>
      <c r="I28" s="100">
        <f t="shared" si="5"/>
        <v>4827443</v>
      </c>
      <c r="J28" s="100">
        <f t="shared" si="5"/>
        <v>15876189</v>
      </c>
      <c r="K28" s="100">
        <f t="shared" si="5"/>
        <v>6261460</v>
      </c>
      <c r="L28" s="100">
        <f t="shared" si="5"/>
        <v>7243989</v>
      </c>
      <c r="M28" s="100">
        <f t="shared" si="5"/>
        <v>0</v>
      </c>
      <c r="N28" s="100">
        <f t="shared" si="5"/>
        <v>13505449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29381638</v>
      </c>
      <c r="X28" s="100">
        <f t="shared" si="5"/>
        <v>60051816</v>
      </c>
      <c r="Y28" s="100">
        <f t="shared" si="5"/>
        <v>-30670178</v>
      </c>
      <c r="Z28" s="137">
        <f>+IF(X28&lt;&gt;0,+(Y28/X28)*100,0)</f>
        <v>-51.072856814188604</v>
      </c>
      <c r="AA28" s="153">
        <f>SUM(AA29:AA31)</f>
        <v>144472799</v>
      </c>
    </row>
    <row r="29" spans="1:27" ht="13.5">
      <c r="A29" s="138" t="s">
        <v>75</v>
      </c>
      <c r="B29" s="136"/>
      <c r="C29" s="155"/>
      <c r="D29" s="155"/>
      <c r="E29" s="156">
        <v>69003982</v>
      </c>
      <c r="F29" s="60">
        <v>69003982</v>
      </c>
      <c r="G29" s="60">
        <v>2121632</v>
      </c>
      <c r="H29" s="60">
        <v>1577196</v>
      </c>
      <c r="I29" s="60">
        <v>1471364</v>
      </c>
      <c r="J29" s="60">
        <v>5170192</v>
      </c>
      <c r="K29" s="60">
        <v>1755093</v>
      </c>
      <c r="L29" s="60">
        <v>1682959</v>
      </c>
      <c r="M29" s="60"/>
      <c r="N29" s="60">
        <v>3438052</v>
      </c>
      <c r="O29" s="60"/>
      <c r="P29" s="60"/>
      <c r="Q29" s="60"/>
      <c r="R29" s="60"/>
      <c r="S29" s="60"/>
      <c r="T29" s="60"/>
      <c r="U29" s="60"/>
      <c r="V29" s="60"/>
      <c r="W29" s="60">
        <v>8608244</v>
      </c>
      <c r="X29" s="60">
        <v>16759092</v>
      </c>
      <c r="Y29" s="60">
        <v>-8150848</v>
      </c>
      <c r="Z29" s="140">
        <v>-48.64</v>
      </c>
      <c r="AA29" s="155">
        <v>69003982</v>
      </c>
    </row>
    <row r="30" spans="1:27" ht="13.5">
      <c r="A30" s="138" t="s">
        <v>76</v>
      </c>
      <c r="B30" s="136"/>
      <c r="C30" s="157"/>
      <c r="D30" s="157"/>
      <c r="E30" s="158">
        <v>36791252</v>
      </c>
      <c r="F30" s="159">
        <v>36791252</v>
      </c>
      <c r="G30" s="159">
        <v>1819205</v>
      </c>
      <c r="H30" s="159">
        <v>1407884</v>
      </c>
      <c r="I30" s="159">
        <v>1484979</v>
      </c>
      <c r="J30" s="159">
        <v>4712068</v>
      </c>
      <c r="K30" s="159">
        <v>1907852</v>
      </c>
      <c r="L30" s="159">
        <v>2716926</v>
      </c>
      <c r="M30" s="159"/>
      <c r="N30" s="159">
        <v>4624778</v>
      </c>
      <c r="O30" s="159"/>
      <c r="P30" s="159"/>
      <c r="Q30" s="159"/>
      <c r="R30" s="159"/>
      <c r="S30" s="159"/>
      <c r="T30" s="159"/>
      <c r="U30" s="159"/>
      <c r="V30" s="159"/>
      <c r="W30" s="159">
        <v>9336846</v>
      </c>
      <c r="X30" s="159">
        <v>20068362</v>
      </c>
      <c r="Y30" s="159">
        <v>-10731516</v>
      </c>
      <c r="Z30" s="141">
        <v>-53.47</v>
      </c>
      <c r="AA30" s="157">
        <v>36791252</v>
      </c>
    </row>
    <row r="31" spans="1:27" ht="13.5">
      <c r="A31" s="138" t="s">
        <v>77</v>
      </c>
      <c r="B31" s="136"/>
      <c r="C31" s="155"/>
      <c r="D31" s="155"/>
      <c r="E31" s="156">
        <v>38677565</v>
      </c>
      <c r="F31" s="60">
        <v>38677565</v>
      </c>
      <c r="G31" s="60">
        <v>1728538</v>
      </c>
      <c r="H31" s="60">
        <v>2394291</v>
      </c>
      <c r="I31" s="60">
        <v>1871100</v>
      </c>
      <c r="J31" s="60">
        <v>5993929</v>
      </c>
      <c r="K31" s="60">
        <v>2598515</v>
      </c>
      <c r="L31" s="60">
        <v>2844104</v>
      </c>
      <c r="M31" s="60"/>
      <c r="N31" s="60">
        <v>5442619</v>
      </c>
      <c r="O31" s="60"/>
      <c r="P31" s="60"/>
      <c r="Q31" s="60"/>
      <c r="R31" s="60"/>
      <c r="S31" s="60"/>
      <c r="T31" s="60"/>
      <c r="U31" s="60"/>
      <c r="V31" s="60"/>
      <c r="W31" s="60">
        <v>11436548</v>
      </c>
      <c r="X31" s="60">
        <v>23224362</v>
      </c>
      <c r="Y31" s="60">
        <v>-11787814</v>
      </c>
      <c r="Z31" s="140">
        <v>-50.76</v>
      </c>
      <c r="AA31" s="155">
        <v>38677565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49660000</v>
      </c>
      <c r="F32" s="100">
        <f t="shared" si="6"/>
        <v>49660000</v>
      </c>
      <c r="G32" s="100">
        <f t="shared" si="6"/>
        <v>2748430</v>
      </c>
      <c r="H32" s="100">
        <f t="shared" si="6"/>
        <v>3007910</v>
      </c>
      <c r="I32" s="100">
        <f t="shared" si="6"/>
        <v>3016873</v>
      </c>
      <c r="J32" s="100">
        <f t="shared" si="6"/>
        <v>8773213</v>
      </c>
      <c r="K32" s="100">
        <f t="shared" si="6"/>
        <v>3448807</v>
      </c>
      <c r="L32" s="100">
        <f t="shared" si="6"/>
        <v>4383975</v>
      </c>
      <c r="M32" s="100">
        <f t="shared" si="6"/>
        <v>0</v>
      </c>
      <c r="N32" s="100">
        <f t="shared" si="6"/>
        <v>7832782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16605995</v>
      </c>
      <c r="X32" s="100">
        <f t="shared" si="6"/>
        <v>17086896</v>
      </c>
      <c r="Y32" s="100">
        <f t="shared" si="6"/>
        <v>-480901</v>
      </c>
      <c r="Z32" s="137">
        <f>+IF(X32&lt;&gt;0,+(Y32/X32)*100,0)</f>
        <v>-2.8144433020485407</v>
      </c>
      <c r="AA32" s="153">
        <f>SUM(AA33:AA37)</f>
        <v>49660000</v>
      </c>
    </row>
    <row r="33" spans="1:27" ht="13.5">
      <c r="A33" s="138" t="s">
        <v>79</v>
      </c>
      <c r="B33" s="136"/>
      <c r="C33" s="155"/>
      <c r="D33" s="155"/>
      <c r="E33" s="156">
        <v>49660000</v>
      </c>
      <c r="F33" s="60">
        <v>49660000</v>
      </c>
      <c r="G33" s="60">
        <v>650710</v>
      </c>
      <c r="H33" s="60">
        <v>730872</v>
      </c>
      <c r="I33" s="60">
        <v>774521</v>
      </c>
      <c r="J33" s="60">
        <v>2156103</v>
      </c>
      <c r="K33" s="60">
        <v>869040</v>
      </c>
      <c r="L33" s="60">
        <v>1154099</v>
      </c>
      <c r="M33" s="60"/>
      <c r="N33" s="60">
        <v>2023139</v>
      </c>
      <c r="O33" s="60"/>
      <c r="P33" s="60"/>
      <c r="Q33" s="60"/>
      <c r="R33" s="60"/>
      <c r="S33" s="60"/>
      <c r="T33" s="60"/>
      <c r="U33" s="60"/>
      <c r="V33" s="60"/>
      <c r="W33" s="60">
        <v>4179242</v>
      </c>
      <c r="X33" s="60">
        <v>7089816</v>
      </c>
      <c r="Y33" s="60">
        <v>-2910574</v>
      </c>
      <c r="Z33" s="140">
        <v>-41.05</v>
      </c>
      <c r="AA33" s="155">
        <v>49660000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>
        <v>626859</v>
      </c>
      <c r="H34" s="60">
        <v>753128</v>
      </c>
      <c r="I34" s="60">
        <v>770515</v>
      </c>
      <c r="J34" s="60">
        <v>2150502</v>
      </c>
      <c r="K34" s="60">
        <v>880956</v>
      </c>
      <c r="L34" s="60">
        <v>1024995</v>
      </c>
      <c r="M34" s="60"/>
      <c r="N34" s="60">
        <v>1905951</v>
      </c>
      <c r="O34" s="60"/>
      <c r="P34" s="60"/>
      <c r="Q34" s="60"/>
      <c r="R34" s="60"/>
      <c r="S34" s="60"/>
      <c r="T34" s="60"/>
      <c r="U34" s="60"/>
      <c r="V34" s="60"/>
      <c r="W34" s="60">
        <v>4056453</v>
      </c>
      <c r="X34" s="60">
        <v>2449086</v>
      </c>
      <c r="Y34" s="60">
        <v>1607367</v>
      </c>
      <c r="Z34" s="140">
        <v>65.63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1329561</v>
      </c>
      <c r="H35" s="60">
        <v>1359316</v>
      </c>
      <c r="I35" s="60">
        <v>1263224</v>
      </c>
      <c r="J35" s="60">
        <v>3952101</v>
      </c>
      <c r="K35" s="60">
        <v>1481923</v>
      </c>
      <c r="L35" s="60">
        <v>1902187</v>
      </c>
      <c r="M35" s="60"/>
      <c r="N35" s="60">
        <v>3384110</v>
      </c>
      <c r="O35" s="60"/>
      <c r="P35" s="60"/>
      <c r="Q35" s="60"/>
      <c r="R35" s="60"/>
      <c r="S35" s="60"/>
      <c r="T35" s="60"/>
      <c r="U35" s="60"/>
      <c r="V35" s="60"/>
      <c r="W35" s="60">
        <v>7336211</v>
      </c>
      <c r="X35" s="60">
        <v>6225270</v>
      </c>
      <c r="Y35" s="60">
        <v>1110941</v>
      </c>
      <c r="Z35" s="140">
        <v>17.85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>
        <v>1582</v>
      </c>
      <c r="H36" s="60">
        <v>1582</v>
      </c>
      <c r="I36" s="60">
        <v>1581</v>
      </c>
      <c r="J36" s="60">
        <v>4745</v>
      </c>
      <c r="K36" s="60">
        <v>30971</v>
      </c>
      <c r="L36" s="60">
        <v>1581</v>
      </c>
      <c r="M36" s="60"/>
      <c r="N36" s="60">
        <v>32552</v>
      </c>
      <c r="O36" s="60"/>
      <c r="P36" s="60"/>
      <c r="Q36" s="60"/>
      <c r="R36" s="60"/>
      <c r="S36" s="60"/>
      <c r="T36" s="60"/>
      <c r="U36" s="60"/>
      <c r="V36" s="60"/>
      <c r="W36" s="60">
        <v>37297</v>
      </c>
      <c r="X36" s="60"/>
      <c r="Y36" s="60">
        <v>37297</v>
      </c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139718</v>
      </c>
      <c r="H37" s="159">
        <v>163012</v>
      </c>
      <c r="I37" s="159">
        <v>207032</v>
      </c>
      <c r="J37" s="159">
        <v>509762</v>
      </c>
      <c r="K37" s="159">
        <v>185917</v>
      </c>
      <c r="L37" s="159">
        <v>301113</v>
      </c>
      <c r="M37" s="159"/>
      <c r="N37" s="159">
        <v>487030</v>
      </c>
      <c r="O37" s="159"/>
      <c r="P37" s="159"/>
      <c r="Q37" s="159"/>
      <c r="R37" s="159"/>
      <c r="S37" s="159"/>
      <c r="T37" s="159"/>
      <c r="U37" s="159"/>
      <c r="V37" s="159"/>
      <c r="W37" s="159">
        <v>996792</v>
      </c>
      <c r="X37" s="159">
        <v>1322724</v>
      </c>
      <c r="Y37" s="159">
        <v>-325932</v>
      </c>
      <c r="Z37" s="141">
        <v>-24.64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52898000</v>
      </c>
      <c r="F38" s="100">
        <f t="shared" si="7"/>
        <v>52898000</v>
      </c>
      <c r="G38" s="100">
        <f t="shared" si="7"/>
        <v>1123418</v>
      </c>
      <c r="H38" s="100">
        <f t="shared" si="7"/>
        <v>1678772</v>
      </c>
      <c r="I38" s="100">
        <f t="shared" si="7"/>
        <v>1536141</v>
      </c>
      <c r="J38" s="100">
        <f t="shared" si="7"/>
        <v>4338331</v>
      </c>
      <c r="K38" s="100">
        <f t="shared" si="7"/>
        <v>1751184</v>
      </c>
      <c r="L38" s="100">
        <f t="shared" si="7"/>
        <v>2529541</v>
      </c>
      <c r="M38" s="100">
        <f t="shared" si="7"/>
        <v>0</v>
      </c>
      <c r="N38" s="100">
        <f t="shared" si="7"/>
        <v>4280725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8619056</v>
      </c>
      <c r="X38" s="100">
        <f t="shared" si="7"/>
        <v>23023626</v>
      </c>
      <c r="Y38" s="100">
        <f t="shared" si="7"/>
        <v>-14404570</v>
      </c>
      <c r="Z38" s="137">
        <f>+IF(X38&lt;&gt;0,+(Y38/X38)*100,0)</f>
        <v>-62.56429808232639</v>
      </c>
      <c r="AA38" s="153">
        <f>SUM(AA39:AA41)</f>
        <v>52898000</v>
      </c>
    </row>
    <row r="39" spans="1:27" ht="13.5">
      <c r="A39" s="138" t="s">
        <v>85</v>
      </c>
      <c r="B39" s="136"/>
      <c r="C39" s="155"/>
      <c r="D39" s="155"/>
      <c r="E39" s="156">
        <v>52898000</v>
      </c>
      <c r="F39" s="60">
        <v>52898000</v>
      </c>
      <c r="G39" s="60">
        <v>293561</v>
      </c>
      <c r="H39" s="60">
        <v>524156</v>
      </c>
      <c r="I39" s="60">
        <v>474544</v>
      </c>
      <c r="J39" s="60">
        <v>1292261</v>
      </c>
      <c r="K39" s="60">
        <v>523408</v>
      </c>
      <c r="L39" s="60">
        <v>841175</v>
      </c>
      <c r="M39" s="60"/>
      <c r="N39" s="60">
        <v>1364583</v>
      </c>
      <c r="O39" s="60"/>
      <c r="P39" s="60"/>
      <c r="Q39" s="60"/>
      <c r="R39" s="60"/>
      <c r="S39" s="60"/>
      <c r="T39" s="60"/>
      <c r="U39" s="60"/>
      <c r="V39" s="60"/>
      <c r="W39" s="60">
        <v>2656844</v>
      </c>
      <c r="X39" s="60">
        <v>9121086</v>
      </c>
      <c r="Y39" s="60">
        <v>-6464242</v>
      </c>
      <c r="Z39" s="140">
        <v>-70.87</v>
      </c>
      <c r="AA39" s="155">
        <v>52898000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683704</v>
      </c>
      <c r="H40" s="60">
        <v>989387</v>
      </c>
      <c r="I40" s="60">
        <v>828713</v>
      </c>
      <c r="J40" s="60">
        <v>2501804</v>
      </c>
      <c r="K40" s="60">
        <v>927205</v>
      </c>
      <c r="L40" s="60">
        <v>1402598</v>
      </c>
      <c r="M40" s="60"/>
      <c r="N40" s="60">
        <v>2329803</v>
      </c>
      <c r="O40" s="60"/>
      <c r="P40" s="60"/>
      <c r="Q40" s="60"/>
      <c r="R40" s="60"/>
      <c r="S40" s="60"/>
      <c r="T40" s="60"/>
      <c r="U40" s="60"/>
      <c r="V40" s="60"/>
      <c r="W40" s="60">
        <v>4831607</v>
      </c>
      <c r="X40" s="60">
        <v>10180908</v>
      </c>
      <c r="Y40" s="60">
        <v>-5349301</v>
      </c>
      <c r="Z40" s="140">
        <v>-52.54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146153</v>
      </c>
      <c r="H41" s="60">
        <v>165229</v>
      </c>
      <c r="I41" s="60">
        <v>232884</v>
      </c>
      <c r="J41" s="60">
        <v>544266</v>
      </c>
      <c r="K41" s="60">
        <v>300571</v>
      </c>
      <c r="L41" s="60">
        <v>285768</v>
      </c>
      <c r="M41" s="60"/>
      <c r="N41" s="60">
        <v>586339</v>
      </c>
      <c r="O41" s="60"/>
      <c r="P41" s="60"/>
      <c r="Q41" s="60"/>
      <c r="R41" s="60"/>
      <c r="S41" s="60"/>
      <c r="T41" s="60"/>
      <c r="U41" s="60"/>
      <c r="V41" s="60"/>
      <c r="W41" s="60">
        <v>1130605</v>
      </c>
      <c r="X41" s="60">
        <v>3721632</v>
      </c>
      <c r="Y41" s="60">
        <v>-2591027</v>
      </c>
      <c r="Z41" s="140">
        <v>-69.62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134979613</v>
      </c>
      <c r="F42" s="100">
        <f t="shared" si="8"/>
        <v>134979613</v>
      </c>
      <c r="G42" s="100">
        <f t="shared" si="8"/>
        <v>6677323</v>
      </c>
      <c r="H42" s="100">
        <f t="shared" si="8"/>
        <v>7096999</v>
      </c>
      <c r="I42" s="100">
        <f t="shared" si="8"/>
        <v>8445843</v>
      </c>
      <c r="J42" s="100">
        <f t="shared" si="8"/>
        <v>22220165</v>
      </c>
      <c r="K42" s="100">
        <f t="shared" si="8"/>
        <v>9059692</v>
      </c>
      <c r="L42" s="100">
        <f t="shared" si="8"/>
        <v>12071127</v>
      </c>
      <c r="M42" s="100">
        <f t="shared" si="8"/>
        <v>0</v>
      </c>
      <c r="N42" s="100">
        <f t="shared" si="8"/>
        <v>21130819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43350984</v>
      </c>
      <c r="X42" s="100">
        <f t="shared" si="8"/>
        <v>108030000</v>
      </c>
      <c r="Y42" s="100">
        <f t="shared" si="8"/>
        <v>-64679016</v>
      </c>
      <c r="Z42" s="137">
        <f>+IF(X42&lt;&gt;0,+(Y42/X42)*100,0)</f>
        <v>-59.87134684809775</v>
      </c>
      <c r="AA42" s="153">
        <f>SUM(AA43:AA46)</f>
        <v>134979613</v>
      </c>
    </row>
    <row r="43" spans="1:27" ht="13.5">
      <c r="A43" s="138" t="s">
        <v>89</v>
      </c>
      <c r="B43" s="136"/>
      <c r="C43" s="155"/>
      <c r="D43" s="155"/>
      <c r="E43" s="156">
        <v>100114281</v>
      </c>
      <c r="F43" s="60">
        <v>100114281</v>
      </c>
      <c r="G43" s="60">
        <v>1275973</v>
      </c>
      <c r="H43" s="60">
        <v>1506152</v>
      </c>
      <c r="I43" s="60">
        <v>1729555</v>
      </c>
      <c r="J43" s="60">
        <v>4511680</v>
      </c>
      <c r="K43" s="60">
        <v>2884228</v>
      </c>
      <c r="L43" s="60">
        <v>3809357</v>
      </c>
      <c r="M43" s="60"/>
      <c r="N43" s="60">
        <v>6693585</v>
      </c>
      <c r="O43" s="60"/>
      <c r="P43" s="60"/>
      <c r="Q43" s="60"/>
      <c r="R43" s="60"/>
      <c r="S43" s="60"/>
      <c r="T43" s="60"/>
      <c r="U43" s="60"/>
      <c r="V43" s="60"/>
      <c r="W43" s="60">
        <v>11205265</v>
      </c>
      <c r="X43" s="60">
        <v>56282184</v>
      </c>
      <c r="Y43" s="60">
        <v>-45076919</v>
      </c>
      <c r="Z43" s="140">
        <v>-80.09</v>
      </c>
      <c r="AA43" s="155">
        <v>100114281</v>
      </c>
    </row>
    <row r="44" spans="1:27" ht="13.5">
      <c r="A44" s="138" t="s">
        <v>90</v>
      </c>
      <c r="B44" s="136"/>
      <c r="C44" s="155"/>
      <c r="D44" s="155"/>
      <c r="E44" s="156">
        <v>34865332</v>
      </c>
      <c r="F44" s="60">
        <v>34865332</v>
      </c>
      <c r="G44" s="60">
        <v>2734682</v>
      </c>
      <c r="H44" s="60">
        <v>2710492</v>
      </c>
      <c r="I44" s="60">
        <v>3567931</v>
      </c>
      <c r="J44" s="60">
        <v>9013105</v>
      </c>
      <c r="K44" s="60">
        <v>3125022</v>
      </c>
      <c r="L44" s="60">
        <v>4276412</v>
      </c>
      <c r="M44" s="60"/>
      <c r="N44" s="60">
        <v>7401434</v>
      </c>
      <c r="O44" s="60"/>
      <c r="P44" s="60"/>
      <c r="Q44" s="60"/>
      <c r="R44" s="60"/>
      <c r="S44" s="60"/>
      <c r="T44" s="60"/>
      <c r="U44" s="60"/>
      <c r="V44" s="60"/>
      <c r="W44" s="60">
        <v>16414539</v>
      </c>
      <c r="X44" s="60">
        <v>30640362</v>
      </c>
      <c r="Y44" s="60">
        <v>-14225823</v>
      </c>
      <c r="Z44" s="140">
        <v>-46.43</v>
      </c>
      <c r="AA44" s="155">
        <v>34865332</v>
      </c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1634620</v>
      </c>
      <c r="H45" s="159">
        <v>1653965</v>
      </c>
      <c r="I45" s="159">
        <v>1844952</v>
      </c>
      <c r="J45" s="159">
        <v>5133537</v>
      </c>
      <c r="K45" s="159">
        <v>1863443</v>
      </c>
      <c r="L45" s="159">
        <v>2308628</v>
      </c>
      <c r="M45" s="159"/>
      <c r="N45" s="159">
        <v>4172071</v>
      </c>
      <c r="O45" s="159"/>
      <c r="P45" s="159"/>
      <c r="Q45" s="159"/>
      <c r="R45" s="159"/>
      <c r="S45" s="159"/>
      <c r="T45" s="159"/>
      <c r="U45" s="159"/>
      <c r="V45" s="159"/>
      <c r="W45" s="159">
        <v>9305608</v>
      </c>
      <c r="X45" s="159">
        <v>14640000</v>
      </c>
      <c r="Y45" s="159">
        <v>-5334392</v>
      </c>
      <c r="Z45" s="141">
        <v>-36.44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1032048</v>
      </c>
      <c r="H46" s="60">
        <v>1226390</v>
      </c>
      <c r="I46" s="60">
        <v>1303405</v>
      </c>
      <c r="J46" s="60">
        <v>3561843</v>
      </c>
      <c r="K46" s="60">
        <v>1186999</v>
      </c>
      <c r="L46" s="60">
        <v>1676730</v>
      </c>
      <c r="M46" s="60"/>
      <c r="N46" s="60">
        <v>2863729</v>
      </c>
      <c r="O46" s="60"/>
      <c r="P46" s="60"/>
      <c r="Q46" s="60"/>
      <c r="R46" s="60"/>
      <c r="S46" s="60"/>
      <c r="T46" s="60"/>
      <c r="U46" s="60"/>
      <c r="V46" s="60"/>
      <c r="W46" s="60">
        <v>6425572</v>
      </c>
      <c r="X46" s="60">
        <v>6467454</v>
      </c>
      <c r="Y46" s="60">
        <v>-41882</v>
      </c>
      <c r="Z46" s="140">
        <v>-0.65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>
        <v>35171</v>
      </c>
      <c r="J47" s="100">
        <v>35171</v>
      </c>
      <c r="K47" s="100">
        <v>33180</v>
      </c>
      <c r="L47" s="100">
        <v>20028</v>
      </c>
      <c r="M47" s="100"/>
      <c r="N47" s="100">
        <v>53208</v>
      </c>
      <c r="O47" s="100"/>
      <c r="P47" s="100"/>
      <c r="Q47" s="100"/>
      <c r="R47" s="100"/>
      <c r="S47" s="100"/>
      <c r="T47" s="100"/>
      <c r="U47" s="100"/>
      <c r="V47" s="100"/>
      <c r="W47" s="100">
        <v>88379</v>
      </c>
      <c r="X47" s="100">
        <v>177270</v>
      </c>
      <c r="Y47" s="100">
        <v>-88891</v>
      </c>
      <c r="Z47" s="137">
        <v>-50.14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382010412</v>
      </c>
      <c r="F48" s="73">
        <f t="shared" si="9"/>
        <v>382010412</v>
      </c>
      <c r="G48" s="73">
        <f t="shared" si="9"/>
        <v>16218546</v>
      </c>
      <c r="H48" s="73">
        <f t="shared" si="9"/>
        <v>17163052</v>
      </c>
      <c r="I48" s="73">
        <f t="shared" si="9"/>
        <v>17861471</v>
      </c>
      <c r="J48" s="73">
        <f t="shared" si="9"/>
        <v>51243069</v>
      </c>
      <c r="K48" s="73">
        <f t="shared" si="9"/>
        <v>20554323</v>
      </c>
      <c r="L48" s="73">
        <f t="shared" si="9"/>
        <v>26248660</v>
      </c>
      <c r="M48" s="73">
        <f t="shared" si="9"/>
        <v>0</v>
      </c>
      <c r="N48" s="73">
        <f t="shared" si="9"/>
        <v>46802983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98046052</v>
      </c>
      <c r="X48" s="73">
        <f t="shared" si="9"/>
        <v>208369608</v>
      </c>
      <c r="Y48" s="73">
        <f t="shared" si="9"/>
        <v>-110323556</v>
      </c>
      <c r="Z48" s="170">
        <f>+IF(X48&lt;&gt;0,+(Y48/X48)*100,0)</f>
        <v>-52.946087991872595</v>
      </c>
      <c r="AA48" s="168">
        <f>+AA28+AA32+AA38+AA42+AA47</f>
        <v>382010412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65295668</v>
      </c>
      <c r="F49" s="173">
        <f t="shared" si="10"/>
        <v>65295668</v>
      </c>
      <c r="G49" s="173">
        <f t="shared" si="10"/>
        <v>93597328</v>
      </c>
      <c r="H49" s="173">
        <f t="shared" si="10"/>
        <v>-14847752</v>
      </c>
      <c r="I49" s="173">
        <f t="shared" si="10"/>
        <v>-1344175</v>
      </c>
      <c r="J49" s="173">
        <f t="shared" si="10"/>
        <v>77405401</v>
      </c>
      <c r="K49" s="173">
        <f t="shared" si="10"/>
        <v>-3349677</v>
      </c>
      <c r="L49" s="173">
        <f t="shared" si="10"/>
        <v>7881236</v>
      </c>
      <c r="M49" s="173">
        <f t="shared" si="10"/>
        <v>0</v>
      </c>
      <c r="N49" s="173">
        <f t="shared" si="10"/>
        <v>4531559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81936960</v>
      </c>
      <c r="X49" s="173">
        <f>IF(F25=F48,0,X25-X48)</f>
        <v>-540</v>
      </c>
      <c r="Y49" s="173">
        <f t="shared" si="10"/>
        <v>81937500</v>
      </c>
      <c r="Z49" s="174">
        <f>+IF(X49&lt;&gt;0,+(Y49/X49)*100,0)</f>
        <v>-15173611.111111112</v>
      </c>
      <c r="AA49" s="171">
        <f>+AA25-AA48</f>
        <v>65295668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45925379</v>
      </c>
      <c r="F5" s="60">
        <v>45925379</v>
      </c>
      <c r="G5" s="60">
        <v>15828200</v>
      </c>
      <c r="H5" s="60">
        <v>-4862396</v>
      </c>
      <c r="I5" s="60">
        <v>3858486</v>
      </c>
      <c r="J5" s="60">
        <v>14824290</v>
      </c>
      <c r="K5" s="60">
        <v>5247169</v>
      </c>
      <c r="L5" s="60">
        <v>5400986</v>
      </c>
      <c r="M5" s="60">
        <v>0</v>
      </c>
      <c r="N5" s="60">
        <v>10648155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25472445</v>
      </c>
      <c r="X5" s="60">
        <v>32543063</v>
      </c>
      <c r="Y5" s="60">
        <v>-7070618</v>
      </c>
      <c r="Z5" s="140">
        <v>-21.73</v>
      </c>
      <c r="AA5" s="155">
        <v>45925379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144242000</v>
      </c>
      <c r="F7" s="60">
        <v>144242000</v>
      </c>
      <c r="G7" s="60">
        <v>50600586</v>
      </c>
      <c r="H7" s="60">
        <v>14764410</v>
      </c>
      <c r="I7" s="60">
        <v>9903481</v>
      </c>
      <c r="J7" s="60">
        <v>75268477</v>
      </c>
      <c r="K7" s="60">
        <v>7681043</v>
      </c>
      <c r="L7" s="60">
        <v>9339163</v>
      </c>
      <c r="M7" s="60">
        <v>0</v>
      </c>
      <c r="N7" s="60">
        <v>17020206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92288683</v>
      </c>
      <c r="X7" s="60">
        <v>78677454</v>
      </c>
      <c r="Y7" s="60">
        <v>13611229</v>
      </c>
      <c r="Z7" s="140">
        <v>17.3</v>
      </c>
      <c r="AA7" s="155">
        <v>144242000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50837378</v>
      </c>
      <c r="F8" s="60">
        <v>50837378</v>
      </c>
      <c r="G8" s="60">
        <v>6699994</v>
      </c>
      <c r="H8" s="60">
        <v>-2191297</v>
      </c>
      <c r="I8" s="60">
        <v>-682380</v>
      </c>
      <c r="J8" s="60">
        <v>3826317</v>
      </c>
      <c r="K8" s="60">
        <v>2366979</v>
      </c>
      <c r="L8" s="60">
        <v>13960150</v>
      </c>
      <c r="M8" s="60">
        <v>0</v>
      </c>
      <c r="N8" s="60">
        <v>16327129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20153446</v>
      </c>
      <c r="X8" s="60">
        <v>31067381</v>
      </c>
      <c r="Y8" s="60">
        <v>-10913935</v>
      </c>
      <c r="Z8" s="140">
        <v>-35.13</v>
      </c>
      <c r="AA8" s="155">
        <v>50837378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24217236</v>
      </c>
      <c r="F9" s="60">
        <v>24217236</v>
      </c>
      <c r="G9" s="60">
        <v>7318133</v>
      </c>
      <c r="H9" s="60">
        <v>-1261445</v>
      </c>
      <c r="I9" s="60">
        <v>1349955</v>
      </c>
      <c r="J9" s="60">
        <v>7406643</v>
      </c>
      <c r="K9" s="60">
        <v>1302444</v>
      </c>
      <c r="L9" s="60">
        <v>1346549</v>
      </c>
      <c r="M9" s="60">
        <v>0</v>
      </c>
      <c r="N9" s="60">
        <v>2648993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10055636</v>
      </c>
      <c r="X9" s="60">
        <v>15472137</v>
      </c>
      <c r="Y9" s="60">
        <v>-5416501</v>
      </c>
      <c r="Z9" s="140">
        <v>-35.01</v>
      </c>
      <c r="AA9" s="155">
        <v>24217236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10907789</v>
      </c>
      <c r="F10" s="54">
        <v>10907789</v>
      </c>
      <c r="G10" s="54">
        <v>951913</v>
      </c>
      <c r="H10" s="54">
        <v>-813936</v>
      </c>
      <c r="I10" s="54">
        <v>822578</v>
      </c>
      <c r="J10" s="54">
        <v>960555</v>
      </c>
      <c r="K10" s="54">
        <v>682909</v>
      </c>
      <c r="L10" s="54">
        <v>821439</v>
      </c>
      <c r="M10" s="54">
        <v>0</v>
      </c>
      <c r="N10" s="54">
        <v>1504348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2464903</v>
      </c>
      <c r="X10" s="54">
        <v>6348965</v>
      </c>
      <c r="Y10" s="54">
        <v>-3884062</v>
      </c>
      <c r="Z10" s="184">
        <v>-61.18</v>
      </c>
      <c r="AA10" s="130">
        <v>10907789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3998</v>
      </c>
      <c r="J11" s="60">
        <v>3998</v>
      </c>
      <c r="K11" s="60">
        <v>5231</v>
      </c>
      <c r="L11" s="60">
        <v>7541</v>
      </c>
      <c r="M11" s="60">
        <v>0</v>
      </c>
      <c r="N11" s="60">
        <v>12772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16770</v>
      </c>
      <c r="X11" s="60"/>
      <c r="Y11" s="60">
        <v>16770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4323326</v>
      </c>
      <c r="F12" s="60">
        <v>4323326</v>
      </c>
      <c r="G12" s="60">
        <v>129634</v>
      </c>
      <c r="H12" s="60">
        <v>-128498</v>
      </c>
      <c r="I12" s="60">
        <v>104784</v>
      </c>
      <c r="J12" s="60">
        <v>105920</v>
      </c>
      <c r="K12" s="60">
        <v>100798</v>
      </c>
      <c r="L12" s="60">
        <v>28468</v>
      </c>
      <c r="M12" s="60">
        <v>0</v>
      </c>
      <c r="N12" s="60">
        <v>129266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235186</v>
      </c>
      <c r="X12" s="60">
        <v>2358180</v>
      </c>
      <c r="Y12" s="60">
        <v>-2122994</v>
      </c>
      <c r="Z12" s="140">
        <v>-90.03</v>
      </c>
      <c r="AA12" s="155">
        <v>4323326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100000</v>
      </c>
      <c r="F13" s="60">
        <v>100000</v>
      </c>
      <c r="G13" s="60">
        <v>154522</v>
      </c>
      <c r="H13" s="60">
        <v>-31436</v>
      </c>
      <c r="I13" s="60">
        <v>1071355</v>
      </c>
      <c r="J13" s="60">
        <v>1194441</v>
      </c>
      <c r="K13" s="60">
        <v>196239</v>
      </c>
      <c r="L13" s="60">
        <v>2626238</v>
      </c>
      <c r="M13" s="60">
        <v>0</v>
      </c>
      <c r="N13" s="60">
        <v>2822477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4016918</v>
      </c>
      <c r="X13" s="60">
        <v>54540</v>
      </c>
      <c r="Y13" s="60">
        <v>3962378</v>
      </c>
      <c r="Z13" s="140">
        <v>7265.09</v>
      </c>
      <c r="AA13" s="155">
        <v>100000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9500000</v>
      </c>
      <c r="F14" s="60">
        <v>9500000</v>
      </c>
      <c r="G14" s="60">
        <v>1082944</v>
      </c>
      <c r="H14" s="60">
        <v>-1084026</v>
      </c>
      <c r="I14" s="60">
        <v>0</v>
      </c>
      <c r="J14" s="60">
        <v>-1082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-1082</v>
      </c>
      <c r="X14" s="60">
        <v>5181816</v>
      </c>
      <c r="Y14" s="60">
        <v>-5182898</v>
      </c>
      <c r="Z14" s="140">
        <v>-100.02</v>
      </c>
      <c r="AA14" s="155">
        <v>9500000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1041306</v>
      </c>
      <c r="F16" s="60">
        <v>1041306</v>
      </c>
      <c r="G16" s="60">
        <v>11580</v>
      </c>
      <c r="H16" s="60">
        <v>0</v>
      </c>
      <c r="I16" s="60">
        <v>8567</v>
      </c>
      <c r="J16" s="60">
        <v>20147</v>
      </c>
      <c r="K16" s="60">
        <v>13600</v>
      </c>
      <c r="L16" s="60">
        <v>750</v>
      </c>
      <c r="M16" s="60">
        <v>0</v>
      </c>
      <c r="N16" s="60">
        <v>14350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34497</v>
      </c>
      <c r="X16" s="60">
        <v>567984</v>
      </c>
      <c r="Y16" s="60">
        <v>-533487</v>
      </c>
      <c r="Z16" s="140">
        <v>-93.93</v>
      </c>
      <c r="AA16" s="155">
        <v>1041306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3372008</v>
      </c>
      <c r="F17" s="60">
        <v>3372008</v>
      </c>
      <c r="G17" s="60">
        <v>1330</v>
      </c>
      <c r="H17" s="60">
        <v>-404502</v>
      </c>
      <c r="I17" s="60">
        <v>8752</v>
      </c>
      <c r="J17" s="60">
        <v>-394420</v>
      </c>
      <c r="K17" s="60">
        <v>17014</v>
      </c>
      <c r="L17" s="60">
        <v>162144</v>
      </c>
      <c r="M17" s="60">
        <v>0</v>
      </c>
      <c r="N17" s="60">
        <v>179158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-215262</v>
      </c>
      <c r="X17" s="60">
        <v>1839276</v>
      </c>
      <c r="Y17" s="60">
        <v>-2054538</v>
      </c>
      <c r="Z17" s="140">
        <v>-111.7</v>
      </c>
      <c r="AA17" s="155">
        <v>3372008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-551577</v>
      </c>
      <c r="L18" s="60">
        <v>297350</v>
      </c>
      <c r="M18" s="60">
        <v>0</v>
      </c>
      <c r="N18" s="60">
        <v>-254227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-254227</v>
      </c>
      <c r="X18" s="60"/>
      <c r="Y18" s="60">
        <v>-254227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78153000</v>
      </c>
      <c r="F19" s="60">
        <v>78153000</v>
      </c>
      <c r="G19" s="60">
        <v>26766903</v>
      </c>
      <c r="H19" s="60">
        <v>-1383690</v>
      </c>
      <c r="I19" s="60">
        <v>1025</v>
      </c>
      <c r="J19" s="60">
        <v>25384238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25384238</v>
      </c>
      <c r="X19" s="60">
        <v>42593385</v>
      </c>
      <c r="Y19" s="60">
        <v>-17209147</v>
      </c>
      <c r="Z19" s="140">
        <v>-40.4</v>
      </c>
      <c r="AA19" s="155">
        <v>78153000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9390658</v>
      </c>
      <c r="F20" s="54">
        <v>9390658</v>
      </c>
      <c r="G20" s="54">
        <v>270135</v>
      </c>
      <c r="H20" s="54">
        <v>-287884</v>
      </c>
      <c r="I20" s="54">
        <v>66695</v>
      </c>
      <c r="J20" s="54">
        <v>48946</v>
      </c>
      <c r="K20" s="54">
        <v>142797</v>
      </c>
      <c r="L20" s="54">
        <v>139118</v>
      </c>
      <c r="M20" s="54">
        <v>0</v>
      </c>
      <c r="N20" s="54">
        <v>281915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330861</v>
      </c>
      <c r="X20" s="54">
        <v>5122362</v>
      </c>
      <c r="Y20" s="54">
        <v>-4791501</v>
      </c>
      <c r="Z20" s="184">
        <v>-93.54</v>
      </c>
      <c r="AA20" s="130">
        <v>9390658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382010080</v>
      </c>
      <c r="F22" s="190">
        <f t="shared" si="0"/>
        <v>382010080</v>
      </c>
      <c r="G22" s="190">
        <f t="shared" si="0"/>
        <v>109815874</v>
      </c>
      <c r="H22" s="190">
        <f t="shared" si="0"/>
        <v>2315300</v>
      </c>
      <c r="I22" s="190">
        <f t="shared" si="0"/>
        <v>16517296</v>
      </c>
      <c r="J22" s="190">
        <f t="shared" si="0"/>
        <v>128648470</v>
      </c>
      <c r="K22" s="190">
        <f t="shared" si="0"/>
        <v>17204646</v>
      </c>
      <c r="L22" s="190">
        <f t="shared" si="0"/>
        <v>34129896</v>
      </c>
      <c r="M22" s="190">
        <f t="shared" si="0"/>
        <v>0</v>
      </c>
      <c r="N22" s="190">
        <f t="shared" si="0"/>
        <v>51334542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179983012</v>
      </c>
      <c r="X22" s="190">
        <f t="shared" si="0"/>
        <v>221826543</v>
      </c>
      <c r="Y22" s="190">
        <f t="shared" si="0"/>
        <v>-41843531</v>
      </c>
      <c r="Z22" s="191">
        <f>+IF(X22&lt;&gt;0,+(Y22/X22)*100,0)</f>
        <v>-18.86317590046021</v>
      </c>
      <c r="AA22" s="188">
        <f>SUM(AA5:AA21)</f>
        <v>382010080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135188460</v>
      </c>
      <c r="F25" s="60">
        <v>135188460</v>
      </c>
      <c r="G25" s="60">
        <v>9909968</v>
      </c>
      <c r="H25" s="60">
        <v>10288086</v>
      </c>
      <c r="I25" s="60">
        <v>10533843</v>
      </c>
      <c r="J25" s="60">
        <v>30731897</v>
      </c>
      <c r="K25" s="60">
        <v>10347781</v>
      </c>
      <c r="L25" s="60">
        <v>15356784</v>
      </c>
      <c r="M25" s="60">
        <v>0</v>
      </c>
      <c r="N25" s="60">
        <v>25704565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56436462</v>
      </c>
      <c r="X25" s="60">
        <v>73738908</v>
      </c>
      <c r="Y25" s="60">
        <v>-17302446</v>
      </c>
      <c r="Z25" s="140">
        <v>-23.46</v>
      </c>
      <c r="AA25" s="155">
        <v>135188460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9313000</v>
      </c>
      <c r="F26" s="60">
        <v>9313000</v>
      </c>
      <c r="G26" s="60">
        <v>1346727</v>
      </c>
      <c r="H26" s="60">
        <v>703443</v>
      </c>
      <c r="I26" s="60">
        <v>699003</v>
      </c>
      <c r="J26" s="60">
        <v>2749173</v>
      </c>
      <c r="K26" s="60">
        <v>699003</v>
      </c>
      <c r="L26" s="60">
        <v>699003</v>
      </c>
      <c r="M26" s="60">
        <v>0</v>
      </c>
      <c r="N26" s="60">
        <v>1398006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4147179</v>
      </c>
      <c r="X26" s="60">
        <v>5079816</v>
      </c>
      <c r="Y26" s="60">
        <v>-932637</v>
      </c>
      <c r="Z26" s="140">
        <v>-18.36</v>
      </c>
      <c r="AA26" s="155">
        <v>9313000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27081252</v>
      </c>
      <c r="F28" s="60">
        <v>27081252</v>
      </c>
      <c r="G28" s="60">
        <v>0</v>
      </c>
      <c r="H28" s="60">
        <v>0</v>
      </c>
      <c r="I28" s="60">
        <v>1875803</v>
      </c>
      <c r="J28" s="60">
        <v>1875803</v>
      </c>
      <c r="K28" s="60">
        <v>1875803</v>
      </c>
      <c r="L28" s="60">
        <v>1875803</v>
      </c>
      <c r="M28" s="60">
        <v>0</v>
      </c>
      <c r="N28" s="60">
        <v>3751606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5627409</v>
      </c>
      <c r="X28" s="60">
        <v>14771454</v>
      </c>
      <c r="Y28" s="60">
        <v>-9144045</v>
      </c>
      <c r="Z28" s="140">
        <v>-61.9</v>
      </c>
      <c r="AA28" s="155">
        <v>27081252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8392</v>
      </c>
      <c r="J29" s="60">
        <v>8392</v>
      </c>
      <c r="K29" s="60">
        <v>26088</v>
      </c>
      <c r="L29" s="60">
        <v>962651</v>
      </c>
      <c r="M29" s="60">
        <v>0</v>
      </c>
      <c r="N29" s="60">
        <v>988739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997131</v>
      </c>
      <c r="X29" s="60"/>
      <c r="Y29" s="60">
        <v>997131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79623733</v>
      </c>
      <c r="F30" s="60">
        <v>79623733</v>
      </c>
      <c r="G30" s="60">
        <v>0</v>
      </c>
      <c r="H30" s="60">
        <v>0</v>
      </c>
      <c r="I30" s="60">
        <v>0</v>
      </c>
      <c r="J30" s="60">
        <v>0</v>
      </c>
      <c r="K30" s="60">
        <v>120788</v>
      </c>
      <c r="L30" s="60">
        <v>1000000</v>
      </c>
      <c r="M30" s="60">
        <v>0</v>
      </c>
      <c r="N30" s="60">
        <v>1120788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1120788</v>
      </c>
      <c r="X30" s="60">
        <v>43431270</v>
      </c>
      <c r="Y30" s="60">
        <v>-42310482</v>
      </c>
      <c r="Z30" s="140">
        <v>-97.42</v>
      </c>
      <c r="AA30" s="155">
        <v>79623733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6340565</v>
      </c>
      <c r="F32" s="60">
        <v>6340565</v>
      </c>
      <c r="G32" s="60">
        <v>0</v>
      </c>
      <c r="H32" s="60">
        <v>0</v>
      </c>
      <c r="I32" s="60">
        <v>8619</v>
      </c>
      <c r="J32" s="60">
        <v>8619</v>
      </c>
      <c r="K32" s="60">
        <v>407961</v>
      </c>
      <c r="L32" s="60">
        <v>285468</v>
      </c>
      <c r="M32" s="60">
        <v>0</v>
      </c>
      <c r="N32" s="60">
        <v>693429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702048</v>
      </c>
      <c r="X32" s="60">
        <v>3458724</v>
      </c>
      <c r="Y32" s="60">
        <v>-2756676</v>
      </c>
      <c r="Z32" s="140">
        <v>-79.7</v>
      </c>
      <c r="AA32" s="155">
        <v>6340565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41862522</v>
      </c>
      <c r="F33" s="60">
        <v>41862522</v>
      </c>
      <c r="G33" s="60">
        <v>0</v>
      </c>
      <c r="H33" s="60">
        <v>0</v>
      </c>
      <c r="I33" s="60">
        <v>1615213</v>
      </c>
      <c r="J33" s="60">
        <v>1615213</v>
      </c>
      <c r="K33" s="60">
        <v>1713549</v>
      </c>
      <c r="L33" s="60">
        <v>1785531</v>
      </c>
      <c r="M33" s="60">
        <v>0</v>
      </c>
      <c r="N33" s="60">
        <v>3499080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5114293</v>
      </c>
      <c r="X33" s="60">
        <v>22834362</v>
      </c>
      <c r="Y33" s="60">
        <v>-17720069</v>
      </c>
      <c r="Z33" s="140">
        <v>-77.6</v>
      </c>
      <c r="AA33" s="155">
        <v>41862522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82600880</v>
      </c>
      <c r="F34" s="60">
        <v>82600880</v>
      </c>
      <c r="G34" s="60">
        <v>4961851</v>
      </c>
      <c r="H34" s="60">
        <v>6171523</v>
      </c>
      <c r="I34" s="60">
        <v>3120598</v>
      </c>
      <c r="J34" s="60">
        <v>14253972</v>
      </c>
      <c r="K34" s="60">
        <v>5363350</v>
      </c>
      <c r="L34" s="60">
        <v>4283420</v>
      </c>
      <c r="M34" s="60">
        <v>0</v>
      </c>
      <c r="N34" s="60">
        <v>9646770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23900742</v>
      </c>
      <c r="X34" s="60">
        <v>45055086</v>
      </c>
      <c r="Y34" s="60">
        <v>-21154344</v>
      </c>
      <c r="Z34" s="140">
        <v>-46.95</v>
      </c>
      <c r="AA34" s="155">
        <v>82600880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382010412</v>
      </c>
      <c r="F36" s="190">
        <f t="shared" si="1"/>
        <v>382010412</v>
      </c>
      <c r="G36" s="190">
        <f t="shared" si="1"/>
        <v>16218546</v>
      </c>
      <c r="H36" s="190">
        <f t="shared" si="1"/>
        <v>17163052</v>
      </c>
      <c r="I36" s="190">
        <f t="shared" si="1"/>
        <v>17861471</v>
      </c>
      <c r="J36" s="190">
        <f t="shared" si="1"/>
        <v>51243069</v>
      </c>
      <c r="K36" s="190">
        <f t="shared" si="1"/>
        <v>20554323</v>
      </c>
      <c r="L36" s="190">
        <f t="shared" si="1"/>
        <v>26248660</v>
      </c>
      <c r="M36" s="190">
        <f t="shared" si="1"/>
        <v>0</v>
      </c>
      <c r="N36" s="190">
        <f t="shared" si="1"/>
        <v>46802983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98046052</v>
      </c>
      <c r="X36" s="190">
        <f t="shared" si="1"/>
        <v>208369620</v>
      </c>
      <c r="Y36" s="190">
        <f t="shared" si="1"/>
        <v>-110323568</v>
      </c>
      <c r="Z36" s="191">
        <f>+IF(X36&lt;&gt;0,+(Y36/X36)*100,0)</f>
        <v>-52.94609070170594</v>
      </c>
      <c r="AA36" s="188">
        <f>SUM(AA25:AA35)</f>
        <v>382010412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-332</v>
      </c>
      <c r="F38" s="106">
        <f t="shared" si="2"/>
        <v>-332</v>
      </c>
      <c r="G38" s="106">
        <f t="shared" si="2"/>
        <v>93597328</v>
      </c>
      <c r="H38" s="106">
        <f t="shared" si="2"/>
        <v>-14847752</v>
      </c>
      <c r="I38" s="106">
        <f t="shared" si="2"/>
        <v>-1344175</v>
      </c>
      <c r="J38" s="106">
        <f t="shared" si="2"/>
        <v>77405401</v>
      </c>
      <c r="K38" s="106">
        <f t="shared" si="2"/>
        <v>-3349677</v>
      </c>
      <c r="L38" s="106">
        <f t="shared" si="2"/>
        <v>7881236</v>
      </c>
      <c r="M38" s="106">
        <f t="shared" si="2"/>
        <v>0</v>
      </c>
      <c r="N38" s="106">
        <f t="shared" si="2"/>
        <v>4531559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81936960</v>
      </c>
      <c r="X38" s="106">
        <f>IF(F22=F36,0,X22-X36)</f>
        <v>13456923</v>
      </c>
      <c r="Y38" s="106">
        <f t="shared" si="2"/>
        <v>68480037</v>
      </c>
      <c r="Z38" s="201">
        <f>+IF(X38&lt;&gt;0,+(Y38/X38)*100,0)</f>
        <v>508.88332347595366</v>
      </c>
      <c r="AA38" s="199">
        <f>+AA22-AA36</f>
        <v>-332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65296000</v>
      </c>
      <c r="F39" s="60">
        <v>65296000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48972000</v>
      </c>
      <c r="Y39" s="60">
        <v>-48972000</v>
      </c>
      <c r="Z39" s="140">
        <v>-100</v>
      </c>
      <c r="AA39" s="155">
        <v>65296000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65295668</v>
      </c>
      <c r="F42" s="88">
        <f t="shared" si="3"/>
        <v>65295668</v>
      </c>
      <c r="G42" s="88">
        <f t="shared" si="3"/>
        <v>93597328</v>
      </c>
      <c r="H42" s="88">
        <f t="shared" si="3"/>
        <v>-14847752</v>
      </c>
      <c r="I42" s="88">
        <f t="shared" si="3"/>
        <v>-1344175</v>
      </c>
      <c r="J42" s="88">
        <f t="shared" si="3"/>
        <v>77405401</v>
      </c>
      <c r="K42" s="88">
        <f t="shared" si="3"/>
        <v>-3349677</v>
      </c>
      <c r="L42" s="88">
        <f t="shared" si="3"/>
        <v>7881236</v>
      </c>
      <c r="M42" s="88">
        <f t="shared" si="3"/>
        <v>0</v>
      </c>
      <c r="N42" s="88">
        <f t="shared" si="3"/>
        <v>4531559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81936960</v>
      </c>
      <c r="X42" s="88">
        <f t="shared" si="3"/>
        <v>62428923</v>
      </c>
      <c r="Y42" s="88">
        <f t="shared" si="3"/>
        <v>19508037</v>
      </c>
      <c r="Z42" s="208">
        <f>+IF(X42&lt;&gt;0,+(Y42/X42)*100,0)</f>
        <v>31.24839587573856</v>
      </c>
      <c r="AA42" s="206">
        <f>SUM(AA38:AA41)</f>
        <v>65295668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65295668</v>
      </c>
      <c r="F44" s="77">
        <f t="shared" si="4"/>
        <v>65295668</v>
      </c>
      <c r="G44" s="77">
        <f t="shared" si="4"/>
        <v>93597328</v>
      </c>
      <c r="H44" s="77">
        <f t="shared" si="4"/>
        <v>-14847752</v>
      </c>
      <c r="I44" s="77">
        <f t="shared" si="4"/>
        <v>-1344175</v>
      </c>
      <c r="J44" s="77">
        <f t="shared" si="4"/>
        <v>77405401</v>
      </c>
      <c r="K44" s="77">
        <f t="shared" si="4"/>
        <v>-3349677</v>
      </c>
      <c r="L44" s="77">
        <f t="shared" si="4"/>
        <v>7881236</v>
      </c>
      <c r="M44" s="77">
        <f t="shared" si="4"/>
        <v>0</v>
      </c>
      <c r="N44" s="77">
        <f t="shared" si="4"/>
        <v>4531559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81936960</v>
      </c>
      <c r="X44" s="77">
        <f t="shared" si="4"/>
        <v>62428923</v>
      </c>
      <c r="Y44" s="77">
        <f t="shared" si="4"/>
        <v>19508037</v>
      </c>
      <c r="Z44" s="212">
        <f>+IF(X44&lt;&gt;0,+(Y44/X44)*100,0)</f>
        <v>31.24839587573856</v>
      </c>
      <c r="AA44" s="210">
        <f>+AA42-AA43</f>
        <v>65295668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65295668</v>
      </c>
      <c r="F46" s="88">
        <f t="shared" si="5"/>
        <v>65295668</v>
      </c>
      <c r="G46" s="88">
        <f t="shared" si="5"/>
        <v>93597328</v>
      </c>
      <c r="H46" s="88">
        <f t="shared" si="5"/>
        <v>-14847752</v>
      </c>
      <c r="I46" s="88">
        <f t="shared" si="5"/>
        <v>-1344175</v>
      </c>
      <c r="J46" s="88">
        <f t="shared" si="5"/>
        <v>77405401</v>
      </c>
      <c r="K46" s="88">
        <f t="shared" si="5"/>
        <v>-3349677</v>
      </c>
      <c r="L46" s="88">
        <f t="shared" si="5"/>
        <v>7881236</v>
      </c>
      <c r="M46" s="88">
        <f t="shared" si="5"/>
        <v>0</v>
      </c>
      <c r="N46" s="88">
        <f t="shared" si="5"/>
        <v>4531559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81936960</v>
      </c>
      <c r="X46" s="88">
        <f t="shared" si="5"/>
        <v>62428923</v>
      </c>
      <c r="Y46" s="88">
        <f t="shared" si="5"/>
        <v>19508037</v>
      </c>
      <c r="Z46" s="208">
        <f>+IF(X46&lt;&gt;0,+(Y46/X46)*100,0)</f>
        <v>31.24839587573856</v>
      </c>
      <c r="AA46" s="206">
        <f>SUM(AA44:AA45)</f>
        <v>65295668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65295668</v>
      </c>
      <c r="F48" s="219">
        <f t="shared" si="6"/>
        <v>65295668</v>
      </c>
      <c r="G48" s="219">
        <f t="shared" si="6"/>
        <v>93597328</v>
      </c>
      <c r="H48" s="220">
        <f t="shared" si="6"/>
        <v>-14847752</v>
      </c>
      <c r="I48" s="220">
        <f t="shared" si="6"/>
        <v>-1344175</v>
      </c>
      <c r="J48" s="220">
        <f t="shared" si="6"/>
        <v>77405401</v>
      </c>
      <c r="K48" s="220">
        <f t="shared" si="6"/>
        <v>-3349677</v>
      </c>
      <c r="L48" s="220">
        <f t="shared" si="6"/>
        <v>7881236</v>
      </c>
      <c r="M48" s="219">
        <f t="shared" si="6"/>
        <v>0</v>
      </c>
      <c r="N48" s="219">
        <f t="shared" si="6"/>
        <v>4531559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81936960</v>
      </c>
      <c r="X48" s="220">
        <f t="shared" si="6"/>
        <v>62428923</v>
      </c>
      <c r="Y48" s="220">
        <f t="shared" si="6"/>
        <v>19508037</v>
      </c>
      <c r="Z48" s="221">
        <f>+IF(X48&lt;&gt;0,+(Y48/X48)*100,0)</f>
        <v>31.24839587573856</v>
      </c>
      <c r="AA48" s="222">
        <f>SUM(AA46:AA47)</f>
        <v>65295668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907017</v>
      </c>
      <c r="L5" s="100">
        <f t="shared" si="0"/>
        <v>0</v>
      </c>
      <c r="M5" s="100">
        <f t="shared" si="0"/>
        <v>0</v>
      </c>
      <c r="N5" s="100">
        <f t="shared" si="0"/>
        <v>907017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907017</v>
      </c>
      <c r="X5" s="100">
        <f t="shared" si="0"/>
        <v>0</v>
      </c>
      <c r="Y5" s="100">
        <f t="shared" si="0"/>
        <v>907017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>
        <v>907017</v>
      </c>
      <c r="L8" s="60"/>
      <c r="M8" s="60"/>
      <c r="N8" s="60">
        <v>907017</v>
      </c>
      <c r="O8" s="60"/>
      <c r="P8" s="60"/>
      <c r="Q8" s="60"/>
      <c r="R8" s="60"/>
      <c r="S8" s="60"/>
      <c r="T8" s="60"/>
      <c r="U8" s="60"/>
      <c r="V8" s="60"/>
      <c r="W8" s="60">
        <v>907017</v>
      </c>
      <c r="X8" s="60"/>
      <c r="Y8" s="60">
        <v>907017</v>
      </c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5550392</v>
      </c>
      <c r="F9" s="100">
        <f t="shared" si="1"/>
        <v>5550392</v>
      </c>
      <c r="G9" s="100">
        <f t="shared" si="1"/>
        <v>99855</v>
      </c>
      <c r="H9" s="100">
        <f t="shared" si="1"/>
        <v>0</v>
      </c>
      <c r="I9" s="100">
        <f t="shared" si="1"/>
        <v>0</v>
      </c>
      <c r="J9" s="100">
        <f t="shared" si="1"/>
        <v>99855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99855</v>
      </c>
      <c r="X9" s="100">
        <f t="shared" si="1"/>
        <v>4162500</v>
      </c>
      <c r="Y9" s="100">
        <f t="shared" si="1"/>
        <v>-4062645</v>
      </c>
      <c r="Z9" s="137">
        <f>+IF(X9&lt;&gt;0,+(Y9/X9)*100,0)</f>
        <v>-97.60108108108108</v>
      </c>
      <c r="AA9" s="102">
        <f>SUM(AA10:AA14)</f>
        <v>5550392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>
        <v>5550392</v>
      </c>
      <c r="F11" s="60">
        <v>5550392</v>
      </c>
      <c r="G11" s="60">
        <v>99855</v>
      </c>
      <c r="H11" s="60"/>
      <c r="I11" s="60"/>
      <c r="J11" s="60">
        <v>99855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99855</v>
      </c>
      <c r="X11" s="60">
        <v>4162500</v>
      </c>
      <c r="Y11" s="60">
        <v>-4062645</v>
      </c>
      <c r="Z11" s="140">
        <v>-97.6</v>
      </c>
      <c r="AA11" s="62">
        <v>5550392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17466461</v>
      </c>
      <c r="F15" s="100">
        <f t="shared" si="2"/>
        <v>17466461</v>
      </c>
      <c r="G15" s="100">
        <f t="shared" si="2"/>
        <v>77000</v>
      </c>
      <c r="H15" s="100">
        <f t="shared" si="2"/>
        <v>0</v>
      </c>
      <c r="I15" s="100">
        <f t="shared" si="2"/>
        <v>0</v>
      </c>
      <c r="J15" s="100">
        <f t="shared" si="2"/>
        <v>77000</v>
      </c>
      <c r="K15" s="100">
        <f t="shared" si="2"/>
        <v>118824</v>
      </c>
      <c r="L15" s="100">
        <f t="shared" si="2"/>
        <v>0</v>
      </c>
      <c r="M15" s="100">
        <f t="shared" si="2"/>
        <v>2685300</v>
      </c>
      <c r="N15" s="100">
        <f t="shared" si="2"/>
        <v>2804124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2881124</v>
      </c>
      <c r="X15" s="100">
        <f t="shared" si="2"/>
        <v>11641666</v>
      </c>
      <c r="Y15" s="100">
        <f t="shared" si="2"/>
        <v>-8760542</v>
      </c>
      <c r="Z15" s="137">
        <f>+IF(X15&lt;&gt;0,+(Y15/X15)*100,0)</f>
        <v>-75.25161776673545</v>
      </c>
      <c r="AA15" s="102">
        <f>SUM(AA16:AA18)</f>
        <v>17466461</v>
      </c>
    </row>
    <row r="16" spans="1:27" ht="13.5">
      <c r="A16" s="138" t="s">
        <v>85</v>
      </c>
      <c r="B16" s="136"/>
      <c r="C16" s="155"/>
      <c r="D16" s="155"/>
      <c r="E16" s="156">
        <v>893000</v>
      </c>
      <c r="F16" s="60">
        <v>893000</v>
      </c>
      <c r="G16" s="60">
        <v>77000</v>
      </c>
      <c r="H16" s="60"/>
      <c r="I16" s="60"/>
      <c r="J16" s="60">
        <v>77000</v>
      </c>
      <c r="K16" s="60">
        <v>118824</v>
      </c>
      <c r="L16" s="60"/>
      <c r="M16" s="60"/>
      <c r="N16" s="60">
        <v>118824</v>
      </c>
      <c r="O16" s="60"/>
      <c r="P16" s="60"/>
      <c r="Q16" s="60"/>
      <c r="R16" s="60"/>
      <c r="S16" s="60"/>
      <c r="T16" s="60"/>
      <c r="U16" s="60"/>
      <c r="V16" s="60"/>
      <c r="W16" s="60">
        <v>195824</v>
      </c>
      <c r="X16" s="60">
        <v>893000</v>
      </c>
      <c r="Y16" s="60">
        <v>-697176</v>
      </c>
      <c r="Z16" s="140">
        <v>-78.07</v>
      </c>
      <c r="AA16" s="62">
        <v>893000</v>
      </c>
    </row>
    <row r="17" spans="1:27" ht="13.5">
      <c r="A17" s="138" t="s">
        <v>86</v>
      </c>
      <c r="B17" s="136"/>
      <c r="C17" s="155"/>
      <c r="D17" s="155"/>
      <c r="E17" s="156">
        <v>16573461</v>
      </c>
      <c r="F17" s="60">
        <v>16573461</v>
      </c>
      <c r="G17" s="60"/>
      <c r="H17" s="60"/>
      <c r="I17" s="60"/>
      <c r="J17" s="60"/>
      <c r="K17" s="60"/>
      <c r="L17" s="60"/>
      <c r="M17" s="60">
        <v>2685300</v>
      </c>
      <c r="N17" s="60">
        <v>2685300</v>
      </c>
      <c r="O17" s="60"/>
      <c r="P17" s="60"/>
      <c r="Q17" s="60"/>
      <c r="R17" s="60"/>
      <c r="S17" s="60"/>
      <c r="T17" s="60"/>
      <c r="U17" s="60"/>
      <c r="V17" s="60"/>
      <c r="W17" s="60">
        <v>2685300</v>
      </c>
      <c r="X17" s="60">
        <v>10748666</v>
      </c>
      <c r="Y17" s="60">
        <v>-8063366</v>
      </c>
      <c r="Z17" s="140">
        <v>-75.02</v>
      </c>
      <c r="AA17" s="62">
        <v>16573461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40662128</v>
      </c>
      <c r="F19" s="100">
        <f t="shared" si="3"/>
        <v>40662128</v>
      </c>
      <c r="G19" s="100">
        <f t="shared" si="3"/>
        <v>23297</v>
      </c>
      <c r="H19" s="100">
        <f t="shared" si="3"/>
        <v>988172</v>
      </c>
      <c r="I19" s="100">
        <f t="shared" si="3"/>
        <v>0</v>
      </c>
      <c r="J19" s="100">
        <f t="shared" si="3"/>
        <v>1011469</v>
      </c>
      <c r="K19" s="100">
        <f t="shared" si="3"/>
        <v>5914528</v>
      </c>
      <c r="L19" s="100">
        <f t="shared" si="3"/>
        <v>818807</v>
      </c>
      <c r="M19" s="100">
        <f t="shared" si="3"/>
        <v>965796</v>
      </c>
      <c r="N19" s="100">
        <f t="shared" si="3"/>
        <v>7699131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8710600</v>
      </c>
      <c r="X19" s="100">
        <f t="shared" si="3"/>
        <v>21795333</v>
      </c>
      <c r="Y19" s="100">
        <f t="shared" si="3"/>
        <v>-13084733</v>
      </c>
      <c r="Z19" s="137">
        <f>+IF(X19&lt;&gt;0,+(Y19/X19)*100,0)</f>
        <v>-60.034563362716234</v>
      </c>
      <c r="AA19" s="102">
        <f>SUM(AA20:AA23)</f>
        <v>40662128</v>
      </c>
    </row>
    <row r="20" spans="1:27" ht="13.5">
      <c r="A20" s="138" t="s">
        <v>89</v>
      </c>
      <c r="B20" s="136"/>
      <c r="C20" s="155"/>
      <c r="D20" s="155"/>
      <c r="E20" s="156">
        <v>6814128</v>
      </c>
      <c r="F20" s="60">
        <v>6814128</v>
      </c>
      <c r="G20" s="60"/>
      <c r="H20" s="60"/>
      <c r="I20" s="60"/>
      <c r="J20" s="60"/>
      <c r="K20" s="60"/>
      <c r="L20" s="60">
        <v>667983</v>
      </c>
      <c r="M20" s="60"/>
      <c r="N20" s="60">
        <v>667983</v>
      </c>
      <c r="O20" s="60"/>
      <c r="P20" s="60"/>
      <c r="Q20" s="60"/>
      <c r="R20" s="60"/>
      <c r="S20" s="60"/>
      <c r="T20" s="60"/>
      <c r="U20" s="60"/>
      <c r="V20" s="60"/>
      <c r="W20" s="60">
        <v>667983</v>
      </c>
      <c r="X20" s="60">
        <v>6814000</v>
      </c>
      <c r="Y20" s="60">
        <v>-6146017</v>
      </c>
      <c r="Z20" s="140">
        <v>-90.2</v>
      </c>
      <c r="AA20" s="62">
        <v>6814128</v>
      </c>
    </row>
    <row r="21" spans="1:27" ht="13.5">
      <c r="A21" s="138" t="s">
        <v>90</v>
      </c>
      <c r="B21" s="136"/>
      <c r="C21" s="155"/>
      <c r="D21" s="155"/>
      <c r="E21" s="156">
        <v>13300000</v>
      </c>
      <c r="F21" s="60">
        <v>13300000</v>
      </c>
      <c r="G21" s="60">
        <v>810</v>
      </c>
      <c r="H21" s="60">
        <v>988172</v>
      </c>
      <c r="I21" s="60"/>
      <c r="J21" s="60">
        <v>988982</v>
      </c>
      <c r="K21" s="60">
        <v>5914528</v>
      </c>
      <c r="L21" s="60">
        <v>35157</v>
      </c>
      <c r="M21" s="60"/>
      <c r="N21" s="60">
        <v>5949685</v>
      </c>
      <c r="O21" s="60"/>
      <c r="P21" s="60"/>
      <c r="Q21" s="60"/>
      <c r="R21" s="60"/>
      <c r="S21" s="60"/>
      <c r="T21" s="60"/>
      <c r="U21" s="60"/>
      <c r="V21" s="60"/>
      <c r="W21" s="60">
        <v>6938667</v>
      </c>
      <c r="X21" s="60">
        <v>4433333</v>
      </c>
      <c r="Y21" s="60">
        <v>2505334</v>
      </c>
      <c r="Z21" s="140">
        <v>56.51</v>
      </c>
      <c r="AA21" s="62">
        <v>13300000</v>
      </c>
    </row>
    <row r="22" spans="1:27" ht="13.5">
      <c r="A22" s="138" t="s">
        <v>91</v>
      </c>
      <c r="B22" s="136"/>
      <c r="C22" s="157"/>
      <c r="D22" s="157"/>
      <c r="E22" s="158">
        <v>20548000</v>
      </c>
      <c r="F22" s="159">
        <v>20548000</v>
      </c>
      <c r="G22" s="159">
        <v>22487</v>
      </c>
      <c r="H22" s="159"/>
      <c r="I22" s="159"/>
      <c r="J22" s="159">
        <v>22487</v>
      </c>
      <c r="K22" s="159"/>
      <c r="L22" s="159">
        <v>115667</v>
      </c>
      <c r="M22" s="159">
        <v>965796</v>
      </c>
      <c r="N22" s="159">
        <v>1081463</v>
      </c>
      <c r="O22" s="159"/>
      <c r="P22" s="159"/>
      <c r="Q22" s="159"/>
      <c r="R22" s="159"/>
      <c r="S22" s="159"/>
      <c r="T22" s="159"/>
      <c r="U22" s="159"/>
      <c r="V22" s="159"/>
      <c r="W22" s="159">
        <v>1103950</v>
      </c>
      <c r="X22" s="159">
        <v>10548000</v>
      </c>
      <c r="Y22" s="159">
        <v>-9444050</v>
      </c>
      <c r="Z22" s="141">
        <v>-89.53</v>
      </c>
      <c r="AA22" s="225">
        <v>20548000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63678981</v>
      </c>
      <c r="F25" s="219">
        <f t="shared" si="4"/>
        <v>63678981</v>
      </c>
      <c r="G25" s="219">
        <f t="shared" si="4"/>
        <v>200152</v>
      </c>
      <c r="H25" s="219">
        <f t="shared" si="4"/>
        <v>988172</v>
      </c>
      <c r="I25" s="219">
        <f t="shared" si="4"/>
        <v>0</v>
      </c>
      <c r="J25" s="219">
        <f t="shared" si="4"/>
        <v>1188324</v>
      </c>
      <c r="K25" s="219">
        <f t="shared" si="4"/>
        <v>6940369</v>
      </c>
      <c r="L25" s="219">
        <f t="shared" si="4"/>
        <v>818807</v>
      </c>
      <c r="M25" s="219">
        <f t="shared" si="4"/>
        <v>3651096</v>
      </c>
      <c r="N25" s="219">
        <f t="shared" si="4"/>
        <v>11410272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12598596</v>
      </c>
      <c r="X25" s="219">
        <f t="shared" si="4"/>
        <v>37599499</v>
      </c>
      <c r="Y25" s="219">
        <f t="shared" si="4"/>
        <v>-25000903</v>
      </c>
      <c r="Z25" s="231">
        <f>+IF(X25&lt;&gt;0,+(Y25/X25)*100,0)</f>
        <v>-66.49264927705552</v>
      </c>
      <c r="AA25" s="232">
        <f>+AA5+AA9+AA15+AA19+AA24</f>
        <v>63678981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34592688</v>
      </c>
      <c r="F28" s="60">
        <v>34592688</v>
      </c>
      <c r="G28" s="60">
        <v>100665</v>
      </c>
      <c r="H28" s="60">
        <v>988172</v>
      </c>
      <c r="I28" s="60"/>
      <c r="J28" s="60">
        <v>1088837</v>
      </c>
      <c r="K28" s="60">
        <v>2427988</v>
      </c>
      <c r="L28" s="60">
        <v>150824</v>
      </c>
      <c r="M28" s="60">
        <v>3651096</v>
      </c>
      <c r="N28" s="60">
        <v>6229908</v>
      </c>
      <c r="O28" s="60"/>
      <c r="P28" s="60"/>
      <c r="Q28" s="60"/>
      <c r="R28" s="60"/>
      <c r="S28" s="60"/>
      <c r="T28" s="60"/>
      <c r="U28" s="60"/>
      <c r="V28" s="60"/>
      <c r="W28" s="60">
        <v>7318745</v>
      </c>
      <c r="X28" s="60"/>
      <c r="Y28" s="60">
        <v>7318745</v>
      </c>
      <c r="Z28" s="140"/>
      <c r="AA28" s="155">
        <v>34592688</v>
      </c>
    </row>
    <row r="29" spans="1:27" ht="13.5">
      <c r="A29" s="234" t="s">
        <v>134</v>
      </c>
      <c r="B29" s="136"/>
      <c r="C29" s="155"/>
      <c r="D29" s="155"/>
      <c r="E29" s="156">
        <v>1550393</v>
      </c>
      <c r="F29" s="60">
        <v>1550393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1550393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27535900</v>
      </c>
      <c r="F31" s="60">
        <v>27535900</v>
      </c>
      <c r="G31" s="60"/>
      <c r="H31" s="60"/>
      <c r="I31" s="60"/>
      <c r="J31" s="60"/>
      <c r="K31" s="60"/>
      <c r="L31" s="60">
        <v>667983</v>
      </c>
      <c r="M31" s="60"/>
      <c r="N31" s="60">
        <v>667983</v>
      </c>
      <c r="O31" s="60"/>
      <c r="P31" s="60"/>
      <c r="Q31" s="60"/>
      <c r="R31" s="60"/>
      <c r="S31" s="60"/>
      <c r="T31" s="60"/>
      <c r="U31" s="60"/>
      <c r="V31" s="60"/>
      <c r="W31" s="60">
        <v>667983</v>
      </c>
      <c r="X31" s="60"/>
      <c r="Y31" s="60">
        <v>667983</v>
      </c>
      <c r="Z31" s="140"/>
      <c r="AA31" s="62">
        <v>27535900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63678981</v>
      </c>
      <c r="F32" s="77">
        <f t="shared" si="5"/>
        <v>63678981</v>
      </c>
      <c r="G32" s="77">
        <f t="shared" si="5"/>
        <v>100665</v>
      </c>
      <c r="H32" s="77">
        <f t="shared" si="5"/>
        <v>988172</v>
      </c>
      <c r="I32" s="77">
        <f t="shared" si="5"/>
        <v>0</v>
      </c>
      <c r="J32" s="77">
        <f t="shared" si="5"/>
        <v>1088837</v>
      </c>
      <c r="K32" s="77">
        <f t="shared" si="5"/>
        <v>2427988</v>
      </c>
      <c r="L32" s="77">
        <f t="shared" si="5"/>
        <v>818807</v>
      </c>
      <c r="M32" s="77">
        <f t="shared" si="5"/>
        <v>3651096</v>
      </c>
      <c r="N32" s="77">
        <f t="shared" si="5"/>
        <v>6897891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7986728</v>
      </c>
      <c r="X32" s="77">
        <f t="shared" si="5"/>
        <v>0</v>
      </c>
      <c r="Y32" s="77">
        <f t="shared" si="5"/>
        <v>7986728</v>
      </c>
      <c r="Z32" s="212">
        <f>+IF(X32&lt;&gt;0,+(Y32/X32)*100,0)</f>
        <v>0</v>
      </c>
      <c r="AA32" s="79">
        <f>SUM(AA28:AA31)</f>
        <v>63678981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>
        <v>4393557</v>
      </c>
      <c r="L34" s="60"/>
      <c r="M34" s="60"/>
      <c r="N34" s="60">
        <v>4393557</v>
      </c>
      <c r="O34" s="60"/>
      <c r="P34" s="60"/>
      <c r="Q34" s="60"/>
      <c r="R34" s="60"/>
      <c r="S34" s="60"/>
      <c r="T34" s="60"/>
      <c r="U34" s="60"/>
      <c r="V34" s="60"/>
      <c r="W34" s="60">
        <v>4393557</v>
      </c>
      <c r="X34" s="60"/>
      <c r="Y34" s="60">
        <v>4393557</v>
      </c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>
        <v>99487</v>
      </c>
      <c r="H35" s="60"/>
      <c r="I35" s="60"/>
      <c r="J35" s="60">
        <v>99487</v>
      </c>
      <c r="K35" s="60">
        <v>118824</v>
      </c>
      <c r="L35" s="60"/>
      <c r="M35" s="60"/>
      <c r="N35" s="60">
        <v>118824</v>
      </c>
      <c r="O35" s="60"/>
      <c r="P35" s="60"/>
      <c r="Q35" s="60"/>
      <c r="R35" s="60"/>
      <c r="S35" s="60"/>
      <c r="T35" s="60"/>
      <c r="U35" s="60"/>
      <c r="V35" s="60"/>
      <c r="W35" s="60">
        <v>218311</v>
      </c>
      <c r="X35" s="60"/>
      <c r="Y35" s="60">
        <v>218311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63678981</v>
      </c>
      <c r="F36" s="220">
        <f t="shared" si="6"/>
        <v>63678981</v>
      </c>
      <c r="G36" s="220">
        <f t="shared" si="6"/>
        <v>200152</v>
      </c>
      <c r="H36" s="220">
        <f t="shared" si="6"/>
        <v>988172</v>
      </c>
      <c r="I36" s="220">
        <f t="shared" si="6"/>
        <v>0</v>
      </c>
      <c r="J36" s="220">
        <f t="shared" si="6"/>
        <v>1188324</v>
      </c>
      <c r="K36" s="220">
        <f t="shared" si="6"/>
        <v>6940369</v>
      </c>
      <c r="L36" s="220">
        <f t="shared" si="6"/>
        <v>818807</v>
      </c>
      <c r="M36" s="220">
        <f t="shared" si="6"/>
        <v>3651096</v>
      </c>
      <c r="N36" s="220">
        <f t="shared" si="6"/>
        <v>11410272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12598596</v>
      </c>
      <c r="X36" s="220">
        <f t="shared" si="6"/>
        <v>0</v>
      </c>
      <c r="Y36" s="220">
        <f t="shared" si="6"/>
        <v>12598596</v>
      </c>
      <c r="Z36" s="221">
        <f>+IF(X36&lt;&gt;0,+(Y36/X36)*100,0)</f>
        <v>0</v>
      </c>
      <c r="AA36" s="239">
        <f>SUM(AA32:AA35)</f>
        <v>63678981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1594932</v>
      </c>
      <c r="D6" s="155"/>
      <c r="E6" s="59">
        <v>4380523</v>
      </c>
      <c r="F6" s="60">
        <v>4380523</v>
      </c>
      <c r="G6" s="60">
        <v>28562786</v>
      </c>
      <c r="H6" s="60">
        <v>35858482</v>
      </c>
      <c r="I6" s="60">
        <v>44145091</v>
      </c>
      <c r="J6" s="60">
        <v>44145091</v>
      </c>
      <c r="K6" s="60">
        <v>34877221</v>
      </c>
      <c r="L6" s="60">
        <v>38738213</v>
      </c>
      <c r="M6" s="60"/>
      <c r="N6" s="60">
        <v>38738213</v>
      </c>
      <c r="O6" s="60"/>
      <c r="P6" s="60"/>
      <c r="Q6" s="60"/>
      <c r="R6" s="60"/>
      <c r="S6" s="60"/>
      <c r="T6" s="60"/>
      <c r="U6" s="60"/>
      <c r="V6" s="60"/>
      <c r="W6" s="60">
        <v>38738213</v>
      </c>
      <c r="X6" s="60">
        <v>2190262</v>
      </c>
      <c r="Y6" s="60">
        <v>36547951</v>
      </c>
      <c r="Z6" s="140">
        <v>1668.66</v>
      </c>
      <c r="AA6" s="62">
        <v>4380523</v>
      </c>
    </row>
    <row r="7" spans="1:27" ht="13.5">
      <c r="A7" s="249" t="s">
        <v>144</v>
      </c>
      <c r="B7" s="182"/>
      <c r="C7" s="155"/>
      <c r="D7" s="155"/>
      <c r="E7" s="59">
        <v>6053532</v>
      </c>
      <c r="F7" s="60">
        <v>6053532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3026766</v>
      </c>
      <c r="Y7" s="60">
        <v>-3026766</v>
      </c>
      <c r="Z7" s="140">
        <v>-100</v>
      </c>
      <c r="AA7" s="62">
        <v>6053532</v>
      </c>
    </row>
    <row r="8" spans="1:27" ht="13.5">
      <c r="A8" s="249" t="s">
        <v>145</v>
      </c>
      <c r="B8" s="182"/>
      <c r="C8" s="155">
        <v>128393173</v>
      </c>
      <c r="D8" s="155"/>
      <c r="E8" s="59">
        <v>130328552</v>
      </c>
      <c r="F8" s="60">
        <v>130328552</v>
      </c>
      <c r="G8" s="60">
        <v>180228761</v>
      </c>
      <c r="H8" s="60">
        <v>147508103</v>
      </c>
      <c r="I8" s="60">
        <v>142910898</v>
      </c>
      <c r="J8" s="60">
        <v>142910898</v>
      </c>
      <c r="K8" s="60">
        <v>135226395</v>
      </c>
      <c r="L8" s="60">
        <v>149150964</v>
      </c>
      <c r="M8" s="60"/>
      <c r="N8" s="60">
        <v>149150964</v>
      </c>
      <c r="O8" s="60"/>
      <c r="P8" s="60"/>
      <c r="Q8" s="60"/>
      <c r="R8" s="60"/>
      <c r="S8" s="60"/>
      <c r="T8" s="60"/>
      <c r="U8" s="60"/>
      <c r="V8" s="60"/>
      <c r="W8" s="60">
        <v>149150964</v>
      </c>
      <c r="X8" s="60">
        <v>65164276</v>
      </c>
      <c r="Y8" s="60">
        <v>83986688</v>
      </c>
      <c r="Z8" s="140">
        <v>128.88</v>
      </c>
      <c r="AA8" s="62">
        <v>130328552</v>
      </c>
    </row>
    <row r="9" spans="1:27" ht="13.5">
      <c r="A9" s="249" t="s">
        <v>146</v>
      </c>
      <c r="B9" s="182"/>
      <c r="C9" s="155">
        <v>29302373</v>
      </c>
      <c r="D9" s="155"/>
      <c r="E9" s="59">
        <v>28744563</v>
      </c>
      <c r="F9" s="60">
        <v>28744563</v>
      </c>
      <c r="G9" s="60">
        <v>36564060</v>
      </c>
      <c r="H9" s="60">
        <v>37027873</v>
      </c>
      <c r="I9" s="60">
        <v>36390870</v>
      </c>
      <c r="J9" s="60">
        <v>36390870</v>
      </c>
      <c r="K9" s="60">
        <v>35780493</v>
      </c>
      <c r="L9" s="60">
        <v>40873233</v>
      </c>
      <c r="M9" s="60"/>
      <c r="N9" s="60">
        <v>40873233</v>
      </c>
      <c r="O9" s="60"/>
      <c r="P9" s="60"/>
      <c r="Q9" s="60"/>
      <c r="R9" s="60"/>
      <c r="S9" s="60"/>
      <c r="T9" s="60"/>
      <c r="U9" s="60"/>
      <c r="V9" s="60"/>
      <c r="W9" s="60">
        <v>40873233</v>
      </c>
      <c r="X9" s="60">
        <v>14372282</v>
      </c>
      <c r="Y9" s="60">
        <v>26500951</v>
      </c>
      <c r="Z9" s="140">
        <v>184.39</v>
      </c>
      <c r="AA9" s="62">
        <v>28744563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7864464</v>
      </c>
      <c r="D11" s="155"/>
      <c r="E11" s="59">
        <v>9228362</v>
      </c>
      <c r="F11" s="60">
        <v>9228362</v>
      </c>
      <c r="G11" s="60">
        <v>13402839</v>
      </c>
      <c r="H11" s="60">
        <v>13536617</v>
      </c>
      <c r="I11" s="60">
        <v>13502265</v>
      </c>
      <c r="J11" s="60">
        <v>13502265</v>
      </c>
      <c r="K11" s="60">
        <v>13919762</v>
      </c>
      <c r="L11" s="60">
        <v>13119478</v>
      </c>
      <c r="M11" s="60"/>
      <c r="N11" s="60">
        <v>13119478</v>
      </c>
      <c r="O11" s="60"/>
      <c r="P11" s="60"/>
      <c r="Q11" s="60"/>
      <c r="R11" s="60"/>
      <c r="S11" s="60"/>
      <c r="T11" s="60"/>
      <c r="U11" s="60"/>
      <c r="V11" s="60"/>
      <c r="W11" s="60">
        <v>13119478</v>
      </c>
      <c r="X11" s="60">
        <v>4614181</v>
      </c>
      <c r="Y11" s="60">
        <v>8505297</v>
      </c>
      <c r="Z11" s="140">
        <v>184.33</v>
      </c>
      <c r="AA11" s="62">
        <v>9228362</v>
      </c>
    </row>
    <row r="12" spans="1:27" ht="13.5">
      <c r="A12" s="250" t="s">
        <v>56</v>
      </c>
      <c r="B12" s="251"/>
      <c r="C12" s="168">
        <f aca="true" t="shared" si="0" ref="C12:Y12">SUM(C6:C11)</f>
        <v>167154942</v>
      </c>
      <c r="D12" s="168">
        <f>SUM(D6:D11)</f>
        <v>0</v>
      </c>
      <c r="E12" s="72">
        <f t="shared" si="0"/>
        <v>178735532</v>
      </c>
      <c r="F12" s="73">
        <f t="shared" si="0"/>
        <v>178735532</v>
      </c>
      <c r="G12" s="73">
        <f t="shared" si="0"/>
        <v>258758446</v>
      </c>
      <c r="H12" s="73">
        <f t="shared" si="0"/>
        <v>233931075</v>
      </c>
      <c r="I12" s="73">
        <f t="shared" si="0"/>
        <v>236949124</v>
      </c>
      <c r="J12" s="73">
        <f t="shared" si="0"/>
        <v>236949124</v>
      </c>
      <c r="K12" s="73">
        <f t="shared" si="0"/>
        <v>219803871</v>
      </c>
      <c r="L12" s="73">
        <f t="shared" si="0"/>
        <v>241881888</v>
      </c>
      <c r="M12" s="73">
        <f t="shared" si="0"/>
        <v>0</v>
      </c>
      <c r="N12" s="73">
        <f t="shared" si="0"/>
        <v>241881888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241881888</v>
      </c>
      <c r="X12" s="73">
        <f t="shared" si="0"/>
        <v>89367767</v>
      </c>
      <c r="Y12" s="73">
        <f t="shared" si="0"/>
        <v>152514121</v>
      </c>
      <c r="Z12" s="170">
        <f>+IF(X12&lt;&gt;0,+(Y12/X12)*100,0)</f>
        <v>170.65898155427783</v>
      </c>
      <c r="AA12" s="74">
        <f>SUM(AA6:AA11)</f>
        <v>178735532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601391</v>
      </c>
      <c r="D16" s="155"/>
      <c r="E16" s="59"/>
      <c r="F16" s="60"/>
      <c r="G16" s="159">
        <v>25609304</v>
      </c>
      <c r="H16" s="159">
        <v>25632104</v>
      </c>
      <c r="I16" s="159">
        <v>25632104</v>
      </c>
      <c r="J16" s="60">
        <v>25632104</v>
      </c>
      <c r="K16" s="159">
        <v>25641652</v>
      </c>
      <c r="L16" s="159">
        <v>25641682</v>
      </c>
      <c r="M16" s="60"/>
      <c r="N16" s="159">
        <v>25641682</v>
      </c>
      <c r="O16" s="159"/>
      <c r="P16" s="159"/>
      <c r="Q16" s="60"/>
      <c r="R16" s="159"/>
      <c r="S16" s="159"/>
      <c r="T16" s="60"/>
      <c r="U16" s="159"/>
      <c r="V16" s="159"/>
      <c r="W16" s="159">
        <v>25641682</v>
      </c>
      <c r="X16" s="60"/>
      <c r="Y16" s="159">
        <v>25641682</v>
      </c>
      <c r="Z16" s="141"/>
      <c r="AA16" s="225"/>
    </row>
    <row r="17" spans="1:27" ht="13.5">
      <c r="A17" s="249" t="s">
        <v>152</v>
      </c>
      <c r="B17" s="182"/>
      <c r="C17" s="155">
        <v>201302330</v>
      </c>
      <c r="D17" s="155"/>
      <c r="E17" s="59">
        <v>240495079</v>
      </c>
      <c r="F17" s="60">
        <v>240495079</v>
      </c>
      <c r="G17" s="60">
        <v>227071979</v>
      </c>
      <c r="H17" s="60">
        <v>227071979</v>
      </c>
      <c r="I17" s="60">
        <v>227071979</v>
      </c>
      <c r="J17" s="60">
        <v>227071979</v>
      </c>
      <c r="K17" s="60">
        <v>227071979</v>
      </c>
      <c r="L17" s="60">
        <v>230233379</v>
      </c>
      <c r="M17" s="60"/>
      <c r="N17" s="60">
        <v>230233379</v>
      </c>
      <c r="O17" s="60"/>
      <c r="P17" s="60"/>
      <c r="Q17" s="60"/>
      <c r="R17" s="60"/>
      <c r="S17" s="60"/>
      <c r="T17" s="60"/>
      <c r="U17" s="60"/>
      <c r="V17" s="60"/>
      <c r="W17" s="60">
        <v>230233379</v>
      </c>
      <c r="X17" s="60">
        <v>120247540</v>
      </c>
      <c r="Y17" s="60">
        <v>109985839</v>
      </c>
      <c r="Z17" s="140">
        <v>91.47</v>
      </c>
      <c r="AA17" s="62">
        <v>240495079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809686415</v>
      </c>
      <c r="D19" s="155"/>
      <c r="E19" s="59"/>
      <c r="F19" s="60"/>
      <c r="G19" s="60">
        <v>811386331</v>
      </c>
      <c r="H19" s="60">
        <v>812374503</v>
      </c>
      <c r="I19" s="60">
        <v>812374503</v>
      </c>
      <c r="J19" s="60">
        <v>812374503</v>
      </c>
      <c r="K19" s="60">
        <v>818407855</v>
      </c>
      <c r="L19" s="60">
        <v>816305237</v>
      </c>
      <c r="M19" s="60"/>
      <c r="N19" s="60">
        <v>816305237</v>
      </c>
      <c r="O19" s="60"/>
      <c r="P19" s="60"/>
      <c r="Q19" s="60"/>
      <c r="R19" s="60"/>
      <c r="S19" s="60"/>
      <c r="T19" s="60"/>
      <c r="U19" s="60"/>
      <c r="V19" s="60"/>
      <c r="W19" s="60">
        <v>816305237</v>
      </c>
      <c r="X19" s="60"/>
      <c r="Y19" s="60">
        <v>816305237</v>
      </c>
      <c r="Z19" s="140"/>
      <c r="AA19" s="62"/>
    </row>
    <row r="20" spans="1:27" ht="13.5">
      <c r="A20" s="249" t="s">
        <v>155</v>
      </c>
      <c r="B20" s="182"/>
      <c r="C20" s="155">
        <v>28931049</v>
      </c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948306</v>
      </c>
      <c r="D22" s="155"/>
      <c r="E22" s="59">
        <v>474791</v>
      </c>
      <c r="F22" s="60">
        <v>474791</v>
      </c>
      <c r="G22" s="60">
        <v>948126</v>
      </c>
      <c r="H22" s="60">
        <v>948126</v>
      </c>
      <c r="I22" s="60">
        <v>948126</v>
      </c>
      <c r="J22" s="60">
        <v>948126</v>
      </c>
      <c r="K22" s="60">
        <v>1855144</v>
      </c>
      <c r="L22" s="60">
        <v>1855144</v>
      </c>
      <c r="M22" s="60"/>
      <c r="N22" s="60">
        <v>1855144</v>
      </c>
      <c r="O22" s="60"/>
      <c r="P22" s="60"/>
      <c r="Q22" s="60"/>
      <c r="R22" s="60"/>
      <c r="S22" s="60"/>
      <c r="T22" s="60"/>
      <c r="U22" s="60"/>
      <c r="V22" s="60"/>
      <c r="W22" s="60">
        <v>1855144</v>
      </c>
      <c r="X22" s="60">
        <v>237396</v>
      </c>
      <c r="Y22" s="60">
        <v>1617748</v>
      </c>
      <c r="Z22" s="140">
        <v>681.46</v>
      </c>
      <c r="AA22" s="62">
        <v>474791</v>
      </c>
    </row>
    <row r="23" spans="1:27" ht="13.5">
      <c r="A23" s="249" t="s">
        <v>158</v>
      </c>
      <c r="B23" s="182"/>
      <c r="C23" s="155"/>
      <c r="D23" s="155"/>
      <c r="E23" s="59">
        <v>27830396</v>
      </c>
      <c r="F23" s="60">
        <v>27830396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13915198</v>
      </c>
      <c r="Y23" s="159">
        <v>-13915198</v>
      </c>
      <c r="Z23" s="141">
        <v>-100</v>
      </c>
      <c r="AA23" s="225">
        <v>27830396</v>
      </c>
    </row>
    <row r="24" spans="1:27" ht="13.5">
      <c r="A24" s="250" t="s">
        <v>57</v>
      </c>
      <c r="B24" s="253"/>
      <c r="C24" s="168">
        <f aca="true" t="shared" si="1" ref="C24:Y24">SUM(C15:C23)</f>
        <v>1041469491</v>
      </c>
      <c r="D24" s="168">
        <f>SUM(D15:D23)</f>
        <v>0</v>
      </c>
      <c r="E24" s="76">
        <f t="shared" si="1"/>
        <v>268800266</v>
      </c>
      <c r="F24" s="77">
        <f t="shared" si="1"/>
        <v>268800266</v>
      </c>
      <c r="G24" s="77">
        <f t="shared" si="1"/>
        <v>1065015740</v>
      </c>
      <c r="H24" s="77">
        <f t="shared" si="1"/>
        <v>1066026712</v>
      </c>
      <c r="I24" s="77">
        <f t="shared" si="1"/>
        <v>1066026712</v>
      </c>
      <c r="J24" s="77">
        <f t="shared" si="1"/>
        <v>1066026712</v>
      </c>
      <c r="K24" s="77">
        <f t="shared" si="1"/>
        <v>1072976630</v>
      </c>
      <c r="L24" s="77">
        <f t="shared" si="1"/>
        <v>1074035442</v>
      </c>
      <c r="M24" s="77">
        <f t="shared" si="1"/>
        <v>0</v>
      </c>
      <c r="N24" s="77">
        <f t="shared" si="1"/>
        <v>1074035442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1074035442</v>
      </c>
      <c r="X24" s="77">
        <f t="shared" si="1"/>
        <v>134400134</v>
      </c>
      <c r="Y24" s="77">
        <f t="shared" si="1"/>
        <v>939635308</v>
      </c>
      <c r="Z24" s="212">
        <f>+IF(X24&lt;&gt;0,+(Y24/X24)*100,0)</f>
        <v>699.1327166385116</v>
      </c>
      <c r="AA24" s="79">
        <f>SUM(AA15:AA23)</f>
        <v>268800266</v>
      </c>
    </row>
    <row r="25" spans="1:27" ht="13.5">
      <c r="A25" s="250" t="s">
        <v>159</v>
      </c>
      <c r="B25" s="251"/>
      <c r="C25" s="168">
        <f aca="true" t="shared" si="2" ref="C25:Y25">+C12+C24</f>
        <v>1208624433</v>
      </c>
      <c r="D25" s="168">
        <f>+D12+D24</f>
        <v>0</v>
      </c>
      <c r="E25" s="72">
        <f t="shared" si="2"/>
        <v>447535798</v>
      </c>
      <c r="F25" s="73">
        <f t="shared" si="2"/>
        <v>447535798</v>
      </c>
      <c r="G25" s="73">
        <f t="shared" si="2"/>
        <v>1323774186</v>
      </c>
      <c r="H25" s="73">
        <f t="shared" si="2"/>
        <v>1299957787</v>
      </c>
      <c r="I25" s="73">
        <f t="shared" si="2"/>
        <v>1302975836</v>
      </c>
      <c r="J25" s="73">
        <f t="shared" si="2"/>
        <v>1302975836</v>
      </c>
      <c r="K25" s="73">
        <f t="shared" si="2"/>
        <v>1292780501</v>
      </c>
      <c r="L25" s="73">
        <f t="shared" si="2"/>
        <v>1315917330</v>
      </c>
      <c r="M25" s="73">
        <f t="shared" si="2"/>
        <v>0</v>
      </c>
      <c r="N25" s="73">
        <f t="shared" si="2"/>
        <v>1315917330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1315917330</v>
      </c>
      <c r="X25" s="73">
        <f t="shared" si="2"/>
        <v>223767901</v>
      </c>
      <c r="Y25" s="73">
        <f t="shared" si="2"/>
        <v>1092149429</v>
      </c>
      <c r="Z25" s="170">
        <f>+IF(X25&lt;&gt;0,+(Y25/X25)*100,0)</f>
        <v>488.07242867242155</v>
      </c>
      <c r="AA25" s="74">
        <f>+AA12+AA24</f>
        <v>447535798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15466633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3888220</v>
      </c>
      <c r="D30" s="155"/>
      <c r="E30" s="59"/>
      <c r="F30" s="60"/>
      <c r="G30" s="60">
        <v>3888220</v>
      </c>
      <c r="H30" s="60">
        <v>3888220</v>
      </c>
      <c r="I30" s="60">
        <v>3888220</v>
      </c>
      <c r="J30" s="60">
        <v>3888220</v>
      </c>
      <c r="K30" s="60">
        <v>3888220</v>
      </c>
      <c r="L30" s="60">
        <v>3888220</v>
      </c>
      <c r="M30" s="60"/>
      <c r="N30" s="60">
        <v>3888220</v>
      </c>
      <c r="O30" s="60"/>
      <c r="P30" s="60"/>
      <c r="Q30" s="60"/>
      <c r="R30" s="60"/>
      <c r="S30" s="60"/>
      <c r="T30" s="60"/>
      <c r="U30" s="60"/>
      <c r="V30" s="60"/>
      <c r="W30" s="60">
        <v>3888220</v>
      </c>
      <c r="X30" s="60"/>
      <c r="Y30" s="60">
        <v>3888220</v>
      </c>
      <c r="Z30" s="140"/>
      <c r="AA30" s="62"/>
    </row>
    <row r="31" spans="1:27" ht="13.5">
      <c r="A31" s="249" t="s">
        <v>163</v>
      </c>
      <c r="B31" s="182"/>
      <c r="C31" s="155">
        <v>2297709</v>
      </c>
      <c r="D31" s="155"/>
      <c r="E31" s="59">
        <v>2338835</v>
      </c>
      <c r="F31" s="60">
        <v>2338835</v>
      </c>
      <c r="G31" s="60">
        <v>2299274</v>
      </c>
      <c r="H31" s="60">
        <v>2317069</v>
      </c>
      <c r="I31" s="60">
        <v>2353018</v>
      </c>
      <c r="J31" s="60">
        <v>2353018</v>
      </c>
      <c r="K31" s="60">
        <v>2349458</v>
      </c>
      <c r="L31" s="60">
        <v>2358260</v>
      </c>
      <c r="M31" s="60"/>
      <c r="N31" s="60">
        <v>2358260</v>
      </c>
      <c r="O31" s="60"/>
      <c r="P31" s="60"/>
      <c r="Q31" s="60"/>
      <c r="R31" s="60"/>
      <c r="S31" s="60"/>
      <c r="T31" s="60"/>
      <c r="U31" s="60"/>
      <c r="V31" s="60"/>
      <c r="W31" s="60">
        <v>2358260</v>
      </c>
      <c r="X31" s="60">
        <v>1169418</v>
      </c>
      <c r="Y31" s="60">
        <v>1188842</v>
      </c>
      <c r="Z31" s="140">
        <v>101.66</v>
      </c>
      <c r="AA31" s="62">
        <v>2338835</v>
      </c>
    </row>
    <row r="32" spans="1:27" ht="13.5">
      <c r="A32" s="249" t="s">
        <v>164</v>
      </c>
      <c r="B32" s="182"/>
      <c r="C32" s="155">
        <v>143209587</v>
      </c>
      <c r="D32" s="155"/>
      <c r="E32" s="59"/>
      <c r="F32" s="60"/>
      <c r="G32" s="60">
        <v>151511067</v>
      </c>
      <c r="H32" s="60">
        <v>146801838</v>
      </c>
      <c r="I32" s="60">
        <v>150301612</v>
      </c>
      <c r="J32" s="60">
        <v>150301612</v>
      </c>
      <c r="K32" s="60">
        <v>148728136</v>
      </c>
      <c r="L32" s="60">
        <v>157404237</v>
      </c>
      <c r="M32" s="60"/>
      <c r="N32" s="60">
        <v>157404237</v>
      </c>
      <c r="O32" s="60"/>
      <c r="P32" s="60"/>
      <c r="Q32" s="60"/>
      <c r="R32" s="60"/>
      <c r="S32" s="60"/>
      <c r="T32" s="60"/>
      <c r="U32" s="60"/>
      <c r="V32" s="60"/>
      <c r="W32" s="60">
        <v>157404237</v>
      </c>
      <c r="X32" s="60"/>
      <c r="Y32" s="60">
        <v>157404237</v>
      </c>
      <c r="Z32" s="140"/>
      <c r="AA32" s="62"/>
    </row>
    <row r="33" spans="1:27" ht="13.5">
      <c r="A33" s="249" t="s">
        <v>165</v>
      </c>
      <c r="B33" s="182"/>
      <c r="C33" s="155">
        <v>3365434</v>
      </c>
      <c r="D33" s="155"/>
      <c r="E33" s="59">
        <v>2938413</v>
      </c>
      <c r="F33" s="60">
        <v>2938413</v>
      </c>
      <c r="G33" s="60">
        <v>3365434</v>
      </c>
      <c r="H33" s="60">
        <v>3365434</v>
      </c>
      <c r="I33" s="60">
        <v>3365434</v>
      </c>
      <c r="J33" s="60">
        <v>3365434</v>
      </c>
      <c r="K33" s="60">
        <v>3365434</v>
      </c>
      <c r="L33" s="60">
        <v>3365434</v>
      </c>
      <c r="M33" s="60"/>
      <c r="N33" s="60">
        <v>3365434</v>
      </c>
      <c r="O33" s="60"/>
      <c r="P33" s="60"/>
      <c r="Q33" s="60"/>
      <c r="R33" s="60"/>
      <c r="S33" s="60"/>
      <c r="T33" s="60"/>
      <c r="U33" s="60"/>
      <c r="V33" s="60"/>
      <c r="W33" s="60">
        <v>3365434</v>
      </c>
      <c r="X33" s="60">
        <v>1469207</v>
      </c>
      <c r="Y33" s="60">
        <v>1896227</v>
      </c>
      <c r="Z33" s="140">
        <v>129.06</v>
      </c>
      <c r="AA33" s="62">
        <v>2938413</v>
      </c>
    </row>
    <row r="34" spans="1:27" ht="13.5">
      <c r="A34" s="250" t="s">
        <v>58</v>
      </c>
      <c r="B34" s="251"/>
      <c r="C34" s="168">
        <f aca="true" t="shared" si="3" ref="C34:Y34">SUM(C29:C33)</f>
        <v>168227583</v>
      </c>
      <c r="D34" s="168">
        <f>SUM(D29:D33)</f>
        <v>0</v>
      </c>
      <c r="E34" s="72">
        <f t="shared" si="3"/>
        <v>5277248</v>
      </c>
      <c r="F34" s="73">
        <f t="shared" si="3"/>
        <v>5277248</v>
      </c>
      <c r="G34" s="73">
        <f t="shared" si="3"/>
        <v>161063995</v>
      </c>
      <c r="H34" s="73">
        <f t="shared" si="3"/>
        <v>156372561</v>
      </c>
      <c r="I34" s="73">
        <f t="shared" si="3"/>
        <v>159908284</v>
      </c>
      <c r="J34" s="73">
        <f t="shared" si="3"/>
        <v>159908284</v>
      </c>
      <c r="K34" s="73">
        <f t="shared" si="3"/>
        <v>158331248</v>
      </c>
      <c r="L34" s="73">
        <f t="shared" si="3"/>
        <v>167016151</v>
      </c>
      <c r="M34" s="73">
        <f t="shared" si="3"/>
        <v>0</v>
      </c>
      <c r="N34" s="73">
        <f t="shared" si="3"/>
        <v>167016151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167016151</v>
      </c>
      <c r="X34" s="73">
        <f t="shared" si="3"/>
        <v>2638625</v>
      </c>
      <c r="Y34" s="73">
        <f t="shared" si="3"/>
        <v>164377526</v>
      </c>
      <c r="Z34" s="170">
        <f>+IF(X34&lt;&gt;0,+(Y34/X34)*100,0)</f>
        <v>6229.666057132029</v>
      </c>
      <c r="AA34" s="74">
        <f>SUM(AA29:AA33)</f>
        <v>5277248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50116917</v>
      </c>
      <c r="D37" s="155"/>
      <c r="E37" s="59"/>
      <c r="F37" s="60"/>
      <c r="G37" s="60">
        <v>50116917</v>
      </c>
      <c r="H37" s="60">
        <v>50116917</v>
      </c>
      <c r="I37" s="60">
        <v>50116917</v>
      </c>
      <c r="J37" s="60">
        <v>50116917</v>
      </c>
      <c r="K37" s="60">
        <v>50116917</v>
      </c>
      <c r="L37" s="60">
        <v>50116917</v>
      </c>
      <c r="M37" s="60"/>
      <c r="N37" s="60">
        <v>50116917</v>
      </c>
      <c r="O37" s="60"/>
      <c r="P37" s="60"/>
      <c r="Q37" s="60"/>
      <c r="R37" s="60"/>
      <c r="S37" s="60"/>
      <c r="T37" s="60"/>
      <c r="U37" s="60"/>
      <c r="V37" s="60"/>
      <c r="W37" s="60">
        <v>50116917</v>
      </c>
      <c r="X37" s="60"/>
      <c r="Y37" s="60">
        <v>50116917</v>
      </c>
      <c r="Z37" s="140"/>
      <c r="AA37" s="62"/>
    </row>
    <row r="38" spans="1:27" ht="13.5">
      <c r="A38" s="249" t="s">
        <v>165</v>
      </c>
      <c r="B38" s="182"/>
      <c r="C38" s="155">
        <v>39713018</v>
      </c>
      <c r="D38" s="155"/>
      <c r="E38" s="59">
        <v>2107309</v>
      </c>
      <c r="F38" s="60">
        <v>2107309</v>
      </c>
      <c r="G38" s="60">
        <v>64698611</v>
      </c>
      <c r="H38" s="60">
        <v>64698611</v>
      </c>
      <c r="I38" s="60">
        <v>64698611</v>
      </c>
      <c r="J38" s="60">
        <v>64698611</v>
      </c>
      <c r="K38" s="60">
        <v>64698611</v>
      </c>
      <c r="L38" s="60">
        <v>64698611</v>
      </c>
      <c r="M38" s="60"/>
      <c r="N38" s="60">
        <v>64698611</v>
      </c>
      <c r="O38" s="60"/>
      <c r="P38" s="60"/>
      <c r="Q38" s="60"/>
      <c r="R38" s="60"/>
      <c r="S38" s="60"/>
      <c r="T38" s="60"/>
      <c r="U38" s="60"/>
      <c r="V38" s="60"/>
      <c r="W38" s="60">
        <v>64698611</v>
      </c>
      <c r="X38" s="60">
        <v>1053655</v>
      </c>
      <c r="Y38" s="60">
        <v>63644956</v>
      </c>
      <c r="Z38" s="140">
        <v>6040.4</v>
      </c>
      <c r="AA38" s="62">
        <v>2107309</v>
      </c>
    </row>
    <row r="39" spans="1:27" ht="13.5">
      <c r="A39" s="250" t="s">
        <v>59</v>
      </c>
      <c r="B39" s="253"/>
      <c r="C39" s="168">
        <f aca="true" t="shared" si="4" ref="C39:Y39">SUM(C37:C38)</f>
        <v>89829935</v>
      </c>
      <c r="D39" s="168">
        <f>SUM(D37:D38)</f>
        <v>0</v>
      </c>
      <c r="E39" s="76">
        <f t="shared" si="4"/>
        <v>2107309</v>
      </c>
      <c r="F39" s="77">
        <f t="shared" si="4"/>
        <v>2107309</v>
      </c>
      <c r="G39" s="77">
        <f t="shared" si="4"/>
        <v>114815528</v>
      </c>
      <c r="H39" s="77">
        <f t="shared" si="4"/>
        <v>114815528</v>
      </c>
      <c r="I39" s="77">
        <f t="shared" si="4"/>
        <v>114815528</v>
      </c>
      <c r="J39" s="77">
        <f t="shared" si="4"/>
        <v>114815528</v>
      </c>
      <c r="K39" s="77">
        <f t="shared" si="4"/>
        <v>114815528</v>
      </c>
      <c r="L39" s="77">
        <f t="shared" si="4"/>
        <v>114815528</v>
      </c>
      <c r="M39" s="77">
        <f t="shared" si="4"/>
        <v>0</v>
      </c>
      <c r="N39" s="77">
        <f t="shared" si="4"/>
        <v>114815528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114815528</v>
      </c>
      <c r="X39" s="77">
        <f t="shared" si="4"/>
        <v>1053655</v>
      </c>
      <c r="Y39" s="77">
        <f t="shared" si="4"/>
        <v>113761873</v>
      </c>
      <c r="Z39" s="212">
        <f>+IF(X39&lt;&gt;0,+(Y39/X39)*100,0)</f>
        <v>10796.88066777076</v>
      </c>
      <c r="AA39" s="79">
        <f>SUM(AA37:AA38)</f>
        <v>2107309</v>
      </c>
    </row>
    <row r="40" spans="1:27" ht="13.5">
      <c r="A40" s="250" t="s">
        <v>167</v>
      </c>
      <c r="B40" s="251"/>
      <c r="C40" s="168">
        <f aca="true" t="shared" si="5" ref="C40:Y40">+C34+C39</f>
        <v>258057518</v>
      </c>
      <c r="D40" s="168">
        <f>+D34+D39</f>
        <v>0</v>
      </c>
      <c r="E40" s="72">
        <f t="shared" si="5"/>
        <v>7384557</v>
      </c>
      <c r="F40" s="73">
        <f t="shared" si="5"/>
        <v>7384557</v>
      </c>
      <c r="G40" s="73">
        <f t="shared" si="5"/>
        <v>275879523</v>
      </c>
      <c r="H40" s="73">
        <f t="shared" si="5"/>
        <v>271188089</v>
      </c>
      <c r="I40" s="73">
        <f t="shared" si="5"/>
        <v>274723812</v>
      </c>
      <c r="J40" s="73">
        <f t="shared" si="5"/>
        <v>274723812</v>
      </c>
      <c r="K40" s="73">
        <f t="shared" si="5"/>
        <v>273146776</v>
      </c>
      <c r="L40" s="73">
        <f t="shared" si="5"/>
        <v>281831679</v>
      </c>
      <c r="M40" s="73">
        <f t="shared" si="5"/>
        <v>0</v>
      </c>
      <c r="N40" s="73">
        <f t="shared" si="5"/>
        <v>281831679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281831679</v>
      </c>
      <c r="X40" s="73">
        <f t="shared" si="5"/>
        <v>3692280</v>
      </c>
      <c r="Y40" s="73">
        <f t="shared" si="5"/>
        <v>278139399</v>
      </c>
      <c r="Z40" s="170">
        <f>+IF(X40&lt;&gt;0,+(Y40/X40)*100,0)</f>
        <v>7532.998553739154</v>
      </c>
      <c r="AA40" s="74">
        <f>+AA34+AA39</f>
        <v>7384557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950566915</v>
      </c>
      <c r="D42" s="257">
        <f>+D25-D40</f>
        <v>0</v>
      </c>
      <c r="E42" s="258">
        <f t="shared" si="6"/>
        <v>440151241</v>
      </c>
      <c r="F42" s="259">
        <f t="shared" si="6"/>
        <v>440151241</v>
      </c>
      <c r="G42" s="259">
        <f t="shared" si="6"/>
        <v>1047894663</v>
      </c>
      <c r="H42" s="259">
        <f t="shared" si="6"/>
        <v>1028769698</v>
      </c>
      <c r="I42" s="259">
        <f t="shared" si="6"/>
        <v>1028252024</v>
      </c>
      <c r="J42" s="259">
        <f t="shared" si="6"/>
        <v>1028252024</v>
      </c>
      <c r="K42" s="259">
        <f t="shared" si="6"/>
        <v>1019633725</v>
      </c>
      <c r="L42" s="259">
        <f t="shared" si="6"/>
        <v>1034085651</v>
      </c>
      <c r="M42" s="259">
        <f t="shared" si="6"/>
        <v>0</v>
      </c>
      <c r="N42" s="259">
        <f t="shared" si="6"/>
        <v>1034085651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1034085651</v>
      </c>
      <c r="X42" s="259">
        <f t="shared" si="6"/>
        <v>220075621</v>
      </c>
      <c r="Y42" s="259">
        <f t="shared" si="6"/>
        <v>814010030</v>
      </c>
      <c r="Z42" s="260">
        <f>+IF(X42&lt;&gt;0,+(Y42/X42)*100,0)</f>
        <v>369.87742045267254</v>
      </c>
      <c r="AA42" s="261">
        <f>+AA25-AA40</f>
        <v>440151241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945139379</v>
      </c>
      <c r="D45" s="155"/>
      <c r="E45" s="59">
        <v>440151241</v>
      </c>
      <c r="F45" s="60">
        <v>440151241</v>
      </c>
      <c r="G45" s="60">
        <v>1042465545</v>
      </c>
      <c r="H45" s="60">
        <v>1023338999</v>
      </c>
      <c r="I45" s="60">
        <v>1022819743</v>
      </c>
      <c r="J45" s="60">
        <v>1022819743</v>
      </c>
      <c r="K45" s="60">
        <v>1014199862</v>
      </c>
      <c r="L45" s="60">
        <v>1028650207</v>
      </c>
      <c r="M45" s="60"/>
      <c r="N45" s="60">
        <v>1028650207</v>
      </c>
      <c r="O45" s="60"/>
      <c r="P45" s="60"/>
      <c r="Q45" s="60"/>
      <c r="R45" s="60"/>
      <c r="S45" s="60"/>
      <c r="T45" s="60"/>
      <c r="U45" s="60"/>
      <c r="V45" s="60"/>
      <c r="W45" s="60">
        <v>1028650207</v>
      </c>
      <c r="X45" s="60">
        <v>220075621</v>
      </c>
      <c r="Y45" s="60">
        <v>808574586</v>
      </c>
      <c r="Z45" s="139">
        <v>367.41</v>
      </c>
      <c r="AA45" s="62">
        <v>440151241</v>
      </c>
    </row>
    <row r="46" spans="1:27" ht="13.5">
      <c r="A46" s="249" t="s">
        <v>171</v>
      </c>
      <c r="B46" s="182"/>
      <c r="C46" s="155">
        <v>5427536</v>
      </c>
      <c r="D46" s="155"/>
      <c r="E46" s="59"/>
      <c r="F46" s="60"/>
      <c r="G46" s="60">
        <v>5429118</v>
      </c>
      <c r="H46" s="60">
        <v>5430699</v>
      </c>
      <c r="I46" s="60">
        <v>5432281</v>
      </c>
      <c r="J46" s="60">
        <v>5432281</v>
      </c>
      <c r="K46" s="60">
        <v>5433863</v>
      </c>
      <c r="L46" s="60">
        <v>5435444</v>
      </c>
      <c r="M46" s="60"/>
      <c r="N46" s="60">
        <v>5435444</v>
      </c>
      <c r="O46" s="60"/>
      <c r="P46" s="60"/>
      <c r="Q46" s="60"/>
      <c r="R46" s="60"/>
      <c r="S46" s="60"/>
      <c r="T46" s="60"/>
      <c r="U46" s="60"/>
      <c r="V46" s="60"/>
      <c r="W46" s="60">
        <v>5435444</v>
      </c>
      <c r="X46" s="60"/>
      <c r="Y46" s="60">
        <v>5435444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950566915</v>
      </c>
      <c r="D48" s="217">
        <f>SUM(D45:D47)</f>
        <v>0</v>
      </c>
      <c r="E48" s="264">
        <f t="shared" si="7"/>
        <v>440151241</v>
      </c>
      <c r="F48" s="219">
        <f t="shared" si="7"/>
        <v>440151241</v>
      </c>
      <c r="G48" s="219">
        <f t="shared" si="7"/>
        <v>1047894663</v>
      </c>
      <c r="H48" s="219">
        <f t="shared" si="7"/>
        <v>1028769698</v>
      </c>
      <c r="I48" s="219">
        <f t="shared" si="7"/>
        <v>1028252024</v>
      </c>
      <c r="J48" s="219">
        <f t="shared" si="7"/>
        <v>1028252024</v>
      </c>
      <c r="K48" s="219">
        <f t="shared" si="7"/>
        <v>1019633725</v>
      </c>
      <c r="L48" s="219">
        <f t="shared" si="7"/>
        <v>1034085651</v>
      </c>
      <c r="M48" s="219">
        <f t="shared" si="7"/>
        <v>0</v>
      </c>
      <c r="N48" s="219">
        <f t="shared" si="7"/>
        <v>1034085651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1034085651</v>
      </c>
      <c r="X48" s="219">
        <f t="shared" si="7"/>
        <v>220075621</v>
      </c>
      <c r="Y48" s="219">
        <f t="shared" si="7"/>
        <v>814010030</v>
      </c>
      <c r="Z48" s="265">
        <f>+IF(X48&lt;&gt;0,+(Y48/X48)*100,0)</f>
        <v>369.87742045267254</v>
      </c>
      <c r="AA48" s="232">
        <f>SUM(AA45:AA47)</f>
        <v>440151241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207088500</v>
      </c>
      <c r="F6" s="60">
        <v>207088500</v>
      </c>
      <c r="G6" s="60">
        <v>18593323</v>
      </c>
      <c r="H6" s="60">
        <v>18109432</v>
      </c>
      <c r="I6" s="60">
        <v>16269825</v>
      </c>
      <c r="J6" s="60">
        <v>52972580</v>
      </c>
      <c r="K6" s="60">
        <v>11773055</v>
      </c>
      <c r="L6" s="60">
        <v>31738355</v>
      </c>
      <c r="M6" s="60"/>
      <c r="N6" s="60">
        <v>43511410</v>
      </c>
      <c r="O6" s="60"/>
      <c r="P6" s="60"/>
      <c r="Q6" s="60"/>
      <c r="R6" s="60"/>
      <c r="S6" s="60"/>
      <c r="T6" s="60"/>
      <c r="U6" s="60"/>
      <c r="V6" s="60"/>
      <c r="W6" s="60">
        <v>96483990</v>
      </c>
      <c r="X6" s="60">
        <v>103544250</v>
      </c>
      <c r="Y6" s="60">
        <v>-7060260</v>
      </c>
      <c r="Z6" s="140">
        <v>-6.82</v>
      </c>
      <c r="AA6" s="62">
        <v>207088500</v>
      </c>
    </row>
    <row r="7" spans="1:27" ht="13.5">
      <c r="A7" s="249" t="s">
        <v>178</v>
      </c>
      <c r="B7" s="182"/>
      <c r="C7" s="155"/>
      <c r="D7" s="155"/>
      <c r="E7" s="59">
        <v>78153000</v>
      </c>
      <c r="F7" s="60">
        <v>78153000</v>
      </c>
      <c r="G7" s="60">
        <v>28573000</v>
      </c>
      <c r="H7" s="60">
        <v>449689</v>
      </c>
      <c r="I7" s="60">
        <v>1025</v>
      </c>
      <c r="J7" s="60">
        <v>29023714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29023714</v>
      </c>
      <c r="X7" s="60">
        <v>39076500</v>
      </c>
      <c r="Y7" s="60">
        <v>-10052786</v>
      </c>
      <c r="Z7" s="140">
        <v>-25.73</v>
      </c>
      <c r="AA7" s="62">
        <v>78153000</v>
      </c>
    </row>
    <row r="8" spans="1:27" ht="13.5">
      <c r="A8" s="249" t="s">
        <v>179</v>
      </c>
      <c r="B8" s="182"/>
      <c r="C8" s="155"/>
      <c r="D8" s="155"/>
      <c r="E8" s="59">
        <v>65296000</v>
      </c>
      <c r="F8" s="60">
        <v>65296000</v>
      </c>
      <c r="G8" s="60">
        <v>8355252</v>
      </c>
      <c r="H8" s="60">
        <v>3516939</v>
      </c>
      <c r="I8" s="60"/>
      <c r="J8" s="60">
        <v>11872191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11872191</v>
      </c>
      <c r="X8" s="60">
        <v>32648002</v>
      </c>
      <c r="Y8" s="60">
        <v>-20775811</v>
      </c>
      <c r="Z8" s="140">
        <v>-63.64</v>
      </c>
      <c r="AA8" s="62">
        <v>65296000</v>
      </c>
    </row>
    <row r="9" spans="1:27" ht="13.5">
      <c r="A9" s="249" t="s">
        <v>180</v>
      </c>
      <c r="B9" s="182"/>
      <c r="C9" s="155"/>
      <c r="D9" s="155"/>
      <c r="E9" s="59">
        <v>9600000</v>
      </c>
      <c r="F9" s="60">
        <v>9600000</v>
      </c>
      <c r="G9" s="60">
        <v>154522</v>
      </c>
      <c r="H9" s="60">
        <v>31436</v>
      </c>
      <c r="I9" s="60">
        <v>1071355</v>
      </c>
      <c r="J9" s="60">
        <v>1257313</v>
      </c>
      <c r="K9" s="60">
        <v>196239</v>
      </c>
      <c r="L9" s="60">
        <v>2626238</v>
      </c>
      <c r="M9" s="60"/>
      <c r="N9" s="60">
        <v>2822477</v>
      </c>
      <c r="O9" s="60"/>
      <c r="P9" s="60"/>
      <c r="Q9" s="60"/>
      <c r="R9" s="60"/>
      <c r="S9" s="60"/>
      <c r="T9" s="60"/>
      <c r="U9" s="60"/>
      <c r="V9" s="60"/>
      <c r="W9" s="60">
        <v>4079790</v>
      </c>
      <c r="X9" s="60">
        <v>4800000</v>
      </c>
      <c r="Y9" s="60">
        <v>-720210</v>
      </c>
      <c r="Z9" s="140">
        <v>-15</v>
      </c>
      <c r="AA9" s="62">
        <v>9600000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-335069004</v>
      </c>
      <c r="F12" s="60">
        <v>-335069004</v>
      </c>
      <c r="G12" s="60">
        <v>-3332204</v>
      </c>
      <c r="H12" s="60">
        <v>-14205439</v>
      </c>
      <c r="I12" s="60">
        <v>-14327711</v>
      </c>
      <c r="J12" s="60">
        <v>-31865354</v>
      </c>
      <c r="K12" s="60">
        <v>-17356380</v>
      </c>
      <c r="L12" s="60">
        <v>-20824391</v>
      </c>
      <c r="M12" s="60"/>
      <c r="N12" s="60">
        <v>-38180771</v>
      </c>
      <c r="O12" s="60"/>
      <c r="P12" s="60"/>
      <c r="Q12" s="60"/>
      <c r="R12" s="60"/>
      <c r="S12" s="60"/>
      <c r="T12" s="60"/>
      <c r="U12" s="60"/>
      <c r="V12" s="60"/>
      <c r="W12" s="60">
        <v>-70046125</v>
      </c>
      <c r="X12" s="60">
        <v>-167534502</v>
      </c>
      <c r="Y12" s="60">
        <v>97488377</v>
      </c>
      <c r="Z12" s="140">
        <v>-58.19</v>
      </c>
      <c r="AA12" s="62">
        <v>-335069004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>
        <v>-8392</v>
      </c>
      <c r="J13" s="60">
        <v>-8392</v>
      </c>
      <c r="K13" s="60">
        <v>-26088</v>
      </c>
      <c r="L13" s="60">
        <v>-962651</v>
      </c>
      <c r="M13" s="60"/>
      <c r="N13" s="60">
        <v>-988739</v>
      </c>
      <c r="O13" s="60"/>
      <c r="P13" s="60"/>
      <c r="Q13" s="60"/>
      <c r="R13" s="60"/>
      <c r="S13" s="60"/>
      <c r="T13" s="60"/>
      <c r="U13" s="60"/>
      <c r="V13" s="60"/>
      <c r="W13" s="60">
        <v>-997131</v>
      </c>
      <c r="X13" s="60"/>
      <c r="Y13" s="60">
        <v>-997131</v>
      </c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41863000</v>
      </c>
      <c r="F14" s="60">
        <v>41863000</v>
      </c>
      <c r="G14" s="60"/>
      <c r="H14" s="60"/>
      <c r="I14" s="60">
        <v>-1615213</v>
      </c>
      <c r="J14" s="60">
        <v>-1615213</v>
      </c>
      <c r="K14" s="60">
        <v>-1713549</v>
      </c>
      <c r="L14" s="60">
        <v>-1785531</v>
      </c>
      <c r="M14" s="60"/>
      <c r="N14" s="60">
        <v>-3499080</v>
      </c>
      <c r="O14" s="60"/>
      <c r="P14" s="60"/>
      <c r="Q14" s="60"/>
      <c r="R14" s="60"/>
      <c r="S14" s="60"/>
      <c r="T14" s="60"/>
      <c r="U14" s="60"/>
      <c r="V14" s="60"/>
      <c r="W14" s="60">
        <v>-5114293</v>
      </c>
      <c r="X14" s="60">
        <v>20931498</v>
      </c>
      <c r="Y14" s="60">
        <v>-26045791</v>
      </c>
      <c r="Z14" s="140">
        <v>-124.43</v>
      </c>
      <c r="AA14" s="62">
        <v>41863000</v>
      </c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66931496</v>
      </c>
      <c r="F15" s="73">
        <f t="shared" si="0"/>
        <v>66931496</v>
      </c>
      <c r="G15" s="73">
        <f t="shared" si="0"/>
        <v>52343893</v>
      </c>
      <c r="H15" s="73">
        <f t="shared" si="0"/>
        <v>7902057</v>
      </c>
      <c r="I15" s="73">
        <f t="shared" si="0"/>
        <v>1390889</v>
      </c>
      <c r="J15" s="73">
        <f t="shared" si="0"/>
        <v>61636839</v>
      </c>
      <c r="K15" s="73">
        <f t="shared" si="0"/>
        <v>-7126723</v>
      </c>
      <c r="L15" s="73">
        <f t="shared" si="0"/>
        <v>10792020</v>
      </c>
      <c r="M15" s="73">
        <f t="shared" si="0"/>
        <v>0</v>
      </c>
      <c r="N15" s="73">
        <f t="shared" si="0"/>
        <v>3665297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65302136</v>
      </c>
      <c r="X15" s="73">
        <f t="shared" si="0"/>
        <v>33465748</v>
      </c>
      <c r="Y15" s="73">
        <f t="shared" si="0"/>
        <v>31836388</v>
      </c>
      <c r="Z15" s="170">
        <f>+IF(X15&lt;&gt;0,+(Y15/X15)*100,0)</f>
        <v>95.13126077444915</v>
      </c>
      <c r="AA15" s="74">
        <f>SUM(AA6:AA14)</f>
        <v>66931496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138963</v>
      </c>
      <c r="F19" s="60">
        <v>138963</v>
      </c>
      <c r="G19" s="159"/>
      <c r="H19" s="159"/>
      <c r="I19" s="159"/>
      <c r="J19" s="60"/>
      <c r="K19" s="159"/>
      <c r="L19" s="159">
        <v>-115667</v>
      </c>
      <c r="M19" s="60"/>
      <c r="N19" s="159">
        <v>-115667</v>
      </c>
      <c r="O19" s="159"/>
      <c r="P19" s="159"/>
      <c r="Q19" s="60"/>
      <c r="R19" s="159"/>
      <c r="S19" s="159"/>
      <c r="T19" s="60"/>
      <c r="U19" s="159"/>
      <c r="V19" s="159"/>
      <c r="W19" s="159">
        <v>-115667</v>
      </c>
      <c r="X19" s="60">
        <v>69480</v>
      </c>
      <c r="Y19" s="159">
        <v>-185147</v>
      </c>
      <c r="Z19" s="141">
        <v>-266.48</v>
      </c>
      <c r="AA19" s="225">
        <v>138963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588743</v>
      </c>
      <c r="F22" s="60">
        <v>588743</v>
      </c>
      <c r="G22" s="60"/>
      <c r="H22" s="60"/>
      <c r="I22" s="60"/>
      <c r="J22" s="60"/>
      <c r="K22" s="60">
        <v>-9548</v>
      </c>
      <c r="L22" s="60">
        <v>-30</v>
      </c>
      <c r="M22" s="60"/>
      <c r="N22" s="60">
        <v>-9578</v>
      </c>
      <c r="O22" s="60"/>
      <c r="P22" s="60"/>
      <c r="Q22" s="60"/>
      <c r="R22" s="60"/>
      <c r="S22" s="60"/>
      <c r="T22" s="60"/>
      <c r="U22" s="60"/>
      <c r="V22" s="60"/>
      <c r="W22" s="60">
        <v>-9578</v>
      </c>
      <c r="X22" s="60">
        <v>294371</v>
      </c>
      <c r="Y22" s="60">
        <v>-303949</v>
      </c>
      <c r="Z22" s="140">
        <v>-103.25</v>
      </c>
      <c r="AA22" s="62">
        <v>588743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4412000</v>
      </c>
      <c r="F24" s="60">
        <v>4412000</v>
      </c>
      <c r="G24" s="60">
        <v>-4429048</v>
      </c>
      <c r="H24" s="60">
        <v>-1125490</v>
      </c>
      <c r="I24" s="60"/>
      <c r="J24" s="60">
        <v>-5554538</v>
      </c>
      <c r="K24" s="60">
        <v>-6940371</v>
      </c>
      <c r="L24" s="60">
        <v>52544635</v>
      </c>
      <c r="M24" s="60"/>
      <c r="N24" s="60">
        <v>45604264</v>
      </c>
      <c r="O24" s="60"/>
      <c r="P24" s="60"/>
      <c r="Q24" s="60"/>
      <c r="R24" s="60"/>
      <c r="S24" s="60"/>
      <c r="T24" s="60"/>
      <c r="U24" s="60"/>
      <c r="V24" s="60"/>
      <c r="W24" s="60">
        <v>40049726</v>
      </c>
      <c r="X24" s="60">
        <v>2206002</v>
      </c>
      <c r="Y24" s="60">
        <v>37843724</v>
      </c>
      <c r="Z24" s="140">
        <v>1715.49</v>
      </c>
      <c r="AA24" s="62">
        <v>4412000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5139706</v>
      </c>
      <c r="F25" s="73">
        <f t="shared" si="1"/>
        <v>5139706</v>
      </c>
      <c r="G25" s="73">
        <f t="shared" si="1"/>
        <v>-4429048</v>
      </c>
      <c r="H25" s="73">
        <f t="shared" si="1"/>
        <v>-1125490</v>
      </c>
      <c r="I25" s="73">
        <f t="shared" si="1"/>
        <v>0</v>
      </c>
      <c r="J25" s="73">
        <f t="shared" si="1"/>
        <v>-5554538</v>
      </c>
      <c r="K25" s="73">
        <f t="shared" si="1"/>
        <v>-6949919</v>
      </c>
      <c r="L25" s="73">
        <f t="shared" si="1"/>
        <v>52428938</v>
      </c>
      <c r="M25" s="73">
        <f t="shared" si="1"/>
        <v>0</v>
      </c>
      <c r="N25" s="73">
        <f t="shared" si="1"/>
        <v>45479019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39924481</v>
      </c>
      <c r="X25" s="73">
        <f t="shared" si="1"/>
        <v>2569853</v>
      </c>
      <c r="Y25" s="73">
        <f t="shared" si="1"/>
        <v>37354628</v>
      </c>
      <c r="Z25" s="170">
        <f>+IF(X25&lt;&gt;0,+(Y25/X25)*100,0)</f>
        <v>1453.5706127938058</v>
      </c>
      <c r="AA25" s="74">
        <f>SUM(AA19:AA24)</f>
        <v>5139706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>
        <v>35949</v>
      </c>
      <c r="J31" s="159">
        <v>35949</v>
      </c>
      <c r="K31" s="60">
        <v>-3560</v>
      </c>
      <c r="L31" s="60">
        <v>8802</v>
      </c>
      <c r="M31" s="60"/>
      <c r="N31" s="60">
        <v>5242</v>
      </c>
      <c r="O31" s="159"/>
      <c r="P31" s="159"/>
      <c r="Q31" s="159"/>
      <c r="R31" s="60"/>
      <c r="S31" s="60"/>
      <c r="T31" s="60"/>
      <c r="U31" s="60"/>
      <c r="V31" s="159"/>
      <c r="W31" s="159">
        <v>41191</v>
      </c>
      <c r="X31" s="159"/>
      <c r="Y31" s="60">
        <v>41191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4412000</v>
      </c>
      <c r="F33" s="60">
        <v>4412000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2206000</v>
      </c>
      <c r="Y33" s="60">
        <v>-2206000</v>
      </c>
      <c r="Z33" s="140">
        <v>-100</v>
      </c>
      <c r="AA33" s="62">
        <v>4412000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4412000</v>
      </c>
      <c r="F34" s="73">
        <f t="shared" si="2"/>
        <v>4412000</v>
      </c>
      <c r="G34" s="73">
        <f t="shared" si="2"/>
        <v>0</v>
      </c>
      <c r="H34" s="73">
        <f t="shared" si="2"/>
        <v>0</v>
      </c>
      <c r="I34" s="73">
        <f t="shared" si="2"/>
        <v>35949</v>
      </c>
      <c r="J34" s="73">
        <f t="shared" si="2"/>
        <v>35949</v>
      </c>
      <c r="K34" s="73">
        <f t="shared" si="2"/>
        <v>-3560</v>
      </c>
      <c r="L34" s="73">
        <f t="shared" si="2"/>
        <v>8802</v>
      </c>
      <c r="M34" s="73">
        <f t="shared" si="2"/>
        <v>0</v>
      </c>
      <c r="N34" s="73">
        <f t="shared" si="2"/>
        <v>5242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41191</v>
      </c>
      <c r="X34" s="73">
        <f t="shared" si="2"/>
        <v>2206000</v>
      </c>
      <c r="Y34" s="73">
        <f t="shared" si="2"/>
        <v>-2164809</v>
      </c>
      <c r="Z34" s="170">
        <f>+IF(X34&lt;&gt;0,+(Y34/X34)*100,0)</f>
        <v>-98.1327742520399</v>
      </c>
      <c r="AA34" s="74">
        <f>SUM(AA29:AA33)</f>
        <v>4412000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76483202</v>
      </c>
      <c r="F36" s="100">
        <f t="shared" si="3"/>
        <v>76483202</v>
      </c>
      <c r="G36" s="100">
        <f t="shared" si="3"/>
        <v>47914845</v>
      </c>
      <c r="H36" s="100">
        <f t="shared" si="3"/>
        <v>6776567</v>
      </c>
      <c r="I36" s="100">
        <f t="shared" si="3"/>
        <v>1426838</v>
      </c>
      <c r="J36" s="100">
        <f t="shared" si="3"/>
        <v>56118250</v>
      </c>
      <c r="K36" s="100">
        <f t="shared" si="3"/>
        <v>-14080202</v>
      </c>
      <c r="L36" s="100">
        <f t="shared" si="3"/>
        <v>63229760</v>
      </c>
      <c r="M36" s="100">
        <f t="shared" si="3"/>
        <v>0</v>
      </c>
      <c r="N36" s="100">
        <f t="shared" si="3"/>
        <v>49149558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105267808</v>
      </c>
      <c r="X36" s="100">
        <f t="shared" si="3"/>
        <v>38241601</v>
      </c>
      <c r="Y36" s="100">
        <f t="shared" si="3"/>
        <v>67026207</v>
      </c>
      <c r="Z36" s="137">
        <f>+IF(X36&lt;&gt;0,+(Y36/X36)*100,0)</f>
        <v>175.27039989774488</v>
      </c>
      <c r="AA36" s="102">
        <f>+AA15+AA25+AA34</f>
        <v>76483202</v>
      </c>
    </row>
    <row r="37" spans="1:27" ht="13.5">
      <c r="A37" s="249" t="s">
        <v>199</v>
      </c>
      <c r="B37" s="182"/>
      <c r="C37" s="153"/>
      <c r="D37" s="153"/>
      <c r="E37" s="99">
        <v>9832693</v>
      </c>
      <c r="F37" s="100">
        <v>9832693</v>
      </c>
      <c r="G37" s="100"/>
      <c r="H37" s="100">
        <v>47914845</v>
      </c>
      <c r="I37" s="100">
        <v>54691412</v>
      </c>
      <c r="J37" s="100"/>
      <c r="K37" s="100">
        <v>56118250</v>
      </c>
      <c r="L37" s="100">
        <v>42038048</v>
      </c>
      <c r="M37" s="100"/>
      <c r="N37" s="100">
        <v>56118250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9832693</v>
      </c>
      <c r="Y37" s="100">
        <v>-9832693</v>
      </c>
      <c r="Z37" s="137">
        <v>-100</v>
      </c>
      <c r="AA37" s="102">
        <v>9832693</v>
      </c>
    </row>
    <row r="38" spans="1:27" ht="13.5">
      <c r="A38" s="269" t="s">
        <v>200</v>
      </c>
      <c r="B38" s="256"/>
      <c r="C38" s="257"/>
      <c r="D38" s="257"/>
      <c r="E38" s="258">
        <v>86315895</v>
      </c>
      <c r="F38" s="259">
        <v>86315895</v>
      </c>
      <c r="G38" s="259">
        <v>47914845</v>
      </c>
      <c r="H38" s="259">
        <v>54691412</v>
      </c>
      <c r="I38" s="259">
        <v>56118250</v>
      </c>
      <c r="J38" s="259">
        <v>56118250</v>
      </c>
      <c r="K38" s="259">
        <v>42038048</v>
      </c>
      <c r="L38" s="259">
        <v>105267808</v>
      </c>
      <c r="M38" s="259"/>
      <c r="N38" s="259">
        <v>105267808</v>
      </c>
      <c r="O38" s="259"/>
      <c r="P38" s="259"/>
      <c r="Q38" s="259"/>
      <c r="R38" s="259"/>
      <c r="S38" s="259"/>
      <c r="T38" s="259"/>
      <c r="U38" s="259"/>
      <c r="V38" s="259"/>
      <c r="W38" s="259">
        <v>105267808</v>
      </c>
      <c r="X38" s="259">
        <v>48074294</v>
      </c>
      <c r="Y38" s="259">
        <v>57193514</v>
      </c>
      <c r="Z38" s="260">
        <v>118.97</v>
      </c>
      <c r="AA38" s="261">
        <v>86315895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63678981</v>
      </c>
      <c r="F5" s="106">
        <f t="shared" si="0"/>
        <v>63678981</v>
      </c>
      <c r="G5" s="106">
        <f t="shared" si="0"/>
        <v>200152</v>
      </c>
      <c r="H5" s="106">
        <f t="shared" si="0"/>
        <v>988172</v>
      </c>
      <c r="I5" s="106">
        <f t="shared" si="0"/>
        <v>0</v>
      </c>
      <c r="J5" s="106">
        <f t="shared" si="0"/>
        <v>1188324</v>
      </c>
      <c r="K5" s="106">
        <f t="shared" si="0"/>
        <v>6940369</v>
      </c>
      <c r="L5" s="106">
        <f t="shared" si="0"/>
        <v>818807</v>
      </c>
      <c r="M5" s="106">
        <f t="shared" si="0"/>
        <v>3651096</v>
      </c>
      <c r="N5" s="106">
        <f t="shared" si="0"/>
        <v>11410272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12598596</v>
      </c>
      <c r="X5" s="106">
        <f t="shared" si="0"/>
        <v>31839491</v>
      </c>
      <c r="Y5" s="106">
        <f t="shared" si="0"/>
        <v>-19240895</v>
      </c>
      <c r="Z5" s="201">
        <f>+IF(X5&lt;&gt;0,+(Y5/X5)*100,0)</f>
        <v>-60.43091266754232</v>
      </c>
      <c r="AA5" s="199">
        <f>SUM(AA11:AA18)</f>
        <v>63678981</v>
      </c>
    </row>
    <row r="6" spans="1:27" ht="13.5">
      <c r="A6" s="291" t="s">
        <v>204</v>
      </c>
      <c r="B6" s="142"/>
      <c r="C6" s="62"/>
      <c r="D6" s="156"/>
      <c r="E6" s="60">
        <v>16573461</v>
      </c>
      <c r="F6" s="60">
        <v>16573461</v>
      </c>
      <c r="G6" s="60"/>
      <c r="H6" s="60"/>
      <c r="I6" s="60"/>
      <c r="J6" s="60"/>
      <c r="K6" s="60"/>
      <c r="L6" s="60"/>
      <c r="M6" s="60">
        <v>2685300</v>
      </c>
      <c r="N6" s="60">
        <v>2685300</v>
      </c>
      <c r="O6" s="60"/>
      <c r="P6" s="60"/>
      <c r="Q6" s="60"/>
      <c r="R6" s="60"/>
      <c r="S6" s="60"/>
      <c r="T6" s="60"/>
      <c r="U6" s="60"/>
      <c r="V6" s="60"/>
      <c r="W6" s="60">
        <v>2685300</v>
      </c>
      <c r="X6" s="60">
        <v>8286731</v>
      </c>
      <c r="Y6" s="60">
        <v>-5601431</v>
      </c>
      <c r="Z6" s="140">
        <v>-67.6</v>
      </c>
      <c r="AA6" s="155">
        <v>16573461</v>
      </c>
    </row>
    <row r="7" spans="1:27" ht="13.5">
      <c r="A7" s="291" t="s">
        <v>205</v>
      </c>
      <c r="B7" s="142"/>
      <c r="C7" s="62"/>
      <c r="D7" s="156"/>
      <c r="E7" s="60">
        <v>6814128</v>
      </c>
      <c r="F7" s="60">
        <v>6814128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3407064</v>
      </c>
      <c r="Y7" s="60">
        <v>-3407064</v>
      </c>
      <c r="Z7" s="140">
        <v>-100</v>
      </c>
      <c r="AA7" s="155">
        <v>6814128</v>
      </c>
    </row>
    <row r="8" spans="1:27" ht="13.5">
      <c r="A8" s="291" t="s">
        <v>206</v>
      </c>
      <c r="B8" s="142"/>
      <c r="C8" s="62"/>
      <c r="D8" s="156"/>
      <c r="E8" s="60">
        <v>13300000</v>
      </c>
      <c r="F8" s="60">
        <v>13300000</v>
      </c>
      <c r="G8" s="60">
        <v>810</v>
      </c>
      <c r="H8" s="60">
        <v>988172</v>
      </c>
      <c r="I8" s="60"/>
      <c r="J8" s="60">
        <v>988982</v>
      </c>
      <c r="K8" s="60">
        <v>5914528</v>
      </c>
      <c r="L8" s="60">
        <v>35157</v>
      </c>
      <c r="M8" s="60"/>
      <c r="N8" s="60">
        <v>5949685</v>
      </c>
      <c r="O8" s="60"/>
      <c r="P8" s="60"/>
      <c r="Q8" s="60"/>
      <c r="R8" s="60"/>
      <c r="S8" s="60"/>
      <c r="T8" s="60"/>
      <c r="U8" s="60"/>
      <c r="V8" s="60"/>
      <c r="W8" s="60">
        <v>6938667</v>
      </c>
      <c r="X8" s="60">
        <v>6650000</v>
      </c>
      <c r="Y8" s="60">
        <v>288667</v>
      </c>
      <c r="Z8" s="140">
        <v>4.34</v>
      </c>
      <c r="AA8" s="155">
        <v>13300000</v>
      </c>
    </row>
    <row r="9" spans="1:27" ht="13.5">
      <c r="A9" s="291" t="s">
        <v>207</v>
      </c>
      <c r="B9" s="142"/>
      <c r="C9" s="62"/>
      <c r="D9" s="156"/>
      <c r="E9" s="60">
        <v>20548000</v>
      </c>
      <c r="F9" s="60">
        <v>20548000</v>
      </c>
      <c r="G9" s="60"/>
      <c r="H9" s="60"/>
      <c r="I9" s="60"/>
      <c r="J9" s="60"/>
      <c r="K9" s="60"/>
      <c r="L9" s="60">
        <v>115667</v>
      </c>
      <c r="M9" s="60">
        <v>965796</v>
      </c>
      <c r="N9" s="60">
        <v>1081463</v>
      </c>
      <c r="O9" s="60"/>
      <c r="P9" s="60"/>
      <c r="Q9" s="60"/>
      <c r="R9" s="60"/>
      <c r="S9" s="60"/>
      <c r="T9" s="60"/>
      <c r="U9" s="60"/>
      <c r="V9" s="60"/>
      <c r="W9" s="60">
        <v>1081463</v>
      </c>
      <c r="X9" s="60">
        <v>10274000</v>
      </c>
      <c r="Y9" s="60">
        <v>-9192537</v>
      </c>
      <c r="Z9" s="140">
        <v>-89.47</v>
      </c>
      <c r="AA9" s="155">
        <v>20548000</v>
      </c>
    </row>
    <row r="10" spans="1:27" ht="13.5">
      <c r="A10" s="291" t="s">
        <v>208</v>
      </c>
      <c r="B10" s="142"/>
      <c r="C10" s="62"/>
      <c r="D10" s="156"/>
      <c r="E10" s="60">
        <v>893000</v>
      </c>
      <c r="F10" s="60">
        <v>893000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446500</v>
      </c>
      <c r="Y10" s="60">
        <v>-446500</v>
      </c>
      <c r="Z10" s="140">
        <v>-100</v>
      </c>
      <c r="AA10" s="155">
        <v>893000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58128589</v>
      </c>
      <c r="F11" s="295">
        <f t="shared" si="1"/>
        <v>58128589</v>
      </c>
      <c r="G11" s="295">
        <f t="shared" si="1"/>
        <v>810</v>
      </c>
      <c r="H11" s="295">
        <f t="shared" si="1"/>
        <v>988172</v>
      </c>
      <c r="I11" s="295">
        <f t="shared" si="1"/>
        <v>0</v>
      </c>
      <c r="J11" s="295">
        <f t="shared" si="1"/>
        <v>988982</v>
      </c>
      <c r="K11" s="295">
        <f t="shared" si="1"/>
        <v>5914528</v>
      </c>
      <c r="L11" s="295">
        <f t="shared" si="1"/>
        <v>150824</v>
      </c>
      <c r="M11" s="295">
        <f t="shared" si="1"/>
        <v>3651096</v>
      </c>
      <c r="N11" s="295">
        <f t="shared" si="1"/>
        <v>9716448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10705430</v>
      </c>
      <c r="X11" s="295">
        <f t="shared" si="1"/>
        <v>29064295</v>
      </c>
      <c r="Y11" s="295">
        <f t="shared" si="1"/>
        <v>-18358865</v>
      </c>
      <c r="Z11" s="296">
        <f>+IF(X11&lt;&gt;0,+(Y11/X11)*100,0)</f>
        <v>-63.16638679864762</v>
      </c>
      <c r="AA11" s="297">
        <f>SUM(AA6:AA10)</f>
        <v>58128589</v>
      </c>
    </row>
    <row r="12" spans="1:27" ht="13.5">
      <c r="A12" s="298" t="s">
        <v>210</v>
      </c>
      <c r="B12" s="136"/>
      <c r="C12" s="62"/>
      <c r="D12" s="156"/>
      <c r="E12" s="60">
        <v>5550392</v>
      </c>
      <c r="F12" s="60">
        <v>5550392</v>
      </c>
      <c r="G12" s="60">
        <v>99855</v>
      </c>
      <c r="H12" s="60"/>
      <c r="I12" s="60"/>
      <c r="J12" s="60">
        <v>99855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99855</v>
      </c>
      <c r="X12" s="60">
        <v>2775196</v>
      </c>
      <c r="Y12" s="60">
        <v>-2675341</v>
      </c>
      <c r="Z12" s="140">
        <v>-96.4</v>
      </c>
      <c r="AA12" s="155">
        <v>5550392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>
        <v>77000</v>
      </c>
      <c r="H13" s="275"/>
      <c r="I13" s="275"/>
      <c r="J13" s="275">
        <v>77000</v>
      </c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>
        <v>77000</v>
      </c>
      <c r="X13" s="275"/>
      <c r="Y13" s="275">
        <v>77000</v>
      </c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>
        <v>22487</v>
      </c>
      <c r="H15" s="60"/>
      <c r="I15" s="60"/>
      <c r="J15" s="60">
        <v>22487</v>
      </c>
      <c r="K15" s="60"/>
      <c r="L15" s="60">
        <v>667983</v>
      </c>
      <c r="M15" s="60"/>
      <c r="N15" s="60">
        <v>667983</v>
      </c>
      <c r="O15" s="60"/>
      <c r="P15" s="60"/>
      <c r="Q15" s="60"/>
      <c r="R15" s="60"/>
      <c r="S15" s="60"/>
      <c r="T15" s="60"/>
      <c r="U15" s="60"/>
      <c r="V15" s="60"/>
      <c r="W15" s="60">
        <v>690470</v>
      </c>
      <c r="X15" s="60"/>
      <c r="Y15" s="60">
        <v>690470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>
        <v>118824</v>
      </c>
      <c r="L16" s="60"/>
      <c r="M16" s="60"/>
      <c r="N16" s="60">
        <v>118824</v>
      </c>
      <c r="O16" s="60"/>
      <c r="P16" s="60"/>
      <c r="Q16" s="60"/>
      <c r="R16" s="60"/>
      <c r="S16" s="60"/>
      <c r="T16" s="60"/>
      <c r="U16" s="60"/>
      <c r="V16" s="60"/>
      <c r="W16" s="60">
        <v>118824</v>
      </c>
      <c r="X16" s="60"/>
      <c r="Y16" s="60">
        <v>118824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>
        <v>907017</v>
      </c>
      <c r="L18" s="82"/>
      <c r="M18" s="82"/>
      <c r="N18" s="82">
        <v>907017</v>
      </c>
      <c r="O18" s="82"/>
      <c r="P18" s="82"/>
      <c r="Q18" s="82"/>
      <c r="R18" s="82"/>
      <c r="S18" s="82"/>
      <c r="T18" s="82"/>
      <c r="U18" s="82"/>
      <c r="V18" s="82"/>
      <c r="W18" s="82">
        <v>907017</v>
      </c>
      <c r="X18" s="82"/>
      <c r="Y18" s="82">
        <v>907017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16573461</v>
      </c>
      <c r="F36" s="60">
        <f t="shared" si="4"/>
        <v>16573461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2685300</v>
      </c>
      <c r="N36" s="60">
        <f t="shared" si="4"/>
        <v>2685300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2685300</v>
      </c>
      <c r="X36" s="60">
        <f t="shared" si="4"/>
        <v>8286731</v>
      </c>
      <c r="Y36" s="60">
        <f t="shared" si="4"/>
        <v>-5601431</v>
      </c>
      <c r="Z36" s="140">
        <f aca="true" t="shared" si="5" ref="Z36:Z49">+IF(X36&lt;&gt;0,+(Y36/X36)*100,0)</f>
        <v>-67.59518319105567</v>
      </c>
      <c r="AA36" s="155">
        <f>AA6+AA21</f>
        <v>16573461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6814128</v>
      </c>
      <c r="F37" s="60">
        <f t="shared" si="4"/>
        <v>6814128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3407064</v>
      </c>
      <c r="Y37" s="60">
        <f t="shared" si="4"/>
        <v>-3407064</v>
      </c>
      <c r="Z37" s="140">
        <f t="shared" si="5"/>
        <v>-100</v>
      </c>
      <c r="AA37" s="155">
        <f>AA7+AA22</f>
        <v>6814128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13300000</v>
      </c>
      <c r="F38" s="60">
        <f t="shared" si="4"/>
        <v>13300000</v>
      </c>
      <c r="G38" s="60">
        <f t="shared" si="4"/>
        <v>810</v>
      </c>
      <c r="H38" s="60">
        <f t="shared" si="4"/>
        <v>988172</v>
      </c>
      <c r="I38" s="60">
        <f t="shared" si="4"/>
        <v>0</v>
      </c>
      <c r="J38" s="60">
        <f t="shared" si="4"/>
        <v>988982</v>
      </c>
      <c r="K38" s="60">
        <f t="shared" si="4"/>
        <v>5914528</v>
      </c>
      <c r="L38" s="60">
        <f t="shared" si="4"/>
        <v>35157</v>
      </c>
      <c r="M38" s="60">
        <f t="shared" si="4"/>
        <v>0</v>
      </c>
      <c r="N38" s="60">
        <f t="shared" si="4"/>
        <v>5949685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6938667</v>
      </c>
      <c r="X38" s="60">
        <f t="shared" si="4"/>
        <v>6650000</v>
      </c>
      <c r="Y38" s="60">
        <f t="shared" si="4"/>
        <v>288667</v>
      </c>
      <c r="Z38" s="140">
        <f t="shared" si="5"/>
        <v>4.340857142857143</v>
      </c>
      <c r="AA38" s="155">
        <f>AA8+AA23</f>
        <v>13300000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20548000</v>
      </c>
      <c r="F39" s="60">
        <f t="shared" si="4"/>
        <v>20548000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115667</v>
      </c>
      <c r="M39" s="60">
        <f t="shared" si="4"/>
        <v>965796</v>
      </c>
      <c r="N39" s="60">
        <f t="shared" si="4"/>
        <v>1081463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1081463</v>
      </c>
      <c r="X39" s="60">
        <f t="shared" si="4"/>
        <v>10274000</v>
      </c>
      <c r="Y39" s="60">
        <f t="shared" si="4"/>
        <v>-9192537</v>
      </c>
      <c r="Z39" s="140">
        <f t="shared" si="5"/>
        <v>-89.47378820323146</v>
      </c>
      <c r="AA39" s="155">
        <f>AA9+AA24</f>
        <v>20548000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893000</v>
      </c>
      <c r="F40" s="60">
        <f t="shared" si="4"/>
        <v>893000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446500</v>
      </c>
      <c r="Y40" s="60">
        <f t="shared" si="4"/>
        <v>-446500</v>
      </c>
      <c r="Z40" s="140">
        <f t="shared" si="5"/>
        <v>-100</v>
      </c>
      <c r="AA40" s="155">
        <f>AA10+AA25</f>
        <v>893000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58128589</v>
      </c>
      <c r="F41" s="295">
        <f t="shared" si="6"/>
        <v>58128589</v>
      </c>
      <c r="G41" s="295">
        <f t="shared" si="6"/>
        <v>810</v>
      </c>
      <c r="H41" s="295">
        <f t="shared" si="6"/>
        <v>988172</v>
      </c>
      <c r="I41" s="295">
        <f t="shared" si="6"/>
        <v>0</v>
      </c>
      <c r="J41" s="295">
        <f t="shared" si="6"/>
        <v>988982</v>
      </c>
      <c r="K41" s="295">
        <f t="shared" si="6"/>
        <v>5914528</v>
      </c>
      <c r="L41" s="295">
        <f t="shared" si="6"/>
        <v>150824</v>
      </c>
      <c r="M41" s="295">
        <f t="shared" si="6"/>
        <v>3651096</v>
      </c>
      <c r="N41" s="295">
        <f t="shared" si="6"/>
        <v>9716448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10705430</v>
      </c>
      <c r="X41" s="295">
        <f t="shared" si="6"/>
        <v>29064295</v>
      </c>
      <c r="Y41" s="295">
        <f t="shared" si="6"/>
        <v>-18358865</v>
      </c>
      <c r="Z41" s="296">
        <f t="shared" si="5"/>
        <v>-63.16638679864762</v>
      </c>
      <c r="AA41" s="297">
        <f>SUM(AA36:AA40)</f>
        <v>58128589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5550392</v>
      </c>
      <c r="F42" s="54">
        <f t="shared" si="7"/>
        <v>5550392</v>
      </c>
      <c r="G42" s="54">
        <f t="shared" si="7"/>
        <v>99855</v>
      </c>
      <c r="H42" s="54">
        <f t="shared" si="7"/>
        <v>0</v>
      </c>
      <c r="I42" s="54">
        <f t="shared" si="7"/>
        <v>0</v>
      </c>
      <c r="J42" s="54">
        <f t="shared" si="7"/>
        <v>99855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99855</v>
      </c>
      <c r="X42" s="54">
        <f t="shared" si="7"/>
        <v>2775196</v>
      </c>
      <c r="Y42" s="54">
        <f t="shared" si="7"/>
        <v>-2675341</v>
      </c>
      <c r="Z42" s="184">
        <f t="shared" si="5"/>
        <v>-96.40187575940583</v>
      </c>
      <c r="AA42" s="130">
        <f aca="true" t="shared" si="8" ref="AA42:AA48">AA12+AA27</f>
        <v>5550392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77000</v>
      </c>
      <c r="H43" s="305">
        <f t="shared" si="7"/>
        <v>0</v>
      </c>
      <c r="I43" s="305">
        <f t="shared" si="7"/>
        <v>0</v>
      </c>
      <c r="J43" s="305">
        <f t="shared" si="7"/>
        <v>77000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77000</v>
      </c>
      <c r="X43" s="305">
        <f t="shared" si="7"/>
        <v>0</v>
      </c>
      <c r="Y43" s="305">
        <f t="shared" si="7"/>
        <v>77000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22487</v>
      </c>
      <c r="H45" s="54">
        <f t="shared" si="7"/>
        <v>0</v>
      </c>
      <c r="I45" s="54">
        <f t="shared" si="7"/>
        <v>0</v>
      </c>
      <c r="J45" s="54">
        <f t="shared" si="7"/>
        <v>22487</v>
      </c>
      <c r="K45" s="54">
        <f t="shared" si="7"/>
        <v>0</v>
      </c>
      <c r="L45" s="54">
        <f t="shared" si="7"/>
        <v>667983</v>
      </c>
      <c r="M45" s="54">
        <f t="shared" si="7"/>
        <v>0</v>
      </c>
      <c r="N45" s="54">
        <f t="shared" si="7"/>
        <v>667983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690470</v>
      </c>
      <c r="X45" s="54">
        <f t="shared" si="7"/>
        <v>0</v>
      </c>
      <c r="Y45" s="54">
        <f t="shared" si="7"/>
        <v>690470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118824</v>
      </c>
      <c r="L46" s="54">
        <f t="shared" si="7"/>
        <v>0</v>
      </c>
      <c r="M46" s="54">
        <f t="shared" si="7"/>
        <v>0</v>
      </c>
      <c r="N46" s="54">
        <f t="shared" si="7"/>
        <v>118824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118824</v>
      </c>
      <c r="X46" s="54">
        <f t="shared" si="7"/>
        <v>0</v>
      </c>
      <c r="Y46" s="54">
        <f t="shared" si="7"/>
        <v>118824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907017</v>
      </c>
      <c r="L48" s="54">
        <f t="shared" si="7"/>
        <v>0</v>
      </c>
      <c r="M48" s="54">
        <f t="shared" si="7"/>
        <v>0</v>
      </c>
      <c r="N48" s="54">
        <f t="shared" si="7"/>
        <v>907017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907017</v>
      </c>
      <c r="X48" s="54">
        <f t="shared" si="7"/>
        <v>0</v>
      </c>
      <c r="Y48" s="54">
        <f t="shared" si="7"/>
        <v>907017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63678981</v>
      </c>
      <c r="F49" s="220">
        <f t="shared" si="9"/>
        <v>63678981</v>
      </c>
      <c r="G49" s="220">
        <f t="shared" si="9"/>
        <v>200152</v>
      </c>
      <c r="H49" s="220">
        <f t="shared" si="9"/>
        <v>988172</v>
      </c>
      <c r="I49" s="220">
        <f t="shared" si="9"/>
        <v>0</v>
      </c>
      <c r="J49" s="220">
        <f t="shared" si="9"/>
        <v>1188324</v>
      </c>
      <c r="K49" s="220">
        <f t="shared" si="9"/>
        <v>6940369</v>
      </c>
      <c r="L49" s="220">
        <f t="shared" si="9"/>
        <v>818807</v>
      </c>
      <c r="M49" s="220">
        <f t="shared" si="9"/>
        <v>3651096</v>
      </c>
      <c r="N49" s="220">
        <f t="shared" si="9"/>
        <v>11410272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12598596</v>
      </c>
      <c r="X49" s="220">
        <f t="shared" si="9"/>
        <v>31839491</v>
      </c>
      <c r="Y49" s="220">
        <f t="shared" si="9"/>
        <v>-19240895</v>
      </c>
      <c r="Z49" s="221">
        <f t="shared" si="5"/>
        <v>-60.43091266754232</v>
      </c>
      <c r="AA49" s="222">
        <f>SUM(AA41:AA48)</f>
        <v>63678981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127439</v>
      </c>
      <c r="H68" s="60">
        <v>338633</v>
      </c>
      <c r="I68" s="60">
        <v>183884</v>
      </c>
      <c r="J68" s="60">
        <v>649956</v>
      </c>
      <c r="K68" s="60">
        <v>451487</v>
      </c>
      <c r="L68" s="60">
        <v>1658807</v>
      </c>
      <c r="M68" s="60">
        <v>315172</v>
      </c>
      <c r="N68" s="60">
        <v>2425466</v>
      </c>
      <c r="O68" s="60"/>
      <c r="P68" s="60"/>
      <c r="Q68" s="60"/>
      <c r="R68" s="60"/>
      <c r="S68" s="60"/>
      <c r="T68" s="60"/>
      <c r="U68" s="60"/>
      <c r="V68" s="60"/>
      <c r="W68" s="60">
        <v>3075422</v>
      </c>
      <c r="X68" s="60"/>
      <c r="Y68" s="60">
        <v>3075422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127439</v>
      </c>
      <c r="H69" s="220">
        <f t="shared" si="12"/>
        <v>338633</v>
      </c>
      <c r="I69" s="220">
        <f t="shared" si="12"/>
        <v>183884</v>
      </c>
      <c r="J69" s="220">
        <f t="shared" si="12"/>
        <v>649956</v>
      </c>
      <c r="K69" s="220">
        <f t="shared" si="12"/>
        <v>451487</v>
      </c>
      <c r="L69" s="220">
        <f t="shared" si="12"/>
        <v>1658807</v>
      </c>
      <c r="M69" s="220">
        <f t="shared" si="12"/>
        <v>315172</v>
      </c>
      <c r="N69" s="220">
        <f t="shared" si="12"/>
        <v>2425466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3075422</v>
      </c>
      <c r="X69" s="220">
        <f t="shared" si="12"/>
        <v>0</v>
      </c>
      <c r="Y69" s="220">
        <f t="shared" si="12"/>
        <v>3075422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58128589</v>
      </c>
      <c r="F5" s="345">
        <f t="shared" si="0"/>
        <v>58128589</v>
      </c>
      <c r="G5" s="345">
        <f t="shared" si="0"/>
        <v>810</v>
      </c>
      <c r="H5" s="343">
        <f t="shared" si="0"/>
        <v>988172</v>
      </c>
      <c r="I5" s="343">
        <f t="shared" si="0"/>
        <v>0</v>
      </c>
      <c r="J5" s="345">
        <f t="shared" si="0"/>
        <v>988982</v>
      </c>
      <c r="K5" s="345">
        <f t="shared" si="0"/>
        <v>5914528</v>
      </c>
      <c r="L5" s="343">
        <f t="shared" si="0"/>
        <v>150824</v>
      </c>
      <c r="M5" s="343">
        <f t="shared" si="0"/>
        <v>3651096</v>
      </c>
      <c r="N5" s="345">
        <f t="shared" si="0"/>
        <v>9716448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10705430</v>
      </c>
      <c r="X5" s="343">
        <f t="shared" si="0"/>
        <v>29064295</v>
      </c>
      <c r="Y5" s="345">
        <f t="shared" si="0"/>
        <v>-18358865</v>
      </c>
      <c r="Z5" s="346">
        <f>+IF(X5&lt;&gt;0,+(Y5/X5)*100,0)</f>
        <v>-63.16638679864762</v>
      </c>
      <c r="AA5" s="347">
        <f>+AA6+AA8+AA11+AA13+AA15</f>
        <v>58128589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16573461</v>
      </c>
      <c r="F6" s="59">
        <f t="shared" si="1"/>
        <v>16573461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2685300</v>
      </c>
      <c r="N6" s="59">
        <f t="shared" si="1"/>
        <v>2685300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2685300</v>
      </c>
      <c r="X6" s="60">
        <f t="shared" si="1"/>
        <v>8286731</v>
      </c>
      <c r="Y6" s="59">
        <f t="shared" si="1"/>
        <v>-5601431</v>
      </c>
      <c r="Z6" s="61">
        <f>+IF(X6&lt;&gt;0,+(Y6/X6)*100,0)</f>
        <v>-67.59518319105567</v>
      </c>
      <c r="AA6" s="62">
        <f t="shared" si="1"/>
        <v>16573461</v>
      </c>
    </row>
    <row r="7" spans="1:27" ht="13.5">
      <c r="A7" s="291" t="s">
        <v>228</v>
      </c>
      <c r="B7" s="142"/>
      <c r="C7" s="60"/>
      <c r="D7" s="327"/>
      <c r="E7" s="60">
        <v>16573461</v>
      </c>
      <c r="F7" s="59">
        <v>16573461</v>
      </c>
      <c r="G7" s="59"/>
      <c r="H7" s="60"/>
      <c r="I7" s="60"/>
      <c r="J7" s="59"/>
      <c r="K7" s="59"/>
      <c r="L7" s="60"/>
      <c r="M7" s="60">
        <v>2685300</v>
      </c>
      <c r="N7" s="59">
        <v>2685300</v>
      </c>
      <c r="O7" s="59"/>
      <c r="P7" s="60"/>
      <c r="Q7" s="60"/>
      <c r="R7" s="59"/>
      <c r="S7" s="59"/>
      <c r="T7" s="60"/>
      <c r="U7" s="60"/>
      <c r="V7" s="59"/>
      <c r="W7" s="59">
        <v>2685300</v>
      </c>
      <c r="X7" s="60">
        <v>8286731</v>
      </c>
      <c r="Y7" s="59">
        <v>-5601431</v>
      </c>
      <c r="Z7" s="61">
        <v>-67.6</v>
      </c>
      <c r="AA7" s="62">
        <v>16573461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6814128</v>
      </c>
      <c r="F8" s="59">
        <f t="shared" si="2"/>
        <v>6814128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3407064</v>
      </c>
      <c r="Y8" s="59">
        <f t="shared" si="2"/>
        <v>-3407064</v>
      </c>
      <c r="Z8" s="61">
        <f>+IF(X8&lt;&gt;0,+(Y8/X8)*100,0)</f>
        <v>-100</v>
      </c>
      <c r="AA8" s="62">
        <f>SUM(AA9:AA10)</f>
        <v>6814128</v>
      </c>
    </row>
    <row r="9" spans="1:27" ht="13.5">
      <c r="A9" s="291" t="s">
        <v>229</v>
      </c>
      <c r="B9" s="142"/>
      <c r="C9" s="60"/>
      <c r="D9" s="327"/>
      <c r="E9" s="60">
        <v>6814128</v>
      </c>
      <c r="F9" s="59">
        <v>6814128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3407064</v>
      </c>
      <c r="Y9" s="59">
        <v>-3407064</v>
      </c>
      <c r="Z9" s="61">
        <v>-100</v>
      </c>
      <c r="AA9" s="62">
        <v>6814128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13300000</v>
      </c>
      <c r="F11" s="351">
        <f t="shared" si="3"/>
        <v>13300000</v>
      </c>
      <c r="G11" s="351">
        <f t="shared" si="3"/>
        <v>810</v>
      </c>
      <c r="H11" s="349">
        <f t="shared" si="3"/>
        <v>988172</v>
      </c>
      <c r="I11" s="349">
        <f t="shared" si="3"/>
        <v>0</v>
      </c>
      <c r="J11" s="351">
        <f t="shared" si="3"/>
        <v>988982</v>
      </c>
      <c r="K11" s="351">
        <f t="shared" si="3"/>
        <v>5914528</v>
      </c>
      <c r="L11" s="349">
        <f t="shared" si="3"/>
        <v>35157</v>
      </c>
      <c r="M11" s="349">
        <f t="shared" si="3"/>
        <v>0</v>
      </c>
      <c r="N11" s="351">
        <f t="shared" si="3"/>
        <v>5949685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6938667</v>
      </c>
      <c r="X11" s="349">
        <f t="shared" si="3"/>
        <v>6650000</v>
      </c>
      <c r="Y11" s="351">
        <f t="shared" si="3"/>
        <v>288667</v>
      </c>
      <c r="Z11" s="352">
        <f>+IF(X11&lt;&gt;0,+(Y11/X11)*100,0)</f>
        <v>4.340857142857143</v>
      </c>
      <c r="AA11" s="353">
        <f t="shared" si="3"/>
        <v>13300000</v>
      </c>
    </row>
    <row r="12" spans="1:27" ht="13.5">
      <c r="A12" s="291" t="s">
        <v>231</v>
      </c>
      <c r="B12" s="136"/>
      <c r="C12" s="60"/>
      <c r="D12" s="327"/>
      <c r="E12" s="60">
        <v>13300000</v>
      </c>
      <c r="F12" s="59">
        <v>13300000</v>
      </c>
      <c r="G12" s="59">
        <v>810</v>
      </c>
      <c r="H12" s="60">
        <v>988172</v>
      </c>
      <c r="I12" s="60"/>
      <c r="J12" s="59">
        <v>988982</v>
      </c>
      <c r="K12" s="59">
        <v>5914528</v>
      </c>
      <c r="L12" s="60">
        <v>35157</v>
      </c>
      <c r="M12" s="60"/>
      <c r="N12" s="59">
        <v>5949685</v>
      </c>
      <c r="O12" s="59"/>
      <c r="P12" s="60"/>
      <c r="Q12" s="60"/>
      <c r="R12" s="59"/>
      <c r="S12" s="59"/>
      <c r="T12" s="60"/>
      <c r="U12" s="60"/>
      <c r="V12" s="59"/>
      <c r="W12" s="59">
        <v>6938667</v>
      </c>
      <c r="X12" s="60">
        <v>6650000</v>
      </c>
      <c r="Y12" s="59">
        <v>288667</v>
      </c>
      <c r="Z12" s="61">
        <v>4.34</v>
      </c>
      <c r="AA12" s="62">
        <v>13300000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20548000</v>
      </c>
      <c r="F13" s="329">
        <f t="shared" si="4"/>
        <v>20548000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115667</v>
      </c>
      <c r="M13" s="275">
        <f t="shared" si="4"/>
        <v>965796</v>
      </c>
      <c r="N13" s="329">
        <f t="shared" si="4"/>
        <v>1081463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1081463</v>
      </c>
      <c r="X13" s="275">
        <f t="shared" si="4"/>
        <v>10274000</v>
      </c>
      <c r="Y13" s="329">
        <f t="shared" si="4"/>
        <v>-9192537</v>
      </c>
      <c r="Z13" s="322">
        <f>+IF(X13&lt;&gt;0,+(Y13/X13)*100,0)</f>
        <v>-89.47378820323146</v>
      </c>
      <c r="AA13" s="273">
        <f t="shared" si="4"/>
        <v>20548000</v>
      </c>
    </row>
    <row r="14" spans="1:27" ht="13.5">
      <c r="A14" s="291" t="s">
        <v>232</v>
      </c>
      <c r="B14" s="136"/>
      <c r="C14" s="60"/>
      <c r="D14" s="327"/>
      <c r="E14" s="60">
        <v>20548000</v>
      </c>
      <c r="F14" s="59">
        <v>20548000</v>
      </c>
      <c r="G14" s="59"/>
      <c r="H14" s="60"/>
      <c r="I14" s="60"/>
      <c r="J14" s="59"/>
      <c r="K14" s="59"/>
      <c r="L14" s="60">
        <v>115667</v>
      </c>
      <c r="M14" s="60">
        <v>965796</v>
      </c>
      <c r="N14" s="59">
        <v>1081463</v>
      </c>
      <c r="O14" s="59"/>
      <c r="P14" s="60"/>
      <c r="Q14" s="60"/>
      <c r="R14" s="59"/>
      <c r="S14" s="59"/>
      <c r="T14" s="60"/>
      <c r="U14" s="60"/>
      <c r="V14" s="59"/>
      <c r="W14" s="59">
        <v>1081463</v>
      </c>
      <c r="X14" s="60">
        <v>10274000</v>
      </c>
      <c r="Y14" s="59">
        <v>-9192537</v>
      </c>
      <c r="Z14" s="61">
        <v>-89.47</v>
      </c>
      <c r="AA14" s="62">
        <v>20548000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893000</v>
      </c>
      <c r="F15" s="59">
        <f t="shared" si="5"/>
        <v>893000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446500</v>
      </c>
      <c r="Y15" s="59">
        <f t="shared" si="5"/>
        <v>-446500</v>
      </c>
      <c r="Z15" s="61">
        <f>+IF(X15&lt;&gt;0,+(Y15/X15)*100,0)</f>
        <v>-100</v>
      </c>
      <c r="AA15" s="62">
        <f>SUM(AA16:AA20)</f>
        <v>893000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893000</v>
      </c>
      <c r="F20" s="59">
        <v>893000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446500</v>
      </c>
      <c r="Y20" s="59">
        <v>-446500</v>
      </c>
      <c r="Z20" s="61">
        <v>-100</v>
      </c>
      <c r="AA20" s="62">
        <v>893000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5550392</v>
      </c>
      <c r="F22" s="332">
        <f t="shared" si="6"/>
        <v>5550392</v>
      </c>
      <c r="G22" s="332">
        <f t="shared" si="6"/>
        <v>99855</v>
      </c>
      <c r="H22" s="330">
        <f t="shared" si="6"/>
        <v>0</v>
      </c>
      <c r="I22" s="330">
        <f t="shared" si="6"/>
        <v>0</v>
      </c>
      <c r="J22" s="332">
        <f t="shared" si="6"/>
        <v>99855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99855</v>
      </c>
      <c r="X22" s="330">
        <f t="shared" si="6"/>
        <v>2775196</v>
      </c>
      <c r="Y22" s="332">
        <f t="shared" si="6"/>
        <v>-2675341</v>
      </c>
      <c r="Z22" s="323">
        <f>+IF(X22&lt;&gt;0,+(Y22/X22)*100,0)</f>
        <v>-96.40187575940583</v>
      </c>
      <c r="AA22" s="337">
        <f>SUM(AA23:AA32)</f>
        <v>5550392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>
        <v>99855</v>
      </c>
      <c r="H27" s="60"/>
      <c r="I27" s="60"/>
      <c r="J27" s="59">
        <v>99855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99855</v>
      </c>
      <c r="X27" s="60"/>
      <c r="Y27" s="59">
        <v>99855</v>
      </c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5550392</v>
      </c>
      <c r="F32" s="59">
        <v>5550392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2775196</v>
      </c>
      <c r="Y32" s="59">
        <v>-2775196</v>
      </c>
      <c r="Z32" s="61">
        <v>-100</v>
      </c>
      <c r="AA32" s="62">
        <v>5550392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77000</v>
      </c>
      <c r="H34" s="330">
        <f t="shared" si="7"/>
        <v>0</v>
      </c>
      <c r="I34" s="330">
        <f t="shared" si="7"/>
        <v>0</v>
      </c>
      <c r="J34" s="332">
        <f t="shared" si="7"/>
        <v>77000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77000</v>
      </c>
      <c r="X34" s="330">
        <f t="shared" si="7"/>
        <v>0</v>
      </c>
      <c r="Y34" s="332">
        <f t="shared" si="7"/>
        <v>77000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>
        <v>77000</v>
      </c>
      <c r="H35" s="54"/>
      <c r="I35" s="54"/>
      <c r="J35" s="53">
        <v>77000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77000</v>
      </c>
      <c r="X35" s="54"/>
      <c r="Y35" s="53">
        <v>77000</v>
      </c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22487</v>
      </c>
      <c r="H40" s="330">
        <f t="shared" si="9"/>
        <v>0</v>
      </c>
      <c r="I40" s="330">
        <f t="shared" si="9"/>
        <v>0</v>
      </c>
      <c r="J40" s="332">
        <f t="shared" si="9"/>
        <v>22487</v>
      </c>
      <c r="K40" s="332">
        <f t="shared" si="9"/>
        <v>0</v>
      </c>
      <c r="L40" s="330">
        <f t="shared" si="9"/>
        <v>667983</v>
      </c>
      <c r="M40" s="330">
        <f t="shared" si="9"/>
        <v>0</v>
      </c>
      <c r="N40" s="332">
        <f t="shared" si="9"/>
        <v>667983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690470</v>
      </c>
      <c r="X40" s="330">
        <f t="shared" si="9"/>
        <v>0</v>
      </c>
      <c r="Y40" s="332">
        <f t="shared" si="9"/>
        <v>690470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>
        <v>667983</v>
      </c>
      <c r="M43" s="305"/>
      <c r="N43" s="357">
        <v>667983</v>
      </c>
      <c r="O43" s="357"/>
      <c r="P43" s="305"/>
      <c r="Q43" s="305"/>
      <c r="R43" s="357"/>
      <c r="S43" s="357"/>
      <c r="T43" s="305"/>
      <c r="U43" s="305"/>
      <c r="V43" s="357"/>
      <c r="W43" s="357">
        <v>667983</v>
      </c>
      <c r="X43" s="305"/>
      <c r="Y43" s="357">
        <v>667983</v>
      </c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22487</v>
      </c>
      <c r="H49" s="54"/>
      <c r="I49" s="54"/>
      <c r="J49" s="53">
        <v>22487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22487</v>
      </c>
      <c r="X49" s="54"/>
      <c r="Y49" s="53">
        <v>22487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118824</v>
      </c>
      <c r="L51" s="343">
        <f t="shared" si="11"/>
        <v>0</v>
      </c>
      <c r="M51" s="343">
        <f t="shared" si="11"/>
        <v>0</v>
      </c>
      <c r="N51" s="345">
        <f t="shared" si="11"/>
        <v>118824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118824</v>
      </c>
      <c r="X51" s="343">
        <f t="shared" si="11"/>
        <v>0</v>
      </c>
      <c r="Y51" s="345">
        <f t="shared" si="11"/>
        <v>118824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>
        <v>118824</v>
      </c>
      <c r="L52" s="60"/>
      <c r="M52" s="60"/>
      <c r="N52" s="59">
        <v>118824</v>
      </c>
      <c r="O52" s="59"/>
      <c r="P52" s="60"/>
      <c r="Q52" s="60"/>
      <c r="R52" s="59"/>
      <c r="S52" s="59"/>
      <c r="T52" s="60"/>
      <c r="U52" s="60"/>
      <c r="V52" s="59"/>
      <c r="W52" s="59">
        <v>118824</v>
      </c>
      <c r="X52" s="60"/>
      <c r="Y52" s="59">
        <v>118824</v>
      </c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907017</v>
      </c>
      <c r="L57" s="330">
        <f t="shared" si="13"/>
        <v>0</v>
      </c>
      <c r="M57" s="330">
        <f t="shared" si="13"/>
        <v>0</v>
      </c>
      <c r="N57" s="332">
        <f t="shared" si="13"/>
        <v>907017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907017</v>
      </c>
      <c r="X57" s="330">
        <f t="shared" si="13"/>
        <v>0</v>
      </c>
      <c r="Y57" s="332">
        <f t="shared" si="13"/>
        <v>907017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>
        <v>907017</v>
      </c>
      <c r="L58" s="60"/>
      <c r="M58" s="60"/>
      <c r="N58" s="59">
        <v>907017</v>
      </c>
      <c r="O58" s="59"/>
      <c r="P58" s="60"/>
      <c r="Q58" s="60"/>
      <c r="R58" s="59"/>
      <c r="S58" s="59"/>
      <c r="T58" s="60"/>
      <c r="U58" s="60"/>
      <c r="V58" s="59"/>
      <c r="W58" s="59">
        <v>907017</v>
      </c>
      <c r="X58" s="60"/>
      <c r="Y58" s="59">
        <v>907017</v>
      </c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63678981</v>
      </c>
      <c r="F60" s="264">
        <f t="shared" si="14"/>
        <v>63678981</v>
      </c>
      <c r="G60" s="264">
        <f t="shared" si="14"/>
        <v>200152</v>
      </c>
      <c r="H60" s="219">
        <f t="shared" si="14"/>
        <v>988172</v>
      </c>
      <c r="I60" s="219">
        <f t="shared" si="14"/>
        <v>0</v>
      </c>
      <c r="J60" s="264">
        <f t="shared" si="14"/>
        <v>1188324</v>
      </c>
      <c r="K60" s="264">
        <f t="shared" si="14"/>
        <v>6940369</v>
      </c>
      <c r="L60" s="219">
        <f t="shared" si="14"/>
        <v>818807</v>
      </c>
      <c r="M60" s="219">
        <f t="shared" si="14"/>
        <v>3651096</v>
      </c>
      <c r="N60" s="264">
        <f t="shared" si="14"/>
        <v>11410272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12598596</v>
      </c>
      <c r="X60" s="219">
        <f t="shared" si="14"/>
        <v>31839491</v>
      </c>
      <c r="Y60" s="264">
        <f t="shared" si="14"/>
        <v>-19240895</v>
      </c>
      <c r="Z60" s="324">
        <f>+IF(X60&lt;&gt;0,+(Y60/X60)*100,0)</f>
        <v>-60.43091266754232</v>
      </c>
      <c r="AA60" s="232">
        <f>+AA57+AA54+AA51+AA40+AA37+AA34+AA22+AA5</f>
        <v>63678981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2015-02-02T10:23:05Z</dcterms:created>
  <dcterms:modified xsi:type="dcterms:W3CDTF">2015-02-02T10:27:28Z</dcterms:modified>
  <cp:category/>
  <cp:version/>
  <cp:contentType/>
  <cp:contentStatus/>
</cp:coreProperties>
</file>