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<sst xmlns="http://schemas.openxmlformats.org/spreadsheetml/2006/main" count="855" uniqueCount="302">
  <si>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Ndlambe(EC105)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</si>
  <si>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</si>
  <si>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</si>
  <si>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</si>
  <si>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</si>
  <si>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</si>
  <si>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</si>
  <si>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</si>
  <si>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</si>
  <si>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</si>
  <si>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</si>
  <si>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</si>
  <si>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</si>
  <si>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</si>
  <si>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</si>
  <si>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</si>
  <si>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</si>
  <si>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</si>
  <si>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</si>
  <si>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</si>
  <si>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</si>
  <si>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</si>
  <si>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</si>
  <si>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</si>
  <si>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</si>
  <si>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</si>
  <si>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</si>
  <si>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</si>
  <si>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</si>
  <si>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</si>
  <si>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</si>
  <si>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</si>
  <si>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</si>
  <si>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</si>
  <si>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</si>
  <si>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</si>
  <si>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</si>
  <si>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</si>
  <si>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</si>
  <si>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</si>
  <si>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</si>
  <si>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</si>
  <si>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</si>
  <si>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</si>
  <si>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</si>
  <si>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</si>
  <si>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</si>
  <si>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</si>
  <si>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</si>
  <si>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</si>
  <si>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</si>
  <si>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</si>
  <si>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</si>
  <si>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</si>
  <si>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</si>
  <si>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</si>
  <si>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</si>
  <si>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</si>
  <si>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</si>
  <si>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</si>
  <si>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</si>
  <si>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</si>
  <si>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</si>
  <si>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</si>
  <si>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</si>
  <si>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</si>
  <si>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</si>
  <si>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</si>
  <si>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</si>
  <si>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</si>
  <si>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Ndlambe(EC105)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</si>
  <si>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</si>
  <si>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</si>
  <si>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</si>
  <si>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</si>
  <si>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</si>
  <si>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</si>
  <si>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</si>
  <si>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</si>
  <si>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</si>
  <si>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</si>
  <si>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</si>
  <si>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</si>
  <si>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</si>
  <si>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</si>
  <si>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</si>
  <si>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</si>
  <si>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</si>
  <si>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</si>
  <si>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</si>
  <si>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</si>
  <si>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</si>
  <si>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</si>
  <si>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</si>
  <si>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</si>
  <si>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</si>
  <si>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</si>
  <si>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</si>
  <si>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</si>
  <si>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</si>
  <si>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Ndlambe(EC105)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</si>
  <si>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</si>
  <si>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</si>
  <si>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</si>
  <si>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</si>
  <si>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</si>
  <si>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</si>
  <si>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</si>
  <si>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</si>
  <si>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</si>
  <si>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</si>
  <si>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</si>
  <si>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</si>
  <si>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</si>
  <si>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</si>
  <si>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</si>
  <si>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</si>
  <si>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</si>
  <si>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</si>
  <si>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</si>
  <si>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</si>
  <si>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</si>
  <si>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</si>
  <si>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</si>
  <si>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</si>
  <si>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</si>
  <si>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</si>
  <si>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</si>
  <si>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</si>
  <si>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Ndlambe(EC105)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</si>
  <si>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</si>
  <si>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</si>
  <si>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</si>
  <si>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</si>
  <si>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</si>
  <si>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</si>
  <si>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</si>
  <si>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</si>
  <si>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</si>
  <si>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</si>
  <si>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Ndlambe(EC105)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</si>
  <si>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</si>
  <si>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</si>
  <si>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</si>
  <si>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</si>
  <si>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</si>
  <si>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</si>
  <si>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</si>
  <si>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</si>
  <si>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</si>
  <si>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</si>
  <si>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</si>
  <si>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</si>
  <si>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</si>
  <si>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</si>
  <si>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</si>
  <si>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</si>
  <si>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</si>
  <si>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</si>
  <si>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</si>
  <si>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</si>
  <si>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</si>
  <si>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</si>
  <si>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</si>
  <si>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</si>
  <si>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</si>
  <si>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</si>
  <si>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</si>
  <si>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</si>
  <si>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</si>
  <si>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</si>
  <si>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</si>
  <si>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</si>
  <si>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</si>
  <si>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Ndlambe(EC105)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</si>
  <si>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</si>
  <si>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</si>
  <si>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</si>
  <si>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</si>
  <si>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</si>
  <si>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</si>
  <si>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</si>
  <si>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</si>
  <si>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</si>
  <si>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</si>
  <si>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</si>
  <si>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</si>
  <si>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</si>
  <si>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</si>
  <si>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</si>
  <si>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</si>
  <si>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</si>
  <si>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</si>
  <si>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</si>
  <si>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</si>
  <si>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</si>
  <si>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</si>
  <si>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</si>
  <si>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</si>
  <si>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</si>
  <si>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</si>
  <si>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Ndlambe(EC105)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</si>
  <si>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</si>
  <si>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</si>
  <si>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</si>
  <si>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</si>
  <si>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</si>
  <si>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</si>
  <si>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</si>
  <si>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</si>
  <si>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</si>
  <si>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</si>
  <si>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</si>
  <si>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</si>
  <si>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</si>
  <si>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</si>
  <si>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</si>
  <si>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</si>
  <si>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</si>
  <si>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</si>
  <si>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</si>
  <si>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</si>
  <si>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</si>
  <si>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</si>
  <si>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</si>
  <si>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</si>
  <si>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Ndlambe(EC105)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</si>
  <si>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</si>
  <si>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</si>
  <si>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</si>
  <si>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</si>
  <si>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</si>
  <si>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</si>
  <si>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</si>
  <si>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</si>
  <si>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</si>
  <si>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</si>
  <si>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</si>
  <si>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</si>
  <si>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</si>
  <si>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</si>
  <si>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</si>
  <si>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</si>
  <si>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</si>
  <si>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</si>
  <si>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</si>
  <si>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</si>
  <si>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</si>
  <si>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</si>
  <si>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</si>
  <si>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</si>
  <si>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</si>
  <si>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</si>
  <si>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</si>
  <si>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</si>
  <si>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</si>
  <si>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</si>
  <si>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</si>
  <si>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</si>
  <si>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</si>
  <si>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</si>
  <si>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</si>
  <si>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Ndlambe(EC105)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</si>
  <si>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</si>
  <si>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</si>
  <si>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Ndlambe(EC105)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</si>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</sst>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80698000</v>
      </c>
      <c r="E5" s="60">
        <v>80698000</v>
      </c>
      <c r="F5" s="60">
        <v>10318483</v>
      </c>
      <c r="G5" s="60">
        <v>8308398</v>
      </c>
      <c r="H5" s="60">
        <v>7711597</v>
      </c>
      <c r="I5" s="60">
        <v>26338478</v>
      </c>
      <c r="J5" s="60">
        <v>7556882</v>
      </c>
      <c r="K5" s="60">
        <v>7593010</v>
      </c>
      <c r="L5" s="60">
        <v>7409705</v>
      </c>
      <c r="M5" s="60">
        <v>22559597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48898075</v>
      </c>
      <c r="W5" s="60">
        <v>39052000</v>
      </c>
      <c r="X5" s="60">
        <v>9846075</v>
      </c>
      <c r="Y5" s="61">
        <v>25.21</v>
      </c>
      <c r="Z5" s="62">
        <v>80698000</v>
      </c>
    </row>
    <row r="6" spans="1:26" ht="13.5">
      <c r="A6" s="58" t="s">
        <v>32</v>
      </c>
      <c r="B6" s="19">
        <v>0</v>
      </c>
      <c r="C6" s="19">
        <v>0</v>
      </c>
      <c r="D6" s="59">
        <v>123826000</v>
      </c>
      <c r="E6" s="60">
        <v>123826000</v>
      </c>
      <c r="F6" s="60">
        <v>9058178</v>
      </c>
      <c r="G6" s="60">
        <v>11415432</v>
      </c>
      <c r="H6" s="60">
        <v>9926685</v>
      </c>
      <c r="I6" s="60">
        <v>30400295</v>
      </c>
      <c r="J6" s="60">
        <v>10245966</v>
      </c>
      <c r="K6" s="60">
        <v>10343736</v>
      </c>
      <c r="L6" s="60">
        <v>7223030</v>
      </c>
      <c r="M6" s="60">
        <v>27812732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58213027</v>
      </c>
      <c r="W6" s="60">
        <v>56383000</v>
      </c>
      <c r="X6" s="60">
        <v>1830027</v>
      </c>
      <c r="Y6" s="61">
        <v>3.25</v>
      </c>
      <c r="Z6" s="62">
        <v>123826000</v>
      </c>
    </row>
    <row r="7" spans="1:26" ht="13.5">
      <c r="A7" s="58" t="s">
        <v>33</v>
      </c>
      <c r="B7" s="19">
        <v>0</v>
      </c>
      <c r="C7" s="19">
        <v>0</v>
      </c>
      <c r="D7" s="59">
        <v>565000</v>
      </c>
      <c r="E7" s="60">
        <v>565000</v>
      </c>
      <c r="F7" s="60">
        <v>724</v>
      </c>
      <c r="G7" s="60">
        <v>2473</v>
      </c>
      <c r="H7" s="60">
        <v>1098</v>
      </c>
      <c r="I7" s="60">
        <v>4295</v>
      </c>
      <c r="J7" s="60">
        <v>413923</v>
      </c>
      <c r="K7" s="60">
        <v>167793</v>
      </c>
      <c r="L7" s="60">
        <v>90929</v>
      </c>
      <c r="M7" s="60">
        <v>672645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676940</v>
      </c>
      <c r="W7" s="60">
        <v>267000</v>
      </c>
      <c r="X7" s="60">
        <v>409940</v>
      </c>
      <c r="Y7" s="61">
        <v>153.54</v>
      </c>
      <c r="Z7" s="62">
        <v>565000</v>
      </c>
    </row>
    <row r="8" spans="1:26" ht="13.5">
      <c r="A8" s="58" t="s">
        <v>34</v>
      </c>
      <c r="B8" s="19">
        <v>0</v>
      </c>
      <c r="C8" s="19">
        <v>0</v>
      </c>
      <c r="D8" s="59">
        <v>68869000</v>
      </c>
      <c r="E8" s="60">
        <v>68869000</v>
      </c>
      <c r="F8" s="60">
        <v>2224000</v>
      </c>
      <c r="G8" s="60">
        <v>800519</v>
      </c>
      <c r="H8" s="60">
        <v>1225415</v>
      </c>
      <c r="I8" s="60">
        <v>4249934</v>
      </c>
      <c r="J8" s="60">
        <v>1500145</v>
      </c>
      <c r="K8" s="60">
        <v>18623410</v>
      </c>
      <c r="L8" s="60">
        <v>928236</v>
      </c>
      <c r="M8" s="60">
        <v>21051791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25301725</v>
      </c>
      <c r="W8" s="60">
        <v>31591000</v>
      </c>
      <c r="X8" s="60">
        <v>-6289275</v>
      </c>
      <c r="Y8" s="61">
        <v>-19.91</v>
      </c>
      <c r="Z8" s="62">
        <v>68869000</v>
      </c>
    </row>
    <row r="9" spans="1:26" ht="13.5">
      <c r="A9" s="58" t="s">
        <v>35</v>
      </c>
      <c r="B9" s="19">
        <v>0</v>
      </c>
      <c r="C9" s="19">
        <v>0</v>
      </c>
      <c r="D9" s="59">
        <v>20586000</v>
      </c>
      <c r="E9" s="60">
        <v>20586000</v>
      </c>
      <c r="F9" s="60">
        <v>20861239</v>
      </c>
      <c r="G9" s="60">
        <v>1593786</v>
      </c>
      <c r="H9" s="60">
        <v>1734963</v>
      </c>
      <c r="I9" s="60">
        <v>24189988</v>
      </c>
      <c r="J9" s="60">
        <v>1116097</v>
      </c>
      <c r="K9" s="60">
        <v>1229729</v>
      </c>
      <c r="L9" s="60">
        <v>1525670</v>
      </c>
      <c r="M9" s="60">
        <v>3871496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28061484</v>
      </c>
      <c r="W9" s="60">
        <v>10960000</v>
      </c>
      <c r="X9" s="60">
        <v>17101484</v>
      </c>
      <c r="Y9" s="61">
        <v>156.04</v>
      </c>
      <c r="Z9" s="62">
        <v>20586000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294544000</v>
      </c>
      <c r="E10" s="66">
        <f t="shared" si="0"/>
        <v>294544000</v>
      </c>
      <c r="F10" s="66">
        <f t="shared" si="0"/>
        <v>42462624</v>
      </c>
      <c r="G10" s="66">
        <f t="shared" si="0"/>
        <v>22120608</v>
      </c>
      <c r="H10" s="66">
        <f t="shared" si="0"/>
        <v>20599758</v>
      </c>
      <c r="I10" s="66">
        <f t="shared" si="0"/>
        <v>85182990</v>
      </c>
      <c r="J10" s="66">
        <f t="shared" si="0"/>
        <v>20833013</v>
      </c>
      <c r="K10" s="66">
        <f t="shared" si="0"/>
        <v>37957678</v>
      </c>
      <c r="L10" s="66">
        <f t="shared" si="0"/>
        <v>17177570</v>
      </c>
      <c r="M10" s="66">
        <f t="shared" si="0"/>
        <v>75968261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161151251</v>
      </c>
      <c r="W10" s="66">
        <f t="shared" si="0"/>
        <v>138253000</v>
      </c>
      <c r="X10" s="66">
        <f t="shared" si="0"/>
        <v>22898251</v>
      </c>
      <c r="Y10" s="67">
        <f>+IF(W10&lt;&gt;0,(X10/W10)*100,0)</f>
        <v>16.562570794123815</v>
      </c>
      <c r="Z10" s="68">
        <f t="shared" si="0"/>
        <v>294544000</v>
      </c>
    </row>
    <row r="11" spans="1:26" ht="13.5">
      <c r="A11" s="58" t="s">
        <v>37</v>
      </c>
      <c r="B11" s="19">
        <v>0</v>
      </c>
      <c r="C11" s="19">
        <v>0</v>
      </c>
      <c r="D11" s="59">
        <v>91204000</v>
      </c>
      <c r="E11" s="60">
        <v>91204000</v>
      </c>
      <c r="F11" s="60">
        <v>6789752</v>
      </c>
      <c r="G11" s="60">
        <v>6643931</v>
      </c>
      <c r="H11" s="60">
        <v>7077452</v>
      </c>
      <c r="I11" s="60">
        <v>20511135</v>
      </c>
      <c r="J11" s="60">
        <v>7264993</v>
      </c>
      <c r="K11" s="60">
        <v>7629177</v>
      </c>
      <c r="L11" s="60">
        <v>10937150</v>
      </c>
      <c r="M11" s="60">
        <v>25831320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46342455</v>
      </c>
      <c r="W11" s="60">
        <v>40964000</v>
      </c>
      <c r="X11" s="60">
        <v>5378455</v>
      </c>
      <c r="Y11" s="61">
        <v>13.13</v>
      </c>
      <c r="Z11" s="62">
        <v>91204000</v>
      </c>
    </row>
    <row r="12" spans="1:26" ht="13.5">
      <c r="A12" s="58" t="s">
        <v>38</v>
      </c>
      <c r="B12" s="19">
        <v>0</v>
      </c>
      <c r="C12" s="19">
        <v>0</v>
      </c>
      <c r="D12" s="59">
        <v>5377000</v>
      </c>
      <c r="E12" s="60">
        <v>5377000</v>
      </c>
      <c r="F12" s="60">
        <v>446060</v>
      </c>
      <c r="G12" s="60">
        <v>446061</v>
      </c>
      <c r="H12" s="60">
        <v>0</v>
      </c>
      <c r="I12" s="60">
        <v>892121</v>
      </c>
      <c r="J12" s="60">
        <v>470453</v>
      </c>
      <c r="K12" s="60">
        <v>289829</v>
      </c>
      <c r="L12" s="60">
        <v>432888</v>
      </c>
      <c r="M12" s="60">
        <v>1193170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2085291</v>
      </c>
      <c r="W12" s="60">
        <v>1488000</v>
      </c>
      <c r="X12" s="60">
        <v>597291</v>
      </c>
      <c r="Y12" s="61">
        <v>40.14</v>
      </c>
      <c r="Z12" s="62">
        <v>5377000</v>
      </c>
    </row>
    <row r="13" spans="1:26" ht="13.5">
      <c r="A13" s="58" t="s">
        <v>278</v>
      </c>
      <c r="B13" s="19">
        <v>0</v>
      </c>
      <c r="C13" s="19">
        <v>0</v>
      </c>
      <c r="D13" s="59">
        <v>1342000</v>
      </c>
      <c r="E13" s="60">
        <v>1342000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1399000</v>
      </c>
      <c r="X13" s="60">
        <v>-1399000</v>
      </c>
      <c r="Y13" s="61">
        <v>-100</v>
      </c>
      <c r="Z13" s="62">
        <v>1342000</v>
      </c>
    </row>
    <row r="14" spans="1:26" ht="13.5">
      <c r="A14" s="58" t="s">
        <v>40</v>
      </c>
      <c r="B14" s="19">
        <v>0</v>
      </c>
      <c r="C14" s="19">
        <v>0</v>
      </c>
      <c r="D14" s="59">
        <v>2201000</v>
      </c>
      <c r="E14" s="60">
        <v>2201000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299541</v>
      </c>
      <c r="M14" s="60">
        <v>299541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299541</v>
      </c>
      <c r="W14" s="60">
        <v>736000</v>
      </c>
      <c r="X14" s="60">
        <v>-436459</v>
      </c>
      <c r="Y14" s="61">
        <v>-59.3</v>
      </c>
      <c r="Z14" s="62">
        <v>2201000</v>
      </c>
    </row>
    <row r="15" spans="1:26" ht="13.5">
      <c r="A15" s="58" t="s">
        <v>41</v>
      </c>
      <c r="B15" s="19">
        <v>0</v>
      </c>
      <c r="C15" s="19">
        <v>0</v>
      </c>
      <c r="D15" s="59">
        <v>22669000</v>
      </c>
      <c r="E15" s="60">
        <v>22669000</v>
      </c>
      <c r="F15" s="60">
        <v>4196973</v>
      </c>
      <c r="G15" s="60">
        <v>884362</v>
      </c>
      <c r="H15" s="60">
        <v>1917247</v>
      </c>
      <c r="I15" s="60">
        <v>6998582</v>
      </c>
      <c r="J15" s="60">
        <v>2229838</v>
      </c>
      <c r="K15" s="60">
        <v>2062077</v>
      </c>
      <c r="L15" s="60">
        <v>2063943</v>
      </c>
      <c r="M15" s="60">
        <v>6355858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13354440</v>
      </c>
      <c r="W15" s="60">
        <v>28109000</v>
      </c>
      <c r="X15" s="60">
        <v>-14754560</v>
      </c>
      <c r="Y15" s="61">
        <v>-52.49</v>
      </c>
      <c r="Z15" s="62">
        <v>22669000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3466994</v>
      </c>
      <c r="G16" s="60">
        <v>2757587</v>
      </c>
      <c r="H16" s="60">
        <v>1132425</v>
      </c>
      <c r="I16" s="60">
        <v>7357006</v>
      </c>
      <c r="J16" s="60">
        <v>4009100</v>
      </c>
      <c r="K16" s="60">
        <v>3815992</v>
      </c>
      <c r="L16" s="60">
        <v>4056687</v>
      </c>
      <c r="M16" s="60">
        <v>11881779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19238785</v>
      </c>
      <c r="W16" s="60">
        <v>445000</v>
      </c>
      <c r="X16" s="60">
        <v>18793785</v>
      </c>
      <c r="Y16" s="61">
        <v>4223.32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112211000</v>
      </c>
      <c r="E17" s="60">
        <v>112211000</v>
      </c>
      <c r="F17" s="60">
        <v>7068674</v>
      </c>
      <c r="G17" s="60">
        <v>17444739</v>
      </c>
      <c r="H17" s="60">
        <v>20484343</v>
      </c>
      <c r="I17" s="60">
        <v>44997756</v>
      </c>
      <c r="J17" s="60">
        <v>21582473</v>
      </c>
      <c r="K17" s="60">
        <v>16570988</v>
      </c>
      <c r="L17" s="60">
        <v>13815944</v>
      </c>
      <c r="M17" s="60">
        <v>51969405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96967161</v>
      </c>
      <c r="W17" s="60">
        <v>65113000</v>
      </c>
      <c r="X17" s="60">
        <v>31854161</v>
      </c>
      <c r="Y17" s="61">
        <v>48.92</v>
      </c>
      <c r="Z17" s="62">
        <v>112211000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235004000</v>
      </c>
      <c r="E18" s="73">
        <f t="shared" si="1"/>
        <v>235004000</v>
      </c>
      <c r="F18" s="73">
        <f t="shared" si="1"/>
        <v>21968453</v>
      </c>
      <c r="G18" s="73">
        <f t="shared" si="1"/>
        <v>28176680</v>
      </c>
      <c r="H18" s="73">
        <f t="shared" si="1"/>
        <v>30611467</v>
      </c>
      <c r="I18" s="73">
        <f t="shared" si="1"/>
        <v>80756600</v>
      </c>
      <c r="J18" s="73">
        <f t="shared" si="1"/>
        <v>35556857</v>
      </c>
      <c r="K18" s="73">
        <f t="shared" si="1"/>
        <v>30368063</v>
      </c>
      <c r="L18" s="73">
        <f t="shared" si="1"/>
        <v>31606153</v>
      </c>
      <c r="M18" s="73">
        <f t="shared" si="1"/>
        <v>97531073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178287673</v>
      </c>
      <c r="W18" s="73">
        <f t="shared" si="1"/>
        <v>138254000</v>
      </c>
      <c r="X18" s="73">
        <f t="shared" si="1"/>
        <v>40033673</v>
      </c>
      <c r="Y18" s="67">
        <f>+IF(W18&lt;&gt;0,(X18/W18)*100,0)</f>
        <v>28.956611020295973</v>
      </c>
      <c r="Z18" s="74">
        <f t="shared" si="1"/>
        <v>235004000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59540000</v>
      </c>
      <c r="E19" s="77">
        <f t="shared" si="2"/>
        <v>59540000</v>
      </c>
      <c r="F19" s="77">
        <f t="shared" si="2"/>
        <v>20494171</v>
      </c>
      <c r="G19" s="77">
        <f t="shared" si="2"/>
        <v>-6056072</v>
      </c>
      <c r="H19" s="77">
        <f t="shared" si="2"/>
        <v>-10011709</v>
      </c>
      <c r="I19" s="77">
        <f t="shared" si="2"/>
        <v>4426390</v>
      </c>
      <c r="J19" s="77">
        <f t="shared" si="2"/>
        <v>-14723844</v>
      </c>
      <c r="K19" s="77">
        <f t="shared" si="2"/>
        <v>7589615</v>
      </c>
      <c r="L19" s="77">
        <f t="shared" si="2"/>
        <v>-14428583</v>
      </c>
      <c r="M19" s="77">
        <f t="shared" si="2"/>
        <v>-21562812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-17136422</v>
      </c>
      <c r="W19" s="77">
        <f>IF(E10=E18,0,W10-W18)</f>
        <v>-1000</v>
      </c>
      <c r="X19" s="77">
        <f t="shared" si="2"/>
        <v>-17135422</v>
      </c>
      <c r="Y19" s="78">
        <f>+IF(W19&lt;&gt;0,(X19/W19)*100,0)</f>
        <v>1713542.2</v>
      </c>
      <c r="Z19" s="79">
        <f t="shared" si="2"/>
        <v>59540000</v>
      </c>
    </row>
    <row r="20" spans="1:26" ht="13.5">
      <c r="A20" s="58" t="s">
        <v>46</v>
      </c>
      <c r="B20" s="19">
        <v>0</v>
      </c>
      <c r="C20" s="19">
        <v>0</v>
      </c>
      <c r="D20" s="59">
        <v>25920000</v>
      </c>
      <c r="E20" s="60">
        <v>25920000</v>
      </c>
      <c r="F20" s="60">
        <v>0</v>
      </c>
      <c r="G20" s="60">
        <v>797331</v>
      </c>
      <c r="H20" s="60">
        <v>1456099</v>
      </c>
      <c r="I20" s="60">
        <v>2253430</v>
      </c>
      <c r="J20" s="60">
        <v>3036337</v>
      </c>
      <c r="K20" s="60">
        <v>2058640</v>
      </c>
      <c r="L20" s="60">
        <v>5222556</v>
      </c>
      <c r="M20" s="60">
        <v>10317533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12570963</v>
      </c>
      <c r="W20" s="60">
        <v>15007000</v>
      </c>
      <c r="X20" s="60">
        <v>-2436037</v>
      </c>
      <c r="Y20" s="61">
        <v>-16.23</v>
      </c>
      <c r="Z20" s="62">
        <v>25920000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85460000</v>
      </c>
      <c r="E22" s="88">
        <f t="shared" si="3"/>
        <v>85460000</v>
      </c>
      <c r="F22" s="88">
        <f t="shared" si="3"/>
        <v>20494171</v>
      </c>
      <c r="G22" s="88">
        <f t="shared" si="3"/>
        <v>-5258741</v>
      </c>
      <c r="H22" s="88">
        <f t="shared" si="3"/>
        <v>-8555610</v>
      </c>
      <c r="I22" s="88">
        <f t="shared" si="3"/>
        <v>6679820</v>
      </c>
      <c r="J22" s="88">
        <f t="shared" si="3"/>
        <v>-11687507</v>
      </c>
      <c r="K22" s="88">
        <f t="shared" si="3"/>
        <v>9648255</v>
      </c>
      <c r="L22" s="88">
        <f t="shared" si="3"/>
        <v>-9206027</v>
      </c>
      <c r="M22" s="88">
        <f t="shared" si="3"/>
        <v>-11245279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-4565459</v>
      </c>
      <c r="W22" s="88">
        <f t="shared" si="3"/>
        <v>15006000</v>
      </c>
      <c r="X22" s="88">
        <f t="shared" si="3"/>
        <v>-19571459</v>
      </c>
      <c r="Y22" s="89">
        <f>+IF(W22&lt;&gt;0,(X22/W22)*100,0)</f>
        <v>-130.4242236438758</v>
      </c>
      <c r="Z22" s="90">
        <f t="shared" si="3"/>
        <v>85460000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85460000</v>
      </c>
      <c r="E24" s="77">
        <f t="shared" si="4"/>
        <v>85460000</v>
      </c>
      <c r="F24" s="77">
        <f t="shared" si="4"/>
        <v>20494171</v>
      </c>
      <c r="G24" s="77">
        <f t="shared" si="4"/>
        <v>-5258741</v>
      </c>
      <c r="H24" s="77">
        <f t="shared" si="4"/>
        <v>-8555610</v>
      </c>
      <c r="I24" s="77">
        <f t="shared" si="4"/>
        <v>6679820</v>
      </c>
      <c r="J24" s="77">
        <f t="shared" si="4"/>
        <v>-11687507</v>
      </c>
      <c r="K24" s="77">
        <f t="shared" si="4"/>
        <v>9648255</v>
      </c>
      <c r="L24" s="77">
        <f t="shared" si="4"/>
        <v>-9206027</v>
      </c>
      <c r="M24" s="77">
        <f t="shared" si="4"/>
        <v>-11245279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-4565459</v>
      </c>
      <c r="W24" s="77">
        <f t="shared" si="4"/>
        <v>15006000</v>
      </c>
      <c r="X24" s="77">
        <f t="shared" si="4"/>
        <v>-19571459</v>
      </c>
      <c r="Y24" s="78">
        <f>+IF(W24&lt;&gt;0,(X24/W24)*100,0)</f>
        <v>-130.4242236438758</v>
      </c>
      <c r="Z24" s="79">
        <f t="shared" si="4"/>
        <v>85460000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31192000</v>
      </c>
      <c r="E27" s="100">
        <v>31192000</v>
      </c>
      <c r="F27" s="100">
        <v>1141370</v>
      </c>
      <c r="G27" s="100">
        <v>2262677</v>
      </c>
      <c r="H27" s="100">
        <v>2978471</v>
      </c>
      <c r="I27" s="100">
        <v>6382518</v>
      </c>
      <c r="J27" s="100">
        <v>2118910</v>
      </c>
      <c r="K27" s="100">
        <v>4965375</v>
      </c>
      <c r="L27" s="100">
        <v>3106941</v>
      </c>
      <c r="M27" s="100">
        <v>10191226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16573744</v>
      </c>
      <c r="W27" s="100">
        <v>15596000</v>
      </c>
      <c r="X27" s="100">
        <v>977744</v>
      </c>
      <c r="Y27" s="101">
        <v>6.27</v>
      </c>
      <c r="Z27" s="102">
        <v>31192000</v>
      </c>
    </row>
    <row r="28" spans="1:26" ht="13.5">
      <c r="A28" s="103" t="s">
        <v>46</v>
      </c>
      <c r="B28" s="19">
        <v>0</v>
      </c>
      <c r="C28" s="19">
        <v>0</v>
      </c>
      <c r="D28" s="59">
        <v>26192000</v>
      </c>
      <c r="E28" s="60">
        <v>26192000</v>
      </c>
      <c r="F28" s="60">
        <v>31813</v>
      </c>
      <c r="G28" s="60">
        <v>1303259</v>
      </c>
      <c r="H28" s="60">
        <v>2822614</v>
      </c>
      <c r="I28" s="60">
        <v>4157686</v>
      </c>
      <c r="J28" s="60">
        <v>2118910</v>
      </c>
      <c r="K28" s="60">
        <v>4965375</v>
      </c>
      <c r="L28" s="60">
        <v>3106941</v>
      </c>
      <c r="M28" s="60">
        <v>10191226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14348912</v>
      </c>
      <c r="W28" s="60">
        <v>13096000</v>
      </c>
      <c r="X28" s="60">
        <v>1252912</v>
      </c>
      <c r="Y28" s="61">
        <v>9.57</v>
      </c>
      <c r="Z28" s="62">
        <v>26192000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1109557</v>
      </c>
      <c r="G29" s="60">
        <v>959418</v>
      </c>
      <c r="H29" s="60">
        <v>155857</v>
      </c>
      <c r="I29" s="60">
        <v>2224832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2224832</v>
      </c>
      <c r="W29" s="60"/>
      <c r="X29" s="60">
        <v>2224832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5000000</v>
      </c>
      <c r="E31" s="60">
        <v>5000000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2500000</v>
      </c>
      <c r="X31" s="60">
        <v>-2500000</v>
      </c>
      <c r="Y31" s="61">
        <v>-100</v>
      </c>
      <c r="Z31" s="62">
        <v>5000000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31192000</v>
      </c>
      <c r="E32" s="100">
        <f t="shared" si="5"/>
        <v>31192000</v>
      </c>
      <c r="F32" s="100">
        <f t="shared" si="5"/>
        <v>1141370</v>
      </c>
      <c r="G32" s="100">
        <f t="shared" si="5"/>
        <v>2262677</v>
      </c>
      <c r="H32" s="100">
        <f t="shared" si="5"/>
        <v>2978471</v>
      </c>
      <c r="I32" s="100">
        <f t="shared" si="5"/>
        <v>6382518</v>
      </c>
      <c r="J32" s="100">
        <f t="shared" si="5"/>
        <v>2118910</v>
      </c>
      <c r="K32" s="100">
        <f t="shared" si="5"/>
        <v>4965375</v>
      </c>
      <c r="L32" s="100">
        <f t="shared" si="5"/>
        <v>3106941</v>
      </c>
      <c r="M32" s="100">
        <f t="shared" si="5"/>
        <v>10191226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16573744</v>
      </c>
      <c r="W32" s="100">
        <f t="shared" si="5"/>
        <v>15596000</v>
      </c>
      <c r="X32" s="100">
        <f t="shared" si="5"/>
        <v>977744</v>
      </c>
      <c r="Y32" s="101">
        <f>+IF(W32&lt;&gt;0,(X32/W32)*100,0)</f>
        <v>6.26919723005899</v>
      </c>
      <c r="Z32" s="102">
        <f t="shared" si="5"/>
        <v>31192000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72846388</v>
      </c>
      <c r="C35" s="19">
        <v>0</v>
      </c>
      <c r="D35" s="59">
        <v>159986</v>
      </c>
      <c r="E35" s="60">
        <v>159986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79993</v>
      </c>
      <c r="X35" s="60">
        <v>-79993</v>
      </c>
      <c r="Y35" s="61">
        <v>-100</v>
      </c>
      <c r="Z35" s="62">
        <v>159986</v>
      </c>
    </row>
    <row r="36" spans="1:26" ht="13.5">
      <c r="A36" s="58" t="s">
        <v>57</v>
      </c>
      <c r="B36" s="19">
        <v>719272012</v>
      </c>
      <c r="C36" s="19">
        <v>0</v>
      </c>
      <c r="D36" s="59">
        <v>101259</v>
      </c>
      <c r="E36" s="60">
        <v>101259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50630</v>
      </c>
      <c r="X36" s="60">
        <v>-50630</v>
      </c>
      <c r="Y36" s="61">
        <v>-100</v>
      </c>
      <c r="Z36" s="62">
        <v>101259</v>
      </c>
    </row>
    <row r="37" spans="1:26" ht="13.5">
      <c r="A37" s="58" t="s">
        <v>58</v>
      </c>
      <c r="B37" s="19">
        <v>79198412</v>
      </c>
      <c r="C37" s="19">
        <v>0</v>
      </c>
      <c r="D37" s="59">
        <v>55770</v>
      </c>
      <c r="E37" s="60">
        <v>55770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27885</v>
      </c>
      <c r="X37" s="60">
        <v>-27885</v>
      </c>
      <c r="Y37" s="61">
        <v>-100</v>
      </c>
      <c r="Z37" s="62">
        <v>55770</v>
      </c>
    </row>
    <row r="38" spans="1:26" ht="13.5">
      <c r="A38" s="58" t="s">
        <v>59</v>
      </c>
      <c r="B38" s="19">
        <v>87694258</v>
      </c>
      <c r="C38" s="19">
        <v>0</v>
      </c>
      <c r="D38" s="59">
        <v>83225</v>
      </c>
      <c r="E38" s="60">
        <v>83225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41613</v>
      </c>
      <c r="X38" s="60">
        <v>-41613</v>
      </c>
      <c r="Y38" s="61">
        <v>-100</v>
      </c>
      <c r="Z38" s="62">
        <v>83225</v>
      </c>
    </row>
    <row r="39" spans="1:26" ht="13.5">
      <c r="A39" s="58" t="s">
        <v>60</v>
      </c>
      <c r="B39" s="19">
        <v>625225730</v>
      </c>
      <c r="C39" s="19">
        <v>0</v>
      </c>
      <c r="D39" s="59">
        <v>122250</v>
      </c>
      <c r="E39" s="60">
        <v>122250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61125</v>
      </c>
      <c r="X39" s="60">
        <v>-61125</v>
      </c>
      <c r="Y39" s="61">
        <v>-100</v>
      </c>
      <c r="Z39" s="62">
        <v>122250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-3441491</v>
      </c>
      <c r="C42" s="19">
        <v>0</v>
      </c>
      <c r="D42" s="59">
        <v>72910000</v>
      </c>
      <c r="E42" s="60">
        <v>72910000</v>
      </c>
      <c r="F42" s="60">
        <v>8064962</v>
      </c>
      <c r="G42" s="60">
        <v>-397251</v>
      </c>
      <c r="H42" s="60">
        <v>7572291</v>
      </c>
      <c r="I42" s="60">
        <v>15240002</v>
      </c>
      <c r="J42" s="60">
        <v>2329078</v>
      </c>
      <c r="K42" s="60">
        <v>21087365</v>
      </c>
      <c r="L42" s="60">
        <v>-10813904</v>
      </c>
      <c r="M42" s="60">
        <v>12602539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27842541</v>
      </c>
      <c r="W42" s="60">
        <v>45133680</v>
      </c>
      <c r="X42" s="60">
        <v>-17291139</v>
      </c>
      <c r="Y42" s="61">
        <v>-38.31</v>
      </c>
      <c r="Z42" s="62">
        <v>72910000</v>
      </c>
    </row>
    <row r="43" spans="1:26" ht="13.5">
      <c r="A43" s="58" t="s">
        <v>63</v>
      </c>
      <c r="B43" s="19">
        <v>67235</v>
      </c>
      <c r="C43" s="19">
        <v>0</v>
      </c>
      <c r="D43" s="59">
        <v>-40321000</v>
      </c>
      <c r="E43" s="60">
        <v>-40321000</v>
      </c>
      <c r="F43" s="60">
        <v>-1137949</v>
      </c>
      <c r="G43" s="60">
        <v>-2262678</v>
      </c>
      <c r="H43" s="60">
        <v>-2978471</v>
      </c>
      <c r="I43" s="60">
        <v>-6379098</v>
      </c>
      <c r="J43" s="60">
        <v>-2118910</v>
      </c>
      <c r="K43" s="60">
        <v>-4965375</v>
      </c>
      <c r="L43" s="60">
        <v>-3106941</v>
      </c>
      <c r="M43" s="60">
        <v>-10191226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-16570324</v>
      </c>
      <c r="W43" s="60">
        <v>-20161000</v>
      </c>
      <c r="X43" s="60">
        <v>3590676</v>
      </c>
      <c r="Y43" s="61">
        <v>-17.81</v>
      </c>
      <c r="Z43" s="62">
        <v>-40321000</v>
      </c>
    </row>
    <row r="44" spans="1:26" ht="13.5">
      <c r="A44" s="58" t="s">
        <v>64</v>
      </c>
      <c r="B44" s="19">
        <v>-2988795</v>
      </c>
      <c r="C44" s="19">
        <v>0</v>
      </c>
      <c r="D44" s="59">
        <v>0</v>
      </c>
      <c r="E44" s="60">
        <v>0</v>
      </c>
      <c r="F44" s="60">
        <v>5441</v>
      </c>
      <c r="G44" s="60">
        <v>6557</v>
      </c>
      <c r="H44" s="60">
        <v>-2717792</v>
      </c>
      <c r="I44" s="60">
        <v>-2705794</v>
      </c>
      <c r="J44" s="60">
        <v>148</v>
      </c>
      <c r="K44" s="60">
        <v>6422</v>
      </c>
      <c r="L44" s="60">
        <v>-449789</v>
      </c>
      <c r="M44" s="60">
        <v>-443219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-3149013</v>
      </c>
      <c r="W44" s="60"/>
      <c r="X44" s="60">
        <v>-3149013</v>
      </c>
      <c r="Y44" s="61">
        <v>0</v>
      </c>
      <c r="Z44" s="62">
        <v>0</v>
      </c>
    </row>
    <row r="45" spans="1:26" ht="13.5">
      <c r="A45" s="70" t="s">
        <v>65</v>
      </c>
      <c r="B45" s="22">
        <v>21608143</v>
      </c>
      <c r="C45" s="22">
        <v>0</v>
      </c>
      <c r="D45" s="99">
        <v>32589000</v>
      </c>
      <c r="E45" s="100">
        <v>32589000</v>
      </c>
      <c r="F45" s="100">
        <v>-3468252</v>
      </c>
      <c r="G45" s="100">
        <v>-6121624</v>
      </c>
      <c r="H45" s="100">
        <v>-4245596</v>
      </c>
      <c r="I45" s="100">
        <v>-4245596</v>
      </c>
      <c r="J45" s="100">
        <v>-4035280</v>
      </c>
      <c r="K45" s="100">
        <v>12093132</v>
      </c>
      <c r="L45" s="100">
        <v>-2277502</v>
      </c>
      <c r="M45" s="100">
        <v>-2277502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-2277502</v>
      </c>
      <c r="W45" s="100">
        <v>24972680</v>
      </c>
      <c r="X45" s="100">
        <v>-27250182</v>
      </c>
      <c r="Y45" s="101">
        <v>-109.12</v>
      </c>
      <c r="Z45" s="102">
        <v>32589000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7247923</v>
      </c>
      <c r="C49" s="52">
        <v>0</v>
      </c>
      <c r="D49" s="129">
        <v>6705833</v>
      </c>
      <c r="E49" s="54">
        <v>4000256</v>
      </c>
      <c r="F49" s="54">
        <v>0</v>
      </c>
      <c r="G49" s="54">
        <v>0</v>
      </c>
      <c r="H49" s="54">
        <v>0</v>
      </c>
      <c r="I49" s="54">
        <v>80350123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98304135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23252950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23252950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33.81023500553885</v>
      </c>
      <c r="E58" s="7">
        <f t="shared" si="6"/>
        <v>33.81023500553885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99.9974764337849</v>
      </c>
      <c r="K58" s="7">
        <f t="shared" si="6"/>
        <v>104.41976403004448</v>
      </c>
      <c r="L58" s="7">
        <f t="shared" si="6"/>
        <v>120.40476235282223</v>
      </c>
      <c r="M58" s="7">
        <f t="shared" si="6"/>
        <v>107.48401900002709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103.51348792834784</v>
      </c>
      <c r="W58" s="7">
        <f t="shared" si="6"/>
        <v>40.15043686950017</v>
      </c>
      <c r="X58" s="7">
        <f t="shared" si="6"/>
        <v>0</v>
      </c>
      <c r="Y58" s="7">
        <f t="shared" si="6"/>
        <v>0</v>
      </c>
      <c r="Z58" s="8">
        <f t="shared" si="6"/>
        <v>33.81023500553885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60.17384851857741</v>
      </c>
      <c r="E59" s="10">
        <f t="shared" si="7"/>
        <v>60.17384851857741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68.76464157426206</v>
      </c>
      <c r="X59" s="10">
        <f t="shared" si="7"/>
        <v>0</v>
      </c>
      <c r="Y59" s="10">
        <f t="shared" si="7"/>
        <v>0</v>
      </c>
      <c r="Z59" s="11">
        <f t="shared" si="7"/>
        <v>60.17384851857741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16.18480771405036</v>
      </c>
      <c r="E60" s="13">
        <f t="shared" si="7"/>
        <v>16.18480771405036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99.99566658722077</v>
      </c>
      <c r="K60" s="13">
        <f t="shared" si="7"/>
        <v>107.5784996832866</v>
      </c>
      <c r="L60" s="13">
        <f t="shared" si="7"/>
        <v>140.68137609839638</v>
      </c>
      <c r="M60" s="13">
        <f t="shared" si="7"/>
        <v>113.38194320500409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106.39355861017157</v>
      </c>
      <c r="W60" s="13">
        <f t="shared" si="7"/>
        <v>19.112143731266517</v>
      </c>
      <c r="X60" s="13">
        <f t="shared" si="7"/>
        <v>0</v>
      </c>
      <c r="Y60" s="13">
        <f t="shared" si="7"/>
        <v>0</v>
      </c>
      <c r="Z60" s="14">
        <f t="shared" si="7"/>
        <v>16.18480771405036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14.474705295443627</v>
      </c>
      <c r="E61" s="13">
        <f t="shared" si="7"/>
        <v>14.474705295443627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17.24034157168115</v>
      </c>
      <c r="X61" s="13">
        <f t="shared" si="7"/>
        <v>0</v>
      </c>
      <c r="Y61" s="13">
        <f t="shared" si="7"/>
        <v>0</v>
      </c>
      <c r="Z61" s="14">
        <f t="shared" si="7"/>
        <v>14.474705295443627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9.761383004626248</v>
      </c>
      <c r="E62" s="13">
        <f t="shared" si="7"/>
        <v>9.761383004626248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15.138439410284072</v>
      </c>
      <c r="X62" s="13">
        <f t="shared" si="7"/>
        <v>0</v>
      </c>
      <c r="Y62" s="13">
        <f t="shared" si="7"/>
        <v>0</v>
      </c>
      <c r="Z62" s="14">
        <f t="shared" si="7"/>
        <v>9.761383004626248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11.634191437917792</v>
      </c>
      <c r="E63" s="13">
        <f t="shared" si="7"/>
        <v>11.634191437917792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119.52656285737062</v>
      </c>
      <c r="L63" s="13">
        <f t="shared" si="7"/>
        <v>0</v>
      </c>
      <c r="M63" s="13">
        <f t="shared" si="7"/>
        <v>162.1413133033706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123.78839443888134</v>
      </c>
      <c r="W63" s="13">
        <f t="shared" si="7"/>
        <v>7.604832977967306</v>
      </c>
      <c r="X63" s="13">
        <f t="shared" si="7"/>
        <v>0</v>
      </c>
      <c r="Y63" s="13">
        <f t="shared" si="7"/>
        <v>0</v>
      </c>
      <c r="Z63" s="14">
        <f t="shared" si="7"/>
        <v>11.634191437917792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27.257754597858906</v>
      </c>
      <c r="E64" s="13">
        <f t="shared" si="7"/>
        <v>27.257754597858906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85.39241115865764</v>
      </c>
      <c r="L64" s="13">
        <f t="shared" si="7"/>
        <v>0</v>
      </c>
      <c r="M64" s="13">
        <f t="shared" si="7"/>
        <v>138.20647054791218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115.42753680483197</v>
      </c>
      <c r="W64" s="13">
        <f t="shared" si="7"/>
        <v>29.220085470085472</v>
      </c>
      <c r="X64" s="13">
        <f t="shared" si="7"/>
        <v>0</v>
      </c>
      <c r="Y64" s="13">
        <f t="shared" si="7"/>
        <v>0</v>
      </c>
      <c r="Z64" s="14">
        <f t="shared" si="7"/>
        <v>27.257754597858906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99.52870244565217</v>
      </c>
      <c r="K65" s="13">
        <f t="shared" si="7"/>
        <v>838.4832783796516</v>
      </c>
      <c r="L65" s="13">
        <f t="shared" si="7"/>
        <v>101.00983445048468</v>
      </c>
      <c r="M65" s="13">
        <f t="shared" si="7"/>
        <v>404.83400013219335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198.21368174472934</v>
      </c>
      <c r="W65" s="13">
        <f t="shared" si="7"/>
        <v>99.48979591836735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/>
      <c r="C67" s="24"/>
      <c r="D67" s="25">
        <v>202208000</v>
      </c>
      <c r="E67" s="26">
        <v>202208000</v>
      </c>
      <c r="F67" s="26">
        <v>19216761</v>
      </c>
      <c r="G67" s="26">
        <v>19545807</v>
      </c>
      <c r="H67" s="26">
        <v>17437661</v>
      </c>
      <c r="I67" s="26">
        <v>56200229</v>
      </c>
      <c r="J67" s="26">
        <v>17594149</v>
      </c>
      <c r="K67" s="26">
        <v>17736241</v>
      </c>
      <c r="L67" s="26">
        <v>14400697</v>
      </c>
      <c r="M67" s="26">
        <v>49731087</v>
      </c>
      <c r="N67" s="26"/>
      <c r="O67" s="26"/>
      <c r="P67" s="26"/>
      <c r="Q67" s="26"/>
      <c r="R67" s="26"/>
      <c r="S67" s="26"/>
      <c r="T67" s="26"/>
      <c r="U67" s="26"/>
      <c r="V67" s="26">
        <v>105931316</v>
      </c>
      <c r="W67" s="26">
        <v>96253000</v>
      </c>
      <c r="X67" s="26"/>
      <c r="Y67" s="25"/>
      <c r="Z67" s="27">
        <v>202208000</v>
      </c>
    </row>
    <row r="68" spans="1:26" ht="13.5" hidden="1">
      <c r="A68" s="37" t="s">
        <v>31</v>
      </c>
      <c r="B68" s="19"/>
      <c r="C68" s="19"/>
      <c r="D68" s="20">
        <v>75468000</v>
      </c>
      <c r="E68" s="21">
        <v>75468000</v>
      </c>
      <c r="F68" s="21">
        <v>9901533</v>
      </c>
      <c r="G68" s="21">
        <v>7873833</v>
      </c>
      <c r="H68" s="21">
        <v>7254627</v>
      </c>
      <c r="I68" s="21">
        <v>25029993</v>
      </c>
      <c r="J68" s="21">
        <v>7092556</v>
      </c>
      <c r="K68" s="21">
        <v>7106590</v>
      </c>
      <c r="L68" s="21">
        <v>6919945</v>
      </c>
      <c r="M68" s="21">
        <v>21119091</v>
      </c>
      <c r="N68" s="21"/>
      <c r="O68" s="21"/>
      <c r="P68" s="21"/>
      <c r="Q68" s="21"/>
      <c r="R68" s="21"/>
      <c r="S68" s="21"/>
      <c r="T68" s="21"/>
      <c r="U68" s="21"/>
      <c r="V68" s="21">
        <v>46149084</v>
      </c>
      <c r="W68" s="21">
        <v>38418000</v>
      </c>
      <c r="X68" s="21"/>
      <c r="Y68" s="20"/>
      <c r="Z68" s="23">
        <v>75468000</v>
      </c>
    </row>
    <row r="69" spans="1:26" ht="13.5" hidden="1">
      <c r="A69" s="38" t="s">
        <v>32</v>
      </c>
      <c r="B69" s="19"/>
      <c r="C69" s="19"/>
      <c r="D69" s="20">
        <v>123826000</v>
      </c>
      <c r="E69" s="21">
        <v>123826000</v>
      </c>
      <c r="F69" s="21">
        <v>9058178</v>
      </c>
      <c r="G69" s="21">
        <v>11415432</v>
      </c>
      <c r="H69" s="21">
        <v>9926685</v>
      </c>
      <c r="I69" s="21">
        <v>30400295</v>
      </c>
      <c r="J69" s="21">
        <v>10245966</v>
      </c>
      <c r="K69" s="21">
        <v>10343736</v>
      </c>
      <c r="L69" s="21">
        <v>7223030</v>
      </c>
      <c r="M69" s="21">
        <v>27812732</v>
      </c>
      <c r="N69" s="21"/>
      <c r="O69" s="21"/>
      <c r="P69" s="21"/>
      <c r="Q69" s="21"/>
      <c r="R69" s="21"/>
      <c r="S69" s="21"/>
      <c r="T69" s="21"/>
      <c r="U69" s="21"/>
      <c r="V69" s="21">
        <v>58213027</v>
      </c>
      <c r="W69" s="21">
        <v>56383000</v>
      </c>
      <c r="X69" s="21"/>
      <c r="Y69" s="20"/>
      <c r="Z69" s="23">
        <v>123826000</v>
      </c>
    </row>
    <row r="70" spans="1:26" ht="13.5" hidden="1">
      <c r="A70" s="39" t="s">
        <v>103</v>
      </c>
      <c r="B70" s="19"/>
      <c r="C70" s="19"/>
      <c r="D70" s="20">
        <v>54122000</v>
      </c>
      <c r="E70" s="21">
        <v>54122000</v>
      </c>
      <c r="F70" s="21">
        <v>3582190</v>
      </c>
      <c r="G70" s="21">
        <v>5247620</v>
      </c>
      <c r="H70" s="21">
        <v>4219800</v>
      </c>
      <c r="I70" s="21">
        <v>13049610</v>
      </c>
      <c r="J70" s="21">
        <v>4529171</v>
      </c>
      <c r="K70" s="21">
        <v>4503121</v>
      </c>
      <c r="L70" s="21">
        <v>4403850</v>
      </c>
      <c r="M70" s="21">
        <v>13436142</v>
      </c>
      <c r="N70" s="21"/>
      <c r="O70" s="21"/>
      <c r="P70" s="21"/>
      <c r="Q70" s="21"/>
      <c r="R70" s="21"/>
      <c r="S70" s="21"/>
      <c r="T70" s="21"/>
      <c r="U70" s="21"/>
      <c r="V70" s="21">
        <v>26485752</v>
      </c>
      <c r="W70" s="21">
        <v>26583000</v>
      </c>
      <c r="X70" s="21"/>
      <c r="Y70" s="20"/>
      <c r="Z70" s="23">
        <v>54122000</v>
      </c>
    </row>
    <row r="71" spans="1:26" ht="13.5" hidden="1">
      <c r="A71" s="39" t="s">
        <v>104</v>
      </c>
      <c r="B71" s="19"/>
      <c r="C71" s="19"/>
      <c r="D71" s="20">
        <v>41070000</v>
      </c>
      <c r="E71" s="21">
        <v>41070000</v>
      </c>
      <c r="F71" s="21">
        <v>2060752</v>
      </c>
      <c r="G71" s="21">
        <v>3063757</v>
      </c>
      <c r="H71" s="21">
        <v>2533818</v>
      </c>
      <c r="I71" s="21">
        <v>7658327</v>
      </c>
      <c r="J71" s="21">
        <v>2817753</v>
      </c>
      <c r="K71" s="21">
        <v>2597930</v>
      </c>
      <c r="L71" s="21">
        <v>2762339</v>
      </c>
      <c r="M71" s="21">
        <v>8178022</v>
      </c>
      <c r="N71" s="21"/>
      <c r="O71" s="21"/>
      <c r="P71" s="21"/>
      <c r="Q71" s="21"/>
      <c r="R71" s="21"/>
      <c r="S71" s="21"/>
      <c r="T71" s="21"/>
      <c r="U71" s="21"/>
      <c r="V71" s="21">
        <v>15836349</v>
      </c>
      <c r="W71" s="21">
        <v>13905000</v>
      </c>
      <c r="X71" s="21"/>
      <c r="Y71" s="20"/>
      <c r="Z71" s="23">
        <v>41070000</v>
      </c>
    </row>
    <row r="72" spans="1:26" ht="13.5" hidden="1">
      <c r="A72" s="39" t="s">
        <v>105</v>
      </c>
      <c r="B72" s="19"/>
      <c r="C72" s="19"/>
      <c r="D72" s="20">
        <v>14062000</v>
      </c>
      <c r="E72" s="21">
        <v>14062000</v>
      </c>
      <c r="F72" s="21">
        <v>1538594</v>
      </c>
      <c r="G72" s="21">
        <v>1486922</v>
      </c>
      <c r="H72" s="21">
        <v>1473240</v>
      </c>
      <c r="I72" s="21">
        <v>4498756</v>
      </c>
      <c r="J72" s="21">
        <v>1448084</v>
      </c>
      <c r="K72" s="21">
        <v>1342269</v>
      </c>
      <c r="L72" s="21"/>
      <c r="M72" s="21">
        <v>2790353</v>
      </c>
      <c r="N72" s="21"/>
      <c r="O72" s="21"/>
      <c r="P72" s="21"/>
      <c r="Q72" s="21"/>
      <c r="R72" s="21"/>
      <c r="S72" s="21"/>
      <c r="T72" s="21"/>
      <c r="U72" s="21"/>
      <c r="V72" s="21">
        <v>7289109</v>
      </c>
      <c r="W72" s="21">
        <v>7035000</v>
      </c>
      <c r="X72" s="21"/>
      <c r="Y72" s="20"/>
      <c r="Z72" s="23">
        <v>14062000</v>
      </c>
    </row>
    <row r="73" spans="1:26" ht="13.5" hidden="1">
      <c r="A73" s="39" t="s">
        <v>106</v>
      </c>
      <c r="B73" s="19"/>
      <c r="C73" s="19"/>
      <c r="D73" s="20">
        <v>14572000</v>
      </c>
      <c r="E73" s="21">
        <v>14572000</v>
      </c>
      <c r="F73" s="21">
        <v>1793396</v>
      </c>
      <c r="G73" s="21">
        <v>1468220</v>
      </c>
      <c r="H73" s="21">
        <v>1390895</v>
      </c>
      <c r="I73" s="21">
        <v>4652511</v>
      </c>
      <c r="J73" s="21">
        <v>1356750</v>
      </c>
      <c r="K73" s="21">
        <v>1794266</v>
      </c>
      <c r="L73" s="21"/>
      <c r="M73" s="21">
        <v>3151016</v>
      </c>
      <c r="N73" s="21"/>
      <c r="O73" s="21"/>
      <c r="P73" s="21"/>
      <c r="Q73" s="21"/>
      <c r="R73" s="21"/>
      <c r="S73" s="21"/>
      <c r="T73" s="21"/>
      <c r="U73" s="21"/>
      <c r="V73" s="21">
        <v>7803527</v>
      </c>
      <c r="W73" s="21">
        <v>7488000</v>
      </c>
      <c r="X73" s="21"/>
      <c r="Y73" s="20"/>
      <c r="Z73" s="23">
        <v>14572000</v>
      </c>
    </row>
    <row r="74" spans="1:26" ht="13.5" hidden="1">
      <c r="A74" s="39" t="s">
        <v>107</v>
      </c>
      <c r="B74" s="19"/>
      <c r="C74" s="19"/>
      <c r="D74" s="20"/>
      <c r="E74" s="21"/>
      <c r="F74" s="21">
        <v>83246</v>
      </c>
      <c r="G74" s="21">
        <v>148913</v>
      </c>
      <c r="H74" s="21">
        <v>308932</v>
      </c>
      <c r="I74" s="21">
        <v>541091</v>
      </c>
      <c r="J74" s="21">
        <v>94208</v>
      </c>
      <c r="K74" s="21">
        <v>106150</v>
      </c>
      <c r="L74" s="21">
        <v>56841</v>
      </c>
      <c r="M74" s="21">
        <v>257199</v>
      </c>
      <c r="N74" s="21"/>
      <c r="O74" s="21"/>
      <c r="P74" s="21"/>
      <c r="Q74" s="21"/>
      <c r="R74" s="21"/>
      <c r="S74" s="21"/>
      <c r="T74" s="21"/>
      <c r="U74" s="21"/>
      <c r="V74" s="21">
        <v>798290</v>
      </c>
      <c r="W74" s="21">
        <v>1372000</v>
      </c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2914000</v>
      </c>
      <c r="E75" s="30">
        <v>2914000</v>
      </c>
      <c r="F75" s="30">
        <v>257050</v>
      </c>
      <c r="G75" s="30">
        <v>256542</v>
      </c>
      <c r="H75" s="30">
        <v>256349</v>
      </c>
      <c r="I75" s="30">
        <v>769941</v>
      </c>
      <c r="J75" s="30">
        <v>255627</v>
      </c>
      <c r="K75" s="30">
        <v>285915</v>
      </c>
      <c r="L75" s="30">
        <v>257722</v>
      </c>
      <c r="M75" s="30">
        <v>799264</v>
      </c>
      <c r="N75" s="30"/>
      <c r="O75" s="30"/>
      <c r="P75" s="30"/>
      <c r="Q75" s="30"/>
      <c r="R75" s="30"/>
      <c r="S75" s="30"/>
      <c r="T75" s="30"/>
      <c r="U75" s="30"/>
      <c r="V75" s="30">
        <v>1569205</v>
      </c>
      <c r="W75" s="30">
        <v>1452000</v>
      </c>
      <c r="X75" s="30"/>
      <c r="Y75" s="29"/>
      <c r="Z75" s="31">
        <v>2914000</v>
      </c>
    </row>
    <row r="76" spans="1:26" ht="13.5" hidden="1">
      <c r="A76" s="42" t="s">
        <v>286</v>
      </c>
      <c r="B76" s="32">
        <v>138773111</v>
      </c>
      <c r="C76" s="32"/>
      <c r="D76" s="33">
        <v>68367000</v>
      </c>
      <c r="E76" s="34">
        <v>68367000</v>
      </c>
      <c r="F76" s="34">
        <v>19216761</v>
      </c>
      <c r="G76" s="34">
        <v>19545807</v>
      </c>
      <c r="H76" s="34">
        <v>17437661</v>
      </c>
      <c r="I76" s="34">
        <v>56200229</v>
      </c>
      <c r="J76" s="34">
        <v>17593705</v>
      </c>
      <c r="K76" s="34">
        <v>18520141</v>
      </c>
      <c r="L76" s="34">
        <v>17339125</v>
      </c>
      <c r="M76" s="34">
        <v>53452971</v>
      </c>
      <c r="N76" s="34"/>
      <c r="O76" s="34"/>
      <c r="P76" s="34"/>
      <c r="Q76" s="34"/>
      <c r="R76" s="34"/>
      <c r="S76" s="34"/>
      <c r="T76" s="34"/>
      <c r="U76" s="34"/>
      <c r="V76" s="34">
        <v>109653200</v>
      </c>
      <c r="W76" s="34">
        <v>38646000</v>
      </c>
      <c r="X76" s="34"/>
      <c r="Y76" s="33"/>
      <c r="Z76" s="35">
        <v>68367000</v>
      </c>
    </row>
    <row r="77" spans="1:26" ht="13.5" hidden="1">
      <c r="A77" s="37" t="s">
        <v>31</v>
      </c>
      <c r="B77" s="19">
        <v>57879560</v>
      </c>
      <c r="C77" s="19"/>
      <c r="D77" s="20">
        <v>45412000</v>
      </c>
      <c r="E77" s="21">
        <v>45412000</v>
      </c>
      <c r="F77" s="21">
        <v>9901533</v>
      </c>
      <c r="G77" s="21">
        <v>7873833</v>
      </c>
      <c r="H77" s="21">
        <v>7254627</v>
      </c>
      <c r="I77" s="21">
        <v>25029993</v>
      </c>
      <c r="J77" s="21">
        <v>7092556</v>
      </c>
      <c r="K77" s="21">
        <v>7106590</v>
      </c>
      <c r="L77" s="21">
        <v>6919945</v>
      </c>
      <c r="M77" s="21">
        <v>21119091</v>
      </c>
      <c r="N77" s="21"/>
      <c r="O77" s="21"/>
      <c r="P77" s="21"/>
      <c r="Q77" s="21"/>
      <c r="R77" s="21"/>
      <c r="S77" s="21"/>
      <c r="T77" s="21"/>
      <c r="U77" s="21"/>
      <c r="V77" s="21">
        <v>46149084</v>
      </c>
      <c r="W77" s="21">
        <v>26418000</v>
      </c>
      <c r="X77" s="21"/>
      <c r="Y77" s="20"/>
      <c r="Z77" s="23">
        <v>45412000</v>
      </c>
    </row>
    <row r="78" spans="1:26" ht="13.5" hidden="1">
      <c r="A78" s="38" t="s">
        <v>32</v>
      </c>
      <c r="B78" s="19">
        <v>80893551</v>
      </c>
      <c r="C78" s="19"/>
      <c r="D78" s="20">
        <v>20041000</v>
      </c>
      <c r="E78" s="21">
        <v>20041000</v>
      </c>
      <c r="F78" s="21">
        <v>9058178</v>
      </c>
      <c r="G78" s="21">
        <v>11415432</v>
      </c>
      <c r="H78" s="21">
        <v>9926685</v>
      </c>
      <c r="I78" s="21">
        <v>30400295</v>
      </c>
      <c r="J78" s="21">
        <v>10245522</v>
      </c>
      <c r="K78" s="21">
        <v>11127636</v>
      </c>
      <c r="L78" s="21">
        <v>10161458</v>
      </c>
      <c r="M78" s="21">
        <v>31534616</v>
      </c>
      <c r="N78" s="21"/>
      <c r="O78" s="21"/>
      <c r="P78" s="21"/>
      <c r="Q78" s="21"/>
      <c r="R78" s="21"/>
      <c r="S78" s="21"/>
      <c r="T78" s="21"/>
      <c r="U78" s="21"/>
      <c r="V78" s="21">
        <v>61934911</v>
      </c>
      <c r="W78" s="21">
        <v>10776000</v>
      </c>
      <c r="X78" s="21"/>
      <c r="Y78" s="20"/>
      <c r="Z78" s="23">
        <v>20041000</v>
      </c>
    </row>
    <row r="79" spans="1:26" ht="13.5" hidden="1">
      <c r="A79" s="39" t="s">
        <v>103</v>
      </c>
      <c r="B79" s="19">
        <v>45031222</v>
      </c>
      <c r="C79" s="19"/>
      <c r="D79" s="20">
        <v>7834000</v>
      </c>
      <c r="E79" s="21">
        <v>7834000</v>
      </c>
      <c r="F79" s="21">
        <v>3582190</v>
      </c>
      <c r="G79" s="21">
        <v>5247620</v>
      </c>
      <c r="H79" s="21">
        <v>4219800</v>
      </c>
      <c r="I79" s="21">
        <v>13049610</v>
      </c>
      <c r="J79" s="21">
        <v>4529171</v>
      </c>
      <c r="K79" s="21">
        <v>4503121</v>
      </c>
      <c r="L79" s="21">
        <v>4403850</v>
      </c>
      <c r="M79" s="21">
        <v>13436142</v>
      </c>
      <c r="N79" s="21"/>
      <c r="O79" s="21"/>
      <c r="P79" s="21"/>
      <c r="Q79" s="21"/>
      <c r="R79" s="21"/>
      <c r="S79" s="21"/>
      <c r="T79" s="21"/>
      <c r="U79" s="21"/>
      <c r="V79" s="21">
        <v>26485752</v>
      </c>
      <c r="W79" s="21">
        <v>4583000</v>
      </c>
      <c r="X79" s="21"/>
      <c r="Y79" s="20"/>
      <c r="Z79" s="23">
        <v>7834000</v>
      </c>
    </row>
    <row r="80" spans="1:26" ht="13.5" hidden="1">
      <c r="A80" s="39" t="s">
        <v>104</v>
      </c>
      <c r="B80" s="19">
        <v>18427720</v>
      </c>
      <c r="C80" s="19"/>
      <c r="D80" s="20">
        <v>4009000</v>
      </c>
      <c r="E80" s="21">
        <v>4009000</v>
      </c>
      <c r="F80" s="21">
        <v>2060752</v>
      </c>
      <c r="G80" s="21">
        <v>3063757</v>
      </c>
      <c r="H80" s="21">
        <v>2533818</v>
      </c>
      <c r="I80" s="21">
        <v>7658327</v>
      </c>
      <c r="J80" s="21">
        <v>2817753</v>
      </c>
      <c r="K80" s="21">
        <v>2597930</v>
      </c>
      <c r="L80" s="21">
        <v>2762339</v>
      </c>
      <c r="M80" s="21">
        <v>8178022</v>
      </c>
      <c r="N80" s="21"/>
      <c r="O80" s="21"/>
      <c r="P80" s="21"/>
      <c r="Q80" s="21"/>
      <c r="R80" s="21"/>
      <c r="S80" s="21"/>
      <c r="T80" s="21"/>
      <c r="U80" s="21"/>
      <c r="V80" s="21">
        <v>15836349</v>
      </c>
      <c r="W80" s="21">
        <v>2105000</v>
      </c>
      <c r="X80" s="21"/>
      <c r="Y80" s="20"/>
      <c r="Z80" s="23">
        <v>4009000</v>
      </c>
    </row>
    <row r="81" spans="1:26" ht="13.5" hidden="1">
      <c r="A81" s="39" t="s">
        <v>105</v>
      </c>
      <c r="B81" s="19">
        <v>5889748</v>
      </c>
      <c r="C81" s="19"/>
      <c r="D81" s="20">
        <v>1636000</v>
      </c>
      <c r="E81" s="21">
        <v>1636000</v>
      </c>
      <c r="F81" s="21">
        <v>1538594</v>
      </c>
      <c r="G81" s="21">
        <v>1486922</v>
      </c>
      <c r="H81" s="21">
        <v>1473240</v>
      </c>
      <c r="I81" s="21">
        <v>4498756</v>
      </c>
      <c r="J81" s="21">
        <v>1448084</v>
      </c>
      <c r="K81" s="21">
        <v>1604368</v>
      </c>
      <c r="L81" s="21">
        <v>1471863</v>
      </c>
      <c r="M81" s="21">
        <v>4524315</v>
      </c>
      <c r="N81" s="21"/>
      <c r="O81" s="21"/>
      <c r="P81" s="21"/>
      <c r="Q81" s="21"/>
      <c r="R81" s="21"/>
      <c r="S81" s="21"/>
      <c r="T81" s="21"/>
      <c r="U81" s="21"/>
      <c r="V81" s="21">
        <v>9023071</v>
      </c>
      <c r="W81" s="21">
        <v>535000</v>
      </c>
      <c r="X81" s="21"/>
      <c r="Y81" s="20"/>
      <c r="Z81" s="23">
        <v>1636000</v>
      </c>
    </row>
    <row r="82" spans="1:26" ht="13.5" hidden="1">
      <c r="A82" s="39" t="s">
        <v>106</v>
      </c>
      <c r="B82" s="19">
        <v>10877341</v>
      </c>
      <c r="C82" s="19"/>
      <c r="D82" s="20">
        <v>3972000</v>
      </c>
      <c r="E82" s="21">
        <v>3972000</v>
      </c>
      <c r="F82" s="21">
        <v>1793396</v>
      </c>
      <c r="G82" s="21">
        <v>1468220</v>
      </c>
      <c r="H82" s="21">
        <v>1390895</v>
      </c>
      <c r="I82" s="21">
        <v>4652511</v>
      </c>
      <c r="J82" s="21">
        <v>1356750</v>
      </c>
      <c r="K82" s="21">
        <v>1532167</v>
      </c>
      <c r="L82" s="21">
        <v>1465991</v>
      </c>
      <c r="M82" s="21">
        <v>4354908</v>
      </c>
      <c r="N82" s="21"/>
      <c r="O82" s="21"/>
      <c r="P82" s="21"/>
      <c r="Q82" s="21"/>
      <c r="R82" s="21"/>
      <c r="S82" s="21"/>
      <c r="T82" s="21"/>
      <c r="U82" s="21"/>
      <c r="V82" s="21">
        <v>9007419</v>
      </c>
      <c r="W82" s="21">
        <v>2188000</v>
      </c>
      <c r="X82" s="21"/>
      <c r="Y82" s="20"/>
      <c r="Z82" s="23">
        <v>3972000</v>
      </c>
    </row>
    <row r="83" spans="1:26" ht="13.5" hidden="1">
      <c r="A83" s="39" t="s">
        <v>107</v>
      </c>
      <c r="B83" s="19">
        <v>667520</v>
      </c>
      <c r="C83" s="19"/>
      <c r="D83" s="20">
        <v>2590000</v>
      </c>
      <c r="E83" s="21">
        <v>2590000</v>
      </c>
      <c r="F83" s="21">
        <v>83246</v>
      </c>
      <c r="G83" s="21">
        <v>148913</v>
      </c>
      <c r="H83" s="21">
        <v>308932</v>
      </c>
      <c r="I83" s="21">
        <v>541091</v>
      </c>
      <c r="J83" s="21">
        <v>93764</v>
      </c>
      <c r="K83" s="21">
        <v>890050</v>
      </c>
      <c r="L83" s="21">
        <v>57415</v>
      </c>
      <c r="M83" s="21">
        <v>1041229</v>
      </c>
      <c r="N83" s="21"/>
      <c r="O83" s="21"/>
      <c r="P83" s="21"/>
      <c r="Q83" s="21"/>
      <c r="R83" s="21"/>
      <c r="S83" s="21"/>
      <c r="T83" s="21"/>
      <c r="U83" s="21"/>
      <c r="V83" s="21">
        <v>1582320</v>
      </c>
      <c r="W83" s="21">
        <v>1365000</v>
      </c>
      <c r="X83" s="21"/>
      <c r="Y83" s="20"/>
      <c r="Z83" s="23">
        <v>2590000</v>
      </c>
    </row>
    <row r="84" spans="1:26" ht="13.5" hidden="1">
      <c r="A84" s="40" t="s">
        <v>110</v>
      </c>
      <c r="B84" s="28"/>
      <c r="C84" s="28"/>
      <c r="D84" s="29">
        <v>2914000</v>
      </c>
      <c r="E84" s="30">
        <v>2914000</v>
      </c>
      <c r="F84" s="30">
        <v>257050</v>
      </c>
      <c r="G84" s="30">
        <v>256542</v>
      </c>
      <c r="H84" s="30">
        <v>256349</v>
      </c>
      <c r="I84" s="30">
        <v>769941</v>
      </c>
      <c r="J84" s="30">
        <v>255627</v>
      </c>
      <c r="K84" s="30">
        <v>285915</v>
      </c>
      <c r="L84" s="30">
        <v>257722</v>
      </c>
      <c r="M84" s="30">
        <v>799264</v>
      </c>
      <c r="N84" s="30"/>
      <c r="O84" s="30"/>
      <c r="P84" s="30"/>
      <c r="Q84" s="30"/>
      <c r="R84" s="30"/>
      <c r="S84" s="30"/>
      <c r="T84" s="30"/>
      <c r="U84" s="30"/>
      <c r="V84" s="30">
        <v>1569205</v>
      </c>
      <c r="W84" s="30">
        <v>1452000</v>
      </c>
      <c r="X84" s="30"/>
      <c r="Y84" s="29"/>
      <c r="Z84" s="31">
        <v>2914000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150384000</v>
      </c>
      <c r="F5" s="100">
        <f t="shared" si="0"/>
        <v>150384000</v>
      </c>
      <c r="G5" s="100">
        <f t="shared" si="0"/>
        <v>32517720</v>
      </c>
      <c r="H5" s="100">
        <f t="shared" si="0"/>
        <v>8849252</v>
      </c>
      <c r="I5" s="100">
        <f t="shared" si="0"/>
        <v>8329826</v>
      </c>
      <c r="J5" s="100">
        <f t="shared" si="0"/>
        <v>49696798</v>
      </c>
      <c r="K5" s="100">
        <f t="shared" si="0"/>
        <v>9011503</v>
      </c>
      <c r="L5" s="100">
        <f t="shared" si="0"/>
        <v>26163689</v>
      </c>
      <c r="M5" s="100">
        <f t="shared" si="0"/>
        <v>8162816</v>
      </c>
      <c r="N5" s="100">
        <f t="shared" si="0"/>
        <v>43338008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93034806</v>
      </c>
      <c r="X5" s="100">
        <f t="shared" si="0"/>
        <v>41792000</v>
      </c>
      <c r="Y5" s="100">
        <f t="shared" si="0"/>
        <v>51242806</v>
      </c>
      <c r="Z5" s="137">
        <f>+IF(X5&lt;&gt;0,+(Y5/X5)*100,0)</f>
        <v>122.61391175344562</v>
      </c>
      <c r="AA5" s="153">
        <f>SUM(AA6:AA8)</f>
        <v>150384000</v>
      </c>
    </row>
    <row r="6" spans="1:27" ht="13.5">
      <c r="A6" s="138" t="s">
        <v>75</v>
      </c>
      <c r="B6" s="136"/>
      <c r="C6" s="155"/>
      <c r="D6" s="155"/>
      <c r="E6" s="156">
        <v>4311000</v>
      </c>
      <c r="F6" s="60">
        <v>4311000</v>
      </c>
      <c r="G6" s="60">
        <v>133131</v>
      </c>
      <c r="H6" s="60">
        <v>633646</v>
      </c>
      <c r="I6" s="60">
        <v>577990</v>
      </c>
      <c r="J6" s="60">
        <v>1344767</v>
      </c>
      <c r="K6" s="60">
        <v>939624</v>
      </c>
      <c r="L6" s="60">
        <v>719298</v>
      </c>
      <c r="M6" s="60">
        <v>398302</v>
      </c>
      <c r="N6" s="60">
        <v>2057224</v>
      </c>
      <c r="O6" s="60"/>
      <c r="P6" s="60"/>
      <c r="Q6" s="60"/>
      <c r="R6" s="60"/>
      <c r="S6" s="60"/>
      <c r="T6" s="60"/>
      <c r="U6" s="60"/>
      <c r="V6" s="60"/>
      <c r="W6" s="60">
        <v>3401991</v>
      </c>
      <c r="X6" s="60">
        <v>1138000</v>
      </c>
      <c r="Y6" s="60">
        <v>2263991</v>
      </c>
      <c r="Z6" s="140">
        <v>198.94</v>
      </c>
      <c r="AA6" s="155">
        <v>4311000</v>
      </c>
    </row>
    <row r="7" spans="1:27" ht="13.5">
      <c r="A7" s="138" t="s">
        <v>76</v>
      </c>
      <c r="B7" s="136"/>
      <c r="C7" s="157"/>
      <c r="D7" s="157"/>
      <c r="E7" s="158">
        <v>145959000</v>
      </c>
      <c r="F7" s="159">
        <v>145959000</v>
      </c>
      <c r="G7" s="159">
        <v>32378591</v>
      </c>
      <c r="H7" s="159">
        <v>8208026</v>
      </c>
      <c r="I7" s="159">
        <v>7741998</v>
      </c>
      <c r="J7" s="159">
        <v>48328615</v>
      </c>
      <c r="K7" s="159">
        <v>8036537</v>
      </c>
      <c r="L7" s="159">
        <v>25435605</v>
      </c>
      <c r="M7" s="159">
        <v>7608816</v>
      </c>
      <c r="N7" s="159">
        <v>41080958</v>
      </c>
      <c r="O7" s="159"/>
      <c r="P7" s="159"/>
      <c r="Q7" s="159"/>
      <c r="R7" s="159"/>
      <c r="S7" s="159"/>
      <c r="T7" s="159"/>
      <c r="U7" s="159"/>
      <c r="V7" s="159"/>
      <c r="W7" s="159">
        <v>89409573</v>
      </c>
      <c r="X7" s="159">
        <v>767000</v>
      </c>
      <c r="Y7" s="159">
        <v>88642573</v>
      </c>
      <c r="Z7" s="141">
        <v>11557.05</v>
      </c>
      <c r="AA7" s="157">
        <v>145959000</v>
      </c>
    </row>
    <row r="8" spans="1:27" ht="13.5">
      <c r="A8" s="138" t="s">
        <v>77</v>
      </c>
      <c r="B8" s="136"/>
      <c r="C8" s="155"/>
      <c r="D8" s="155"/>
      <c r="E8" s="156">
        <v>114000</v>
      </c>
      <c r="F8" s="60">
        <v>114000</v>
      </c>
      <c r="G8" s="60">
        <v>5998</v>
      </c>
      <c r="H8" s="60">
        <v>7580</v>
      </c>
      <c r="I8" s="60">
        <v>9838</v>
      </c>
      <c r="J8" s="60">
        <v>23416</v>
      </c>
      <c r="K8" s="60">
        <v>35342</v>
      </c>
      <c r="L8" s="60">
        <v>8786</v>
      </c>
      <c r="M8" s="60">
        <v>155698</v>
      </c>
      <c r="N8" s="60">
        <v>199826</v>
      </c>
      <c r="O8" s="60"/>
      <c r="P8" s="60"/>
      <c r="Q8" s="60"/>
      <c r="R8" s="60"/>
      <c r="S8" s="60"/>
      <c r="T8" s="60"/>
      <c r="U8" s="60"/>
      <c r="V8" s="60"/>
      <c r="W8" s="60">
        <v>223242</v>
      </c>
      <c r="X8" s="60">
        <v>39887000</v>
      </c>
      <c r="Y8" s="60">
        <v>-39663758</v>
      </c>
      <c r="Z8" s="140">
        <v>-99.44</v>
      </c>
      <c r="AA8" s="155">
        <v>114000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8902000</v>
      </c>
      <c r="F9" s="100">
        <f t="shared" si="1"/>
        <v>8902000</v>
      </c>
      <c r="G9" s="100">
        <f t="shared" si="1"/>
        <v>564765</v>
      </c>
      <c r="H9" s="100">
        <f t="shared" si="1"/>
        <v>727439</v>
      </c>
      <c r="I9" s="100">
        <f t="shared" si="1"/>
        <v>1170252</v>
      </c>
      <c r="J9" s="100">
        <f t="shared" si="1"/>
        <v>2462456</v>
      </c>
      <c r="K9" s="100">
        <f t="shared" si="1"/>
        <v>1072649</v>
      </c>
      <c r="L9" s="100">
        <f t="shared" si="1"/>
        <v>632556</v>
      </c>
      <c r="M9" s="100">
        <f t="shared" si="1"/>
        <v>701644</v>
      </c>
      <c r="N9" s="100">
        <f t="shared" si="1"/>
        <v>2406849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4869305</v>
      </c>
      <c r="X9" s="100">
        <f t="shared" si="1"/>
        <v>5635000</v>
      </c>
      <c r="Y9" s="100">
        <f t="shared" si="1"/>
        <v>-765695</v>
      </c>
      <c r="Z9" s="137">
        <f>+IF(X9&lt;&gt;0,+(Y9/X9)*100,0)</f>
        <v>-13.588198757763974</v>
      </c>
      <c r="AA9" s="153">
        <f>SUM(AA10:AA14)</f>
        <v>8902000</v>
      </c>
    </row>
    <row r="10" spans="1:27" ht="13.5">
      <c r="A10" s="138" t="s">
        <v>79</v>
      </c>
      <c r="B10" s="136"/>
      <c r="C10" s="155"/>
      <c r="D10" s="155"/>
      <c r="E10" s="156">
        <v>702000</v>
      </c>
      <c r="F10" s="60">
        <v>702000</v>
      </c>
      <c r="G10" s="60">
        <v>46269</v>
      </c>
      <c r="H10" s="60">
        <v>129482</v>
      </c>
      <c r="I10" s="60">
        <v>217750</v>
      </c>
      <c r="J10" s="60">
        <v>393501</v>
      </c>
      <c r="K10" s="60">
        <v>145135</v>
      </c>
      <c r="L10" s="60">
        <v>177924</v>
      </c>
      <c r="M10" s="60">
        <v>156842</v>
      </c>
      <c r="N10" s="60">
        <v>479901</v>
      </c>
      <c r="O10" s="60"/>
      <c r="P10" s="60"/>
      <c r="Q10" s="60"/>
      <c r="R10" s="60"/>
      <c r="S10" s="60"/>
      <c r="T10" s="60"/>
      <c r="U10" s="60"/>
      <c r="V10" s="60"/>
      <c r="W10" s="60">
        <v>873402</v>
      </c>
      <c r="X10" s="60">
        <v>330000</v>
      </c>
      <c r="Y10" s="60">
        <v>543402</v>
      </c>
      <c r="Z10" s="140">
        <v>164.67</v>
      </c>
      <c r="AA10" s="155">
        <v>702000</v>
      </c>
    </row>
    <row r="11" spans="1:27" ht="13.5">
      <c r="A11" s="138" t="s">
        <v>80</v>
      </c>
      <c r="B11" s="136"/>
      <c r="C11" s="155"/>
      <c r="D11" s="155"/>
      <c r="E11" s="156">
        <v>124000</v>
      </c>
      <c r="F11" s="60">
        <v>124000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12000</v>
      </c>
      <c r="Y11" s="60">
        <v>-12000</v>
      </c>
      <c r="Z11" s="140">
        <v>-100</v>
      </c>
      <c r="AA11" s="155">
        <v>124000</v>
      </c>
    </row>
    <row r="12" spans="1:27" ht="13.5">
      <c r="A12" s="138" t="s">
        <v>81</v>
      </c>
      <c r="B12" s="136"/>
      <c r="C12" s="155"/>
      <c r="D12" s="155"/>
      <c r="E12" s="156">
        <v>2923000</v>
      </c>
      <c r="F12" s="60">
        <v>2923000</v>
      </c>
      <c r="G12" s="60">
        <v>203498</v>
      </c>
      <c r="H12" s="60">
        <v>285402</v>
      </c>
      <c r="I12" s="60">
        <v>320043</v>
      </c>
      <c r="J12" s="60">
        <v>808943</v>
      </c>
      <c r="K12" s="60">
        <v>340824</v>
      </c>
      <c r="L12" s="60">
        <v>164635</v>
      </c>
      <c r="M12" s="60">
        <v>283488</v>
      </c>
      <c r="N12" s="60">
        <v>788947</v>
      </c>
      <c r="O12" s="60"/>
      <c r="P12" s="60"/>
      <c r="Q12" s="60"/>
      <c r="R12" s="60"/>
      <c r="S12" s="60"/>
      <c r="T12" s="60"/>
      <c r="U12" s="60"/>
      <c r="V12" s="60"/>
      <c r="W12" s="60">
        <v>1597890</v>
      </c>
      <c r="X12" s="60">
        <v>2907000</v>
      </c>
      <c r="Y12" s="60">
        <v>-1309110</v>
      </c>
      <c r="Z12" s="140">
        <v>-45.03</v>
      </c>
      <c r="AA12" s="155">
        <v>2923000</v>
      </c>
    </row>
    <row r="13" spans="1:27" ht="13.5">
      <c r="A13" s="138" t="s">
        <v>82</v>
      </c>
      <c r="B13" s="136"/>
      <c r="C13" s="155"/>
      <c r="D13" s="155"/>
      <c r="E13" s="156">
        <v>3612000</v>
      </c>
      <c r="F13" s="60">
        <v>3612000</v>
      </c>
      <c r="G13" s="60">
        <v>294277</v>
      </c>
      <c r="H13" s="60">
        <v>301620</v>
      </c>
      <c r="I13" s="60">
        <v>294519</v>
      </c>
      <c r="J13" s="60">
        <v>890416</v>
      </c>
      <c r="K13" s="60">
        <v>255627</v>
      </c>
      <c r="L13" s="60">
        <v>285915</v>
      </c>
      <c r="M13" s="60">
        <v>257722</v>
      </c>
      <c r="N13" s="60">
        <v>799264</v>
      </c>
      <c r="O13" s="60"/>
      <c r="P13" s="60"/>
      <c r="Q13" s="60"/>
      <c r="R13" s="60"/>
      <c r="S13" s="60"/>
      <c r="T13" s="60"/>
      <c r="U13" s="60"/>
      <c r="V13" s="60"/>
      <c r="W13" s="60">
        <v>1689680</v>
      </c>
      <c r="X13" s="60">
        <v>1693000</v>
      </c>
      <c r="Y13" s="60">
        <v>-3320</v>
      </c>
      <c r="Z13" s="140">
        <v>-0.2</v>
      </c>
      <c r="AA13" s="155">
        <v>3612000</v>
      </c>
    </row>
    <row r="14" spans="1:27" ht="13.5">
      <c r="A14" s="138" t="s">
        <v>83</v>
      </c>
      <c r="B14" s="136"/>
      <c r="C14" s="157"/>
      <c r="D14" s="157"/>
      <c r="E14" s="158">
        <v>1541000</v>
      </c>
      <c r="F14" s="159">
        <v>1541000</v>
      </c>
      <c r="G14" s="159">
        <v>20721</v>
      </c>
      <c r="H14" s="159">
        <v>10935</v>
      </c>
      <c r="I14" s="159">
        <v>337940</v>
      </c>
      <c r="J14" s="159">
        <v>369596</v>
      </c>
      <c r="K14" s="159">
        <v>331063</v>
      </c>
      <c r="L14" s="159">
        <v>4082</v>
      </c>
      <c r="M14" s="159">
        <v>3592</v>
      </c>
      <c r="N14" s="159">
        <v>338737</v>
      </c>
      <c r="O14" s="159"/>
      <c r="P14" s="159"/>
      <c r="Q14" s="159"/>
      <c r="R14" s="159"/>
      <c r="S14" s="159"/>
      <c r="T14" s="159"/>
      <c r="U14" s="159"/>
      <c r="V14" s="159"/>
      <c r="W14" s="159">
        <v>708333</v>
      </c>
      <c r="X14" s="159">
        <v>693000</v>
      </c>
      <c r="Y14" s="159">
        <v>15333</v>
      </c>
      <c r="Z14" s="141">
        <v>2.21</v>
      </c>
      <c r="AA14" s="157">
        <v>1541000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8107000</v>
      </c>
      <c r="F15" s="100">
        <f t="shared" si="2"/>
        <v>8107000</v>
      </c>
      <c r="G15" s="100">
        <f t="shared" si="2"/>
        <v>263399</v>
      </c>
      <c r="H15" s="100">
        <f t="shared" si="2"/>
        <v>895849</v>
      </c>
      <c r="I15" s="100">
        <f t="shared" si="2"/>
        <v>1274607</v>
      </c>
      <c r="J15" s="100">
        <f t="shared" si="2"/>
        <v>2433855</v>
      </c>
      <c r="K15" s="100">
        <f t="shared" si="2"/>
        <v>1906220</v>
      </c>
      <c r="L15" s="100">
        <f t="shared" si="2"/>
        <v>2349704</v>
      </c>
      <c r="M15" s="100">
        <f t="shared" si="2"/>
        <v>1645888</v>
      </c>
      <c r="N15" s="100">
        <f t="shared" si="2"/>
        <v>5901812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8335667</v>
      </c>
      <c r="X15" s="100">
        <f t="shared" si="2"/>
        <v>3241000</v>
      </c>
      <c r="Y15" s="100">
        <f t="shared" si="2"/>
        <v>5094667</v>
      </c>
      <c r="Z15" s="137">
        <f>+IF(X15&lt;&gt;0,+(Y15/X15)*100,0)</f>
        <v>157.1942918852206</v>
      </c>
      <c r="AA15" s="153">
        <f>SUM(AA16:AA18)</f>
        <v>8107000</v>
      </c>
    </row>
    <row r="16" spans="1:27" ht="13.5">
      <c r="A16" s="138" t="s">
        <v>85</v>
      </c>
      <c r="B16" s="136"/>
      <c r="C16" s="155"/>
      <c r="D16" s="155"/>
      <c r="E16" s="156">
        <v>2563000</v>
      </c>
      <c r="F16" s="60">
        <v>2563000</v>
      </c>
      <c r="G16" s="60">
        <v>141845</v>
      </c>
      <c r="H16" s="60">
        <v>505593</v>
      </c>
      <c r="I16" s="60">
        <v>758922</v>
      </c>
      <c r="J16" s="60">
        <v>1406360</v>
      </c>
      <c r="K16" s="60">
        <v>1444696</v>
      </c>
      <c r="L16" s="60">
        <v>1902802</v>
      </c>
      <c r="M16" s="60">
        <v>765295</v>
      </c>
      <c r="N16" s="60">
        <v>4112793</v>
      </c>
      <c r="O16" s="60"/>
      <c r="P16" s="60"/>
      <c r="Q16" s="60"/>
      <c r="R16" s="60"/>
      <c r="S16" s="60"/>
      <c r="T16" s="60"/>
      <c r="U16" s="60"/>
      <c r="V16" s="60"/>
      <c r="W16" s="60">
        <v>5519153</v>
      </c>
      <c r="X16" s="60">
        <v>1200000</v>
      </c>
      <c r="Y16" s="60">
        <v>4319153</v>
      </c>
      <c r="Z16" s="140">
        <v>359.93</v>
      </c>
      <c r="AA16" s="155">
        <v>2563000</v>
      </c>
    </row>
    <row r="17" spans="1:27" ht="13.5">
      <c r="A17" s="138" t="s">
        <v>86</v>
      </c>
      <c r="B17" s="136"/>
      <c r="C17" s="155"/>
      <c r="D17" s="155"/>
      <c r="E17" s="156">
        <v>4217000</v>
      </c>
      <c r="F17" s="60">
        <v>4217000</v>
      </c>
      <c r="G17" s="60">
        <v>105047</v>
      </c>
      <c r="H17" s="60">
        <v>355508</v>
      </c>
      <c r="I17" s="60">
        <v>14109</v>
      </c>
      <c r="J17" s="60">
        <v>474664</v>
      </c>
      <c r="K17" s="60">
        <v>397225</v>
      </c>
      <c r="L17" s="60">
        <v>388786</v>
      </c>
      <c r="M17" s="60">
        <v>618280</v>
      </c>
      <c r="N17" s="60">
        <v>1404291</v>
      </c>
      <c r="O17" s="60"/>
      <c r="P17" s="60"/>
      <c r="Q17" s="60"/>
      <c r="R17" s="60"/>
      <c r="S17" s="60"/>
      <c r="T17" s="60"/>
      <c r="U17" s="60"/>
      <c r="V17" s="60"/>
      <c r="W17" s="60">
        <v>1878955</v>
      </c>
      <c r="X17" s="60">
        <v>1418000</v>
      </c>
      <c r="Y17" s="60">
        <v>460955</v>
      </c>
      <c r="Z17" s="140">
        <v>32.51</v>
      </c>
      <c r="AA17" s="155">
        <v>4217000</v>
      </c>
    </row>
    <row r="18" spans="1:27" ht="13.5">
      <c r="A18" s="138" t="s">
        <v>87</v>
      </c>
      <c r="B18" s="136"/>
      <c r="C18" s="155"/>
      <c r="D18" s="155"/>
      <c r="E18" s="156">
        <v>1327000</v>
      </c>
      <c r="F18" s="60">
        <v>1327000</v>
      </c>
      <c r="G18" s="60">
        <v>16507</v>
      </c>
      <c r="H18" s="60">
        <v>34748</v>
      </c>
      <c r="I18" s="60">
        <v>501576</v>
      </c>
      <c r="J18" s="60">
        <v>552831</v>
      </c>
      <c r="K18" s="60">
        <v>64299</v>
      </c>
      <c r="L18" s="60">
        <v>58116</v>
      </c>
      <c r="M18" s="60">
        <v>262313</v>
      </c>
      <c r="N18" s="60">
        <v>384728</v>
      </c>
      <c r="O18" s="60"/>
      <c r="P18" s="60"/>
      <c r="Q18" s="60"/>
      <c r="R18" s="60"/>
      <c r="S18" s="60"/>
      <c r="T18" s="60"/>
      <c r="U18" s="60"/>
      <c r="V18" s="60"/>
      <c r="W18" s="60">
        <v>937559</v>
      </c>
      <c r="X18" s="60">
        <v>623000</v>
      </c>
      <c r="Y18" s="60">
        <v>314559</v>
      </c>
      <c r="Z18" s="140">
        <v>50.49</v>
      </c>
      <c r="AA18" s="155">
        <v>1327000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153071000</v>
      </c>
      <c r="F19" s="100">
        <f t="shared" si="3"/>
        <v>153071000</v>
      </c>
      <c r="G19" s="100">
        <f t="shared" si="3"/>
        <v>9116740</v>
      </c>
      <c r="H19" s="100">
        <f t="shared" si="3"/>
        <v>12445399</v>
      </c>
      <c r="I19" s="100">
        <f t="shared" si="3"/>
        <v>11281172</v>
      </c>
      <c r="J19" s="100">
        <f t="shared" si="3"/>
        <v>32843311</v>
      </c>
      <c r="K19" s="100">
        <f t="shared" si="3"/>
        <v>11878978</v>
      </c>
      <c r="L19" s="100">
        <f t="shared" si="3"/>
        <v>10870369</v>
      </c>
      <c r="M19" s="100">
        <f t="shared" si="3"/>
        <v>11889778</v>
      </c>
      <c r="N19" s="100">
        <f t="shared" si="3"/>
        <v>34639125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67482436</v>
      </c>
      <c r="X19" s="100">
        <f t="shared" si="3"/>
        <v>57117000</v>
      </c>
      <c r="Y19" s="100">
        <f t="shared" si="3"/>
        <v>10365436</v>
      </c>
      <c r="Z19" s="137">
        <f>+IF(X19&lt;&gt;0,+(Y19/X19)*100,0)</f>
        <v>18.147724845492586</v>
      </c>
      <c r="AA19" s="153">
        <f>SUM(AA20:AA23)</f>
        <v>153071000</v>
      </c>
    </row>
    <row r="20" spans="1:27" ht="13.5">
      <c r="A20" s="138" t="s">
        <v>89</v>
      </c>
      <c r="B20" s="136"/>
      <c r="C20" s="155"/>
      <c r="D20" s="155"/>
      <c r="E20" s="156">
        <v>54122000</v>
      </c>
      <c r="F20" s="60">
        <v>54122000</v>
      </c>
      <c r="G20" s="60">
        <v>3619327</v>
      </c>
      <c r="H20" s="60">
        <v>5286466</v>
      </c>
      <c r="I20" s="60">
        <v>4261655</v>
      </c>
      <c r="J20" s="60">
        <v>13167448</v>
      </c>
      <c r="K20" s="60">
        <v>4529171</v>
      </c>
      <c r="L20" s="60">
        <v>4503121</v>
      </c>
      <c r="M20" s="60">
        <v>4403850</v>
      </c>
      <c r="N20" s="60">
        <v>13436142</v>
      </c>
      <c r="O20" s="60"/>
      <c r="P20" s="60"/>
      <c r="Q20" s="60"/>
      <c r="R20" s="60"/>
      <c r="S20" s="60"/>
      <c r="T20" s="60"/>
      <c r="U20" s="60"/>
      <c r="V20" s="60"/>
      <c r="W20" s="60">
        <v>26603590</v>
      </c>
      <c r="X20" s="60">
        <v>26679000</v>
      </c>
      <c r="Y20" s="60">
        <v>-75410</v>
      </c>
      <c r="Z20" s="140">
        <v>-0.28</v>
      </c>
      <c r="AA20" s="155">
        <v>54122000</v>
      </c>
    </row>
    <row r="21" spans="1:27" ht="13.5">
      <c r="A21" s="138" t="s">
        <v>90</v>
      </c>
      <c r="B21" s="136"/>
      <c r="C21" s="155"/>
      <c r="D21" s="155"/>
      <c r="E21" s="156">
        <v>41070000</v>
      </c>
      <c r="F21" s="60">
        <v>41070000</v>
      </c>
      <c r="G21" s="60">
        <v>2149347</v>
      </c>
      <c r="H21" s="60">
        <v>3936594</v>
      </c>
      <c r="I21" s="60">
        <v>3890318</v>
      </c>
      <c r="J21" s="60">
        <v>9976259</v>
      </c>
      <c r="K21" s="60">
        <v>4312819</v>
      </c>
      <c r="L21" s="60">
        <v>2885106</v>
      </c>
      <c r="M21" s="60">
        <v>7268637</v>
      </c>
      <c r="N21" s="60">
        <v>14466562</v>
      </c>
      <c r="O21" s="60"/>
      <c r="P21" s="60"/>
      <c r="Q21" s="60"/>
      <c r="R21" s="60"/>
      <c r="S21" s="60"/>
      <c r="T21" s="60"/>
      <c r="U21" s="60"/>
      <c r="V21" s="60"/>
      <c r="W21" s="60">
        <v>24442821</v>
      </c>
      <c r="X21" s="60">
        <v>14389000</v>
      </c>
      <c r="Y21" s="60">
        <v>10053821</v>
      </c>
      <c r="Z21" s="140">
        <v>69.87</v>
      </c>
      <c r="AA21" s="155">
        <v>41070000</v>
      </c>
    </row>
    <row r="22" spans="1:27" ht="13.5">
      <c r="A22" s="138" t="s">
        <v>91</v>
      </c>
      <c r="B22" s="136"/>
      <c r="C22" s="157"/>
      <c r="D22" s="157"/>
      <c r="E22" s="158">
        <v>39866000</v>
      </c>
      <c r="F22" s="159">
        <v>39866000</v>
      </c>
      <c r="G22" s="159">
        <v>1538594</v>
      </c>
      <c r="H22" s="159">
        <v>1487773</v>
      </c>
      <c r="I22" s="159">
        <v>1474216</v>
      </c>
      <c r="J22" s="159">
        <v>4500583</v>
      </c>
      <c r="K22" s="159">
        <v>1448084</v>
      </c>
      <c r="L22" s="159">
        <v>1458787</v>
      </c>
      <c r="M22" s="159">
        <v>778</v>
      </c>
      <c r="N22" s="159">
        <v>2907649</v>
      </c>
      <c r="O22" s="159"/>
      <c r="P22" s="159"/>
      <c r="Q22" s="159"/>
      <c r="R22" s="159"/>
      <c r="S22" s="159"/>
      <c r="T22" s="159"/>
      <c r="U22" s="159"/>
      <c r="V22" s="159"/>
      <c r="W22" s="159">
        <v>7408232</v>
      </c>
      <c r="X22" s="159">
        <v>7025000</v>
      </c>
      <c r="Y22" s="159">
        <v>383232</v>
      </c>
      <c r="Z22" s="141">
        <v>5.46</v>
      </c>
      <c r="AA22" s="157">
        <v>39866000</v>
      </c>
    </row>
    <row r="23" spans="1:27" ht="13.5">
      <c r="A23" s="138" t="s">
        <v>92</v>
      </c>
      <c r="B23" s="136"/>
      <c r="C23" s="155"/>
      <c r="D23" s="155"/>
      <c r="E23" s="156">
        <v>18013000</v>
      </c>
      <c r="F23" s="60">
        <v>18013000</v>
      </c>
      <c r="G23" s="60">
        <v>1809472</v>
      </c>
      <c r="H23" s="60">
        <v>1734566</v>
      </c>
      <c r="I23" s="60">
        <v>1654983</v>
      </c>
      <c r="J23" s="60">
        <v>5199021</v>
      </c>
      <c r="K23" s="60">
        <v>1588904</v>
      </c>
      <c r="L23" s="60">
        <v>2023355</v>
      </c>
      <c r="M23" s="60">
        <v>216513</v>
      </c>
      <c r="N23" s="60">
        <v>3828772</v>
      </c>
      <c r="O23" s="60"/>
      <c r="P23" s="60"/>
      <c r="Q23" s="60"/>
      <c r="R23" s="60"/>
      <c r="S23" s="60"/>
      <c r="T23" s="60"/>
      <c r="U23" s="60"/>
      <c r="V23" s="60"/>
      <c r="W23" s="60">
        <v>9027793</v>
      </c>
      <c r="X23" s="60">
        <v>9024000</v>
      </c>
      <c r="Y23" s="60">
        <v>3793</v>
      </c>
      <c r="Z23" s="140">
        <v>0.04</v>
      </c>
      <c r="AA23" s="155">
        <v>18013000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320464000</v>
      </c>
      <c r="F25" s="73">
        <f t="shared" si="4"/>
        <v>320464000</v>
      </c>
      <c r="G25" s="73">
        <f t="shared" si="4"/>
        <v>42462624</v>
      </c>
      <c r="H25" s="73">
        <f t="shared" si="4"/>
        <v>22917939</v>
      </c>
      <c r="I25" s="73">
        <f t="shared" si="4"/>
        <v>22055857</v>
      </c>
      <c r="J25" s="73">
        <f t="shared" si="4"/>
        <v>87436420</v>
      </c>
      <c r="K25" s="73">
        <f t="shared" si="4"/>
        <v>23869350</v>
      </c>
      <c r="L25" s="73">
        <f t="shared" si="4"/>
        <v>40016318</v>
      </c>
      <c r="M25" s="73">
        <f t="shared" si="4"/>
        <v>22400126</v>
      </c>
      <c r="N25" s="73">
        <f t="shared" si="4"/>
        <v>86285794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173722214</v>
      </c>
      <c r="X25" s="73">
        <f t="shared" si="4"/>
        <v>107785000</v>
      </c>
      <c r="Y25" s="73">
        <f t="shared" si="4"/>
        <v>65937214</v>
      </c>
      <c r="Z25" s="170">
        <f>+IF(X25&lt;&gt;0,+(Y25/X25)*100,0)</f>
        <v>61.17475901099411</v>
      </c>
      <c r="AA25" s="168">
        <f>+AA5+AA9+AA15+AA19+AA24</f>
        <v>320464000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48588917</v>
      </c>
      <c r="F28" s="100">
        <f t="shared" si="5"/>
        <v>48588917</v>
      </c>
      <c r="G28" s="100">
        <f t="shared" si="5"/>
        <v>8418963</v>
      </c>
      <c r="H28" s="100">
        <f t="shared" si="5"/>
        <v>7774314</v>
      </c>
      <c r="I28" s="100">
        <f t="shared" si="5"/>
        <v>7237744</v>
      </c>
      <c r="J28" s="100">
        <f t="shared" si="5"/>
        <v>23431021</v>
      </c>
      <c r="K28" s="100">
        <f t="shared" si="5"/>
        <v>8924952</v>
      </c>
      <c r="L28" s="100">
        <f t="shared" si="5"/>
        <v>7687531</v>
      </c>
      <c r="M28" s="100">
        <f t="shared" si="5"/>
        <v>8038570</v>
      </c>
      <c r="N28" s="100">
        <f t="shared" si="5"/>
        <v>24651053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48082074</v>
      </c>
      <c r="X28" s="100">
        <f t="shared" si="5"/>
        <v>23000000</v>
      </c>
      <c r="Y28" s="100">
        <f t="shared" si="5"/>
        <v>25082074</v>
      </c>
      <c r="Z28" s="137">
        <f>+IF(X28&lt;&gt;0,+(Y28/X28)*100,0)</f>
        <v>109.05249565217392</v>
      </c>
      <c r="AA28" s="153">
        <f>SUM(AA29:AA31)</f>
        <v>48588917</v>
      </c>
    </row>
    <row r="29" spans="1:27" ht="13.5">
      <c r="A29" s="138" t="s">
        <v>75</v>
      </c>
      <c r="B29" s="136"/>
      <c r="C29" s="155"/>
      <c r="D29" s="155"/>
      <c r="E29" s="156">
        <v>20005903</v>
      </c>
      <c r="F29" s="60">
        <v>20005903</v>
      </c>
      <c r="G29" s="60">
        <v>2697812</v>
      </c>
      <c r="H29" s="60">
        <v>3961025</v>
      </c>
      <c r="I29" s="60">
        <v>1945366</v>
      </c>
      <c r="J29" s="60">
        <v>8604203</v>
      </c>
      <c r="K29" s="60">
        <v>4242590</v>
      </c>
      <c r="L29" s="60">
        <v>1034301</v>
      </c>
      <c r="M29" s="60">
        <v>2785666</v>
      </c>
      <c r="N29" s="60">
        <v>8062557</v>
      </c>
      <c r="O29" s="60"/>
      <c r="P29" s="60"/>
      <c r="Q29" s="60"/>
      <c r="R29" s="60"/>
      <c r="S29" s="60"/>
      <c r="T29" s="60"/>
      <c r="U29" s="60"/>
      <c r="V29" s="60"/>
      <c r="W29" s="60">
        <v>16666760</v>
      </c>
      <c r="X29" s="60">
        <v>9403000</v>
      </c>
      <c r="Y29" s="60">
        <v>7263760</v>
      </c>
      <c r="Z29" s="140">
        <v>77.25</v>
      </c>
      <c r="AA29" s="155">
        <v>20005903</v>
      </c>
    </row>
    <row r="30" spans="1:27" ht="13.5">
      <c r="A30" s="138" t="s">
        <v>76</v>
      </c>
      <c r="B30" s="136"/>
      <c r="C30" s="157"/>
      <c r="D30" s="157"/>
      <c r="E30" s="158">
        <v>15956000</v>
      </c>
      <c r="F30" s="159">
        <v>15956000</v>
      </c>
      <c r="G30" s="159">
        <v>4496101</v>
      </c>
      <c r="H30" s="159">
        <v>2495710</v>
      </c>
      <c r="I30" s="159">
        <v>4017618</v>
      </c>
      <c r="J30" s="159">
        <v>11009429</v>
      </c>
      <c r="K30" s="159">
        <v>4139738</v>
      </c>
      <c r="L30" s="159">
        <v>5591165</v>
      </c>
      <c r="M30" s="159">
        <v>4429093</v>
      </c>
      <c r="N30" s="159">
        <v>14159996</v>
      </c>
      <c r="O30" s="159"/>
      <c r="P30" s="159"/>
      <c r="Q30" s="159"/>
      <c r="R30" s="159"/>
      <c r="S30" s="159"/>
      <c r="T30" s="159"/>
      <c r="U30" s="159"/>
      <c r="V30" s="159"/>
      <c r="W30" s="159">
        <v>25169425</v>
      </c>
      <c r="X30" s="159">
        <v>7484000</v>
      </c>
      <c r="Y30" s="159">
        <v>17685425</v>
      </c>
      <c r="Z30" s="141">
        <v>236.31</v>
      </c>
      <c r="AA30" s="157">
        <v>15956000</v>
      </c>
    </row>
    <row r="31" spans="1:27" ht="13.5">
      <c r="A31" s="138" t="s">
        <v>77</v>
      </c>
      <c r="B31" s="136"/>
      <c r="C31" s="155"/>
      <c r="D31" s="155"/>
      <c r="E31" s="156">
        <v>12627014</v>
      </c>
      <c r="F31" s="60">
        <v>12627014</v>
      </c>
      <c r="G31" s="60">
        <v>1225050</v>
      </c>
      <c r="H31" s="60">
        <v>1317579</v>
      </c>
      <c r="I31" s="60">
        <v>1274760</v>
      </c>
      <c r="J31" s="60">
        <v>3817389</v>
      </c>
      <c r="K31" s="60">
        <v>542624</v>
      </c>
      <c r="L31" s="60">
        <v>1062065</v>
      </c>
      <c r="M31" s="60">
        <v>823811</v>
      </c>
      <c r="N31" s="60">
        <v>2428500</v>
      </c>
      <c r="O31" s="60"/>
      <c r="P31" s="60"/>
      <c r="Q31" s="60"/>
      <c r="R31" s="60"/>
      <c r="S31" s="60"/>
      <c r="T31" s="60"/>
      <c r="U31" s="60"/>
      <c r="V31" s="60"/>
      <c r="W31" s="60">
        <v>6245889</v>
      </c>
      <c r="X31" s="60">
        <v>6113000</v>
      </c>
      <c r="Y31" s="60">
        <v>132889</v>
      </c>
      <c r="Z31" s="140">
        <v>2.17</v>
      </c>
      <c r="AA31" s="155">
        <v>12627014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31928584</v>
      </c>
      <c r="F32" s="100">
        <f t="shared" si="6"/>
        <v>31928584</v>
      </c>
      <c r="G32" s="100">
        <f t="shared" si="6"/>
        <v>3945930</v>
      </c>
      <c r="H32" s="100">
        <f t="shared" si="6"/>
        <v>4142308</v>
      </c>
      <c r="I32" s="100">
        <f t="shared" si="6"/>
        <v>4471986</v>
      </c>
      <c r="J32" s="100">
        <f t="shared" si="6"/>
        <v>12560224</v>
      </c>
      <c r="K32" s="100">
        <f t="shared" si="6"/>
        <v>2870647</v>
      </c>
      <c r="L32" s="100">
        <f t="shared" si="6"/>
        <v>2859617</v>
      </c>
      <c r="M32" s="100">
        <f t="shared" si="6"/>
        <v>4316561</v>
      </c>
      <c r="N32" s="100">
        <f t="shared" si="6"/>
        <v>10046825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22607049</v>
      </c>
      <c r="X32" s="100">
        <f t="shared" si="6"/>
        <v>24126000</v>
      </c>
      <c r="Y32" s="100">
        <f t="shared" si="6"/>
        <v>-1518951</v>
      </c>
      <c r="Z32" s="137">
        <f>+IF(X32&lt;&gt;0,+(Y32/X32)*100,0)</f>
        <v>-6.295908977866202</v>
      </c>
      <c r="AA32" s="153">
        <f>SUM(AA33:AA37)</f>
        <v>31928584</v>
      </c>
    </row>
    <row r="33" spans="1:27" ht="13.5">
      <c r="A33" s="138" t="s">
        <v>79</v>
      </c>
      <c r="B33" s="136"/>
      <c r="C33" s="155"/>
      <c r="D33" s="155"/>
      <c r="E33" s="156">
        <v>13637214</v>
      </c>
      <c r="F33" s="60">
        <v>13637214</v>
      </c>
      <c r="G33" s="60">
        <v>1874136</v>
      </c>
      <c r="H33" s="60">
        <v>1895758</v>
      </c>
      <c r="I33" s="60">
        <v>1921354</v>
      </c>
      <c r="J33" s="60">
        <v>5691248</v>
      </c>
      <c r="K33" s="60">
        <v>1219855</v>
      </c>
      <c r="L33" s="60">
        <v>1211271</v>
      </c>
      <c r="M33" s="60">
        <v>1927909</v>
      </c>
      <c r="N33" s="60">
        <v>4359035</v>
      </c>
      <c r="O33" s="60"/>
      <c r="P33" s="60"/>
      <c r="Q33" s="60"/>
      <c r="R33" s="60"/>
      <c r="S33" s="60"/>
      <c r="T33" s="60"/>
      <c r="U33" s="60"/>
      <c r="V33" s="60"/>
      <c r="W33" s="60">
        <v>10050283</v>
      </c>
      <c r="X33" s="60">
        <v>14794000</v>
      </c>
      <c r="Y33" s="60">
        <v>-4743717</v>
      </c>
      <c r="Z33" s="140">
        <v>-32.07</v>
      </c>
      <c r="AA33" s="155">
        <v>13637214</v>
      </c>
    </row>
    <row r="34" spans="1:27" ht="13.5">
      <c r="A34" s="138" t="s">
        <v>80</v>
      </c>
      <c r="B34" s="136"/>
      <c r="C34" s="155"/>
      <c r="D34" s="155"/>
      <c r="E34" s="156">
        <v>1703195</v>
      </c>
      <c r="F34" s="60">
        <v>1703195</v>
      </c>
      <c r="G34" s="60">
        <v>115289</v>
      </c>
      <c r="H34" s="60">
        <v>85359</v>
      </c>
      <c r="I34" s="60">
        <v>94628</v>
      </c>
      <c r="J34" s="60">
        <v>295276</v>
      </c>
      <c r="K34" s="60">
        <v>63807</v>
      </c>
      <c r="L34" s="60">
        <v>203006</v>
      </c>
      <c r="M34" s="60">
        <v>415172</v>
      </c>
      <c r="N34" s="60">
        <v>681985</v>
      </c>
      <c r="O34" s="60"/>
      <c r="P34" s="60"/>
      <c r="Q34" s="60"/>
      <c r="R34" s="60"/>
      <c r="S34" s="60"/>
      <c r="T34" s="60"/>
      <c r="U34" s="60"/>
      <c r="V34" s="60"/>
      <c r="W34" s="60">
        <v>977261</v>
      </c>
      <c r="X34" s="60">
        <v>1628000</v>
      </c>
      <c r="Y34" s="60">
        <v>-650739</v>
      </c>
      <c r="Z34" s="140">
        <v>-39.97</v>
      </c>
      <c r="AA34" s="155">
        <v>1703195</v>
      </c>
    </row>
    <row r="35" spans="1:27" ht="13.5">
      <c r="A35" s="138" t="s">
        <v>81</v>
      </c>
      <c r="B35" s="136"/>
      <c r="C35" s="155"/>
      <c r="D35" s="155"/>
      <c r="E35" s="156">
        <v>12032595</v>
      </c>
      <c r="F35" s="60">
        <v>12032595</v>
      </c>
      <c r="G35" s="60">
        <v>1441059</v>
      </c>
      <c r="H35" s="60">
        <v>1642868</v>
      </c>
      <c r="I35" s="60">
        <v>1877237</v>
      </c>
      <c r="J35" s="60">
        <v>4961164</v>
      </c>
      <c r="K35" s="60">
        <v>1303737</v>
      </c>
      <c r="L35" s="60">
        <v>1110881</v>
      </c>
      <c r="M35" s="60">
        <v>1627223</v>
      </c>
      <c r="N35" s="60">
        <v>4041841</v>
      </c>
      <c r="O35" s="60"/>
      <c r="P35" s="60"/>
      <c r="Q35" s="60"/>
      <c r="R35" s="60"/>
      <c r="S35" s="60"/>
      <c r="T35" s="60"/>
      <c r="U35" s="60"/>
      <c r="V35" s="60"/>
      <c r="W35" s="60">
        <v>9003005</v>
      </c>
      <c r="X35" s="60">
        <v>5485000</v>
      </c>
      <c r="Y35" s="60">
        <v>3518005</v>
      </c>
      <c r="Z35" s="140">
        <v>64.14</v>
      </c>
      <c r="AA35" s="155">
        <v>12032595</v>
      </c>
    </row>
    <row r="36" spans="1:27" ht="13.5">
      <c r="A36" s="138" t="s">
        <v>82</v>
      </c>
      <c r="B36" s="136"/>
      <c r="C36" s="155"/>
      <c r="D36" s="155"/>
      <c r="E36" s="156">
        <v>2332497</v>
      </c>
      <c r="F36" s="60">
        <v>2332497</v>
      </c>
      <c r="G36" s="60">
        <v>266744</v>
      </c>
      <c r="H36" s="60">
        <v>253983</v>
      </c>
      <c r="I36" s="60">
        <v>285524</v>
      </c>
      <c r="J36" s="60">
        <v>806251</v>
      </c>
      <c r="K36" s="60">
        <v>141154</v>
      </c>
      <c r="L36" s="60">
        <v>180169</v>
      </c>
      <c r="M36" s="60">
        <v>182242</v>
      </c>
      <c r="N36" s="60">
        <v>503565</v>
      </c>
      <c r="O36" s="60"/>
      <c r="P36" s="60"/>
      <c r="Q36" s="60"/>
      <c r="R36" s="60"/>
      <c r="S36" s="60"/>
      <c r="T36" s="60"/>
      <c r="U36" s="60"/>
      <c r="V36" s="60"/>
      <c r="W36" s="60">
        <v>1309816</v>
      </c>
      <c r="X36" s="60">
        <v>1072000</v>
      </c>
      <c r="Y36" s="60">
        <v>237816</v>
      </c>
      <c r="Z36" s="140">
        <v>22.18</v>
      </c>
      <c r="AA36" s="155">
        <v>2332497</v>
      </c>
    </row>
    <row r="37" spans="1:27" ht="13.5">
      <c r="A37" s="138" t="s">
        <v>83</v>
      </c>
      <c r="B37" s="136"/>
      <c r="C37" s="157"/>
      <c r="D37" s="157"/>
      <c r="E37" s="158">
        <v>2223083</v>
      </c>
      <c r="F37" s="159">
        <v>2223083</v>
      </c>
      <c r="G37" s="159">
        <v>248702</v>
      </c>
      <c r="H37" s="159">
        <v>264340</v>
      </c>
      <c r="I37" s="159">
        <v>293243</v>
      </c>
      <c r="J37" s="159">
        <v>806285</v>
      </c>
      <c r="K37" s="159">
        <v>142094</v>
      </c>
      <c r="L37" s="159">
        <v>154290</v>
      </c>
      <c r="M37" s="159">
        <v>164015</v>
      </c>
      <c r="N37" s="159">
        <v>460399</v>
      </c>
      <c r="O37" s="159"/>
      <c r="P37" s="159"/>
      <c r="Q37" s="159"/>
      <c r="R37" s="159"/>
      <c r="S37" s="159"/>
      <c r="T37" s="159"/>
      <c r="U37" s="159"/>
      <c r="V37" s="159"/>
      <c r="W37" s="159">
        <v>1266684</v>
      </c>
      <c r="X37" s="159">
        <v>1147000</v>
      </c>
      <c r="Y37" s="159">
        <v>119684</v>
      </c>
      <c r="Z37" s="141">
        <v>10.43</v>
      </c>
      <c r="AA37" s="157">
        <v>2223083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34434917</v>
      </c>
      <c r="F38" s="100">
        <f t="shared" si="7"/>
        <v>34434917</v>
      </c>
      <c r="G38" s="100">
        <f t="shared" si="7"/>
        <v>4973682</v>
      </c>
      <c r="H38" s="100">
        <f t="shared" si="7"/>
        <v>4715919</v>
      </c>
      <c r="I38" s="100">
        <f t="shared" si="7"/>
        <v>5107138</v>
      </c>
      <c r="J38" s="100">
        <f t="shared" si="7"/>
        <v>14796739</v>
      </c>
      <c r="K38" s="100">
        <f t="shared" si="7"/>
        <v>3289037</v>
      </c>
      <c r="L38" s="100">
        <f t="shared" si="7"/>
        <v>3368862</v>
      </c>
      <c r="M38" s="100">
        <f t="shared" si="7"/>
        <v>4946044</v>
      </c>
      <c r="N38" s="100">
        <f t="shared" si="7"/>
        <v>11603943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26400682</v>
      </c>
      <c r="X38" s="100">
        <f t="shared" si="7"/>
        <v>18229000</v>
      </c>
      <c r="Y38" s="100">
        <f t="shared" si="7"/>
        <v>8171682</v>
      </c>
      <c r="Z38" s="137">
        <f>+IF(X38&lt;&gt;0,+(Y38/X38)*100,0)</f>
        <v>44.82792254100609</v>
      </c>
      <c r="AA38" s="153">
        <f>SUM(AA39:AA41)</f>
        <v>34434917</v>
      </c>
    </row>
    <row r="39" spans="1:27" ht="13.5">
      <c r="A39" s="138" t="s">
        <v>85</v>
      </c>
      <c r="B39" s="136"/>
      <c r="C39" s="155"/>
      <c r="D39" s="155"/>
      <c r="E39" s="156">
        <v>19977556</v>
      </c>
      <c r="F39" s="60">
        <v>19977556</v>
      </c>
      <c r="G39" s="60">
        <v>2168348</v>
      </c>
      <c r="H39" s="60">
        <v>1966338</v>
      </c>
      <c r="I39" s="60">
        <v>2131801</v>
      </c>
      <c r="J39" s="60">
        <v>6266487</v>
      </c>
      <c r="K39" s="60">
        <v>1189717</v>
      </c>
      <c r="L39" s="60">
        <v>1524546</v>
      </c>
      <c r="M39" s="60">
        <v>2203630</v>
      </c>
      <c r="N39" s="60">
        <v>4917893</v>
      </c>
      <c r="O39" s="60"/>
      <c r="P39" s="60"/>
      <c r="Q39" s="60"/>
      <c r="R39" s="60"/>
      <c r="S39" s="60"/>
      <c r="T39" s="60"/>
      <c r="U39" s="60"/>
      <c r="V39" s="60"/>
      <c r="W39" s="60">
        <v>11184380</v>
      </c>
      <c r="X39" s="60">
        <v>7648000</v>
      </c>
      <c r="Y39" s="60">
        <v>3536380</v>
      </c>
      <c r="Z39" s="140">
        <v>46.24</v>
      </c>
      <c r="AA39" s="155">
        <v>19977556</v>
      </c>
    </row>
    <row r="40" spans="1:27" ht="13.5">
      <c r="A40" s="138" t="s">
        <v>86</v>
      </c>
      <c r="B40" s="136"/>
      <c r="C40" s="155"/>
      <c r="D40" s="155"/>
      <c r="E40" s="156">
        <v>11685791</v>
      </c>
      <c r="F40" s="60">
        <v>11685791</v>
      </c>
      <c r="G40" s="60">
        <v>2552968</v>
      </c>
      <c r="H40" s="60">
        <v>2477407</v>
      </c>
      <c r="I40" s="60">
        <v>2648282</v>
      </c>
      <c r="J40" s="60">
        <v>7678657</v>
      </c>
      <c r="K40" s="60">
        <v>1890733</v>
      </c>
      <c r="L40" s="60">
        <v>1630865</v>
      </c>
      <c r="M40" s="60">
        <v>2488095</v>
      </c>
      <c r="N40" s="60">
        <v>6009693</v>
      </c>
      <c r="O40" s="60"/>
      <c r="P40" s="60"/>
      <c r="Q40" s="60"/>
      <c r="R40" s="60"/>
      <c r="S40" s="60"/>
      <c r="T40" s="60"/>
      <c r="U40" s="60"/>
      <c r="V40" s="60"/>
      <c r="W40" s="60">
        <v>13688350</v>
      </c>
      <c r="X40" s="60">
        <v>9201000</v>
      </c>
      <c r="Y40" s="60">
        <v>4487350</v>
      </c>
      <c r="Z40" s="140">
        <v>48.77</v>
      </c>
      <c r="AA40" s="155">
        <v>11685791</v>
      </c>
    </row>
    <row r="41" spans="1:27" ht="13.5">
      <c r="A41" s="138" t="s">
        <v>87</v>
      </c>
      <c r="B41" s="136"/>
      <c r="C41" s="155"/>
      <c r="D41" s="155"/>
      <c r="E41" s="156">
        <v>2771570</v>
      </c>
      <c r="F41" s="60">
        <v>2771570</v>
      </c>
      <c r="G41" s="60">
        <v>252366</v>
      </c>
      <c r="H41" s="60">
        <v>272174</v>
      </c>
      <c r="I41" s="60">
        <v>327055</v>
      </c>
      <c r="J41" s="60">
        <v>851595</v>
      </c>
      <c r="K41" s="60">
        <v>208587</v>
      </c>
      <c r="L41" s="60">
        <v>213451</v>
      </c>
      <c r="M41" s="60">
        <v>254319</v>
      </c>
      <c r="N41" s="60">
        <v>676357</v>
      </c>
      <c r="O41" s="60"/>
      <c r="P41" s="60"/>
      <c r="Q41" s="60"/>
      <c r="R41" s="60"/>
      <c r="S41" s="60"/>
      <c r="T41" s="60"/>
      <c r="U41" s="60"/>
      <c r="V41" s="60"/>
      <c r="W41" s="60">
        <v>1527952</v>
      </c>
      <c r="X41" s="60">
        <v>1380000</v>
      </c>
      <c r="Y41" s="60">
        <v>147952</v>
      </c>
      <c r="Z41" s="140">
        <v>10.72</v>
      </c>
      <c r="AA41" s="155">
        <v>2771570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120051582</v>
      </c>
      <c r="F42" s="100">
        <f t="shared" si="8"/>
        <v>120051582</v>
      </c>
      <c r="G42" s="100">
        <f t="shared" si="8"/>
        <v>4629878</v>
      </c>
      <c r="H42" s="100">
        <f t="shared" si="8"/>
        <v>11544139</v>
      </c>
      <c r="I42" s="100">
        <f t="shared" si="8"/>
        <v>13794599</v>
      </c>
      <c r="J42" s="100">
        <f t="shared" si="8"/>
        <v>29968616</v>
      </c>
      <c r="K42" s="100">
        <f t="shared" si="8"/>
        <v>20472221</v>
      </c>
      <c r="L42" s="100">
        <f t="shared" si="8"/>
        <v>16452053</v>
      </c>
      <c r="M42" s="100">
        <f t="shared" si="8"/>
        <v>14304978</v>
      </c>
      <c r="N42" s="100">
        <f t="shared" si="8"/>
        <v>51229252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81197868</v>
      </c>
      <c r="X42" s="100">
        <f t="shared" si="8"/>
        <v>49508000</v>
      </c>
      <c r="Y42" s="100">
        <f t="shared" si="8"/>
        <v>31689868</v>
      </c>
      <c r="Z42" s="137">
        <f>+IF(X42&lt;&gt;0,+(Y42/X42)*100,0)</f>
        <v>64.00959036923327</v>
      </c>
      <c r="AA42" s="153">
        <f>SUM(AA43:AA46)</f>
        <v>120051582</v>
      </c>
    </row>
    <row r="43" spans="1:27" ht="13.5">
      <c r="A43" s="138" t="s">
        <v>89</v>
      </c>
      <c r="B43" s="136"/>
      <c r="C43" s="155"/>
      <c r="D43" s="155"/>
      <c r="E43" s="156">
        <v>50346656</v>
      </c>
      <c r="F43" s="60">
        <v>50346656</v>
      </c>
      <c r="G43" s="60">
        <v>177396</v>
      </c>
      <c r="H43" s="60">
        <v>5214248</v>
      </c>
      <c r="I43" s="60">
        <v>5150256</v>
      </c>
      <c r="J43" s="60">
        <v>10541900</v>
      </c>
      <c r="K43" s="60">
        <v>12705356</v>
      </c>
      <c r="L43" s="60">
        <v>7684713</v>
      </c>
      <c r="M43" s="60">
        <v>3289192</v>
      </c>
      <c r="N43" s="60">
        <v>23679261</v>
      </c>
      <c r="O43" s="60"/>
      <c r="P43" s="60"/>
      <c r="Q43" s="60"/>
      <c r="R43" s="60"/>
      <c r="S43" s="60"/>
      <c r="T43" s="60"/>
      <c r="U43" s="60"/>
      <c r="V43" s="60"/>
      <c r="W43" s="60">
        <v>34221161</v>
      </c>
      <c r="X43" s="60">
        <v>25383000</v>
      </c>
      <c r="Y43" s="60">
        <v>8838161</v>
      </c>
      <c r="Z43" s="140">
        <v>34.82</v>
      </c>
      <c r="AA43" s="155">
        <v>50346656</v>
      </c>
    </row>
    <row r="44" spans="1:27" ht="13.5">
      <c r="A44" s="138" t="s">
        <v>90</v>
      </c>
      <c r="B44" s="136"/>
      <c r="C44" s="155"/>
      <c r="D44" s="155"/>
      <c r="E44" s="156">
        <v>36172540</v>
      </c>
      <c r="F44" s="60">
        <v>36172540</v>
      </c>
      <c r="G44" s="60">
        <v>1631735</v>
      </c>
      <c r="H44" s="60">
        <v>2634098</v>
      </c>
      <c r="I44" s="60">
        <v>4691166</v>
      </c>
      <c r="J44" s="60">
        <v>8956999</v>
      </c>
      <c r="K44" s="60">
        <v>3214803</v>
      </c>
      <c r="L44" s="60">
        <v>4187585</v>
      </c>
      <c r="M44" s="60">
        <v>5061757</v>
      </c>
      <c r="N44" s="60">
        <v>12464145</v>
      </c>
      <c r="O44" s="60"/>
      <c r="P44" s="60"/>
      <c r="Q44" s="60"/>
      <c r="R44" s="60"/>
      <c r="S44" s="60"/>
      <c r="T44" s="60"/>
      <c r="U44" s="60"/>
      <c r="V44" s="60"/>
      <c r="W44" s="60">
        <v>21421144</v>
      </c>
      <c r="X44" s="60">
        <v>10899000</v>
      </c>
      <c r="Y44" s="60">
        <v>10522144</v>
      </c>
      <c r="Z44" s="140">
        <v>96.54</v>
      </c>
      <c r="AA44" s="155">
        <v>36172540</v>
      </c>
    </row>
    <row r="45" spans="1:27" ht="13.5">
      <c r="A45" s="138" t="s">
        <v>91</v>
      </c>
      <c r="B45" s="136"/>
      <c r="C45" s="157"/>
      <c r="D45" s="157"/>
      <c r="E45" s="158">
        <v>19958762</v>
      </c>
      <c r="F45" s="159">
        <v>19958762</v>
      </c>
      <c r="G45" s="159">
        <v>1219710</v>
      </c>
      <c r="H45" s="159">
        <v>1964324</v>
      </c>
      <c r="I45" s="159">
        <v>2121976</v>
      </c>
      <c r="J45" s="159">
        <v>5306010</v>
      </c>
      <c r="K45" s="159">
        <v>2550489</v>
      </c>
      <c r="L45" s="159">
        <v>2530116</v>
      </c>
      <c r="M45" s="159">
        <v>3561536</v>
      </c>
      <c r="N45" s="159">
        <v>8642141</v>
      </c>
      <c r="O45" s="159"/>
      <c r="P45" s="159"/>
      <c r="Q45" s="159"/>
      <c r="R45" s="159"/>
      <c r="S45" s="159"/>
      <c r="T45" s="159"/>
      <c r="U45" s="159"/>
      <c r="V45" s="159"/>
      <c r="W45" s="159">
        <v>13948151</v>
      </c>
      <c r="X45" s="159">
        <v>6491000</v>
      </c>
      <c r="Y45" s="159">
        <v>7457151</v>
      </c>
      <c r="Z45" s="141">
        <v>114.88</v>
      </c>
      <c r="AA45" s="157">
        <v>19958762</v>
      </c>
    </row>
    <row r="46" spans="1:27" ht="13.5">
      <c r="A46" s="138" t="s">
        <v>92</v>
      </c>
      <c r="B46" s="136"/>
      <c r="C46" s="155"/>
      <c r="D46" s="155"/>
      <c r="E46" s="156">
        <v>13573624</v>
      </c>
      <c r="F46" s="60">
        <v>13573624</v>
      </c>
      <c r="G46" s="60">
        <v>1601037</v>
      </c>
      <c r="H46" s="60">
        <v>1731469</v>
      </c>
      <c r="I46" s="60">
        <v>1831201</v>
      </c>
      <c r="J46" s="60">
        <v>5163707</v>
      </c>
      <c r="K46" s="60">
        <v>2001573</v>
      </c>
      <c r="L46" s="60">
        <v>2049639</v>
      </c>
      <c r="M46" s="60">
        <v>2392493</v>
      </c>
      <c r="N46" s="60">
        <v>6443705</v>
      </c>
      <c r="O46" s="60"/>
      <c r="P46" s="60"/>
      <c r="Q46" s="60"/>
      <c r="R46" s="60"/>
      <c r="S46" s="60"/>
      <c r="T46" s="60"/>
      <c r="U46" s="60"/>
      <c r="V46" s="60"/>
      <c r="W46" s="60">
        <v>11607412</v>
      </c>
      <c r="X46" s="60">
        <v>6735000</v>
      </c>
      <c r="Y46" s="60">
        <v>4872412</v>
      </c>
      <c r="Z46" s="140">
        <v>72.34</v>
      </c>
      <c r="AA46" s="155">
        <v>13573624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235004000</v>
      </c>
      <c r="F48" s="73">
        <f t="shared" si="9"/>
        <v>235004000</v>
      </c>
      <c r="G48" s="73">
        <f t="shared" si="9"/>
        <v>21968453</v>
      </c>
      <c r="H48" s="73">
        <f t="shared" si="9"/>
        <v>28176680</v>
      </c>
      <c r="I48" s="73">
        <f t="shared" si="9"/>
        <v>30611467</v>
      </c>
      <c r="J48" s="73">
        <f t="shared" si="9"/>
        <v>80756600</v>
      </c>
      <c r="K48" s="73">
        <f t="shared" si="9"/>
        <v>35556857</v>
      </c>
      <c r="L48" s="73">
        <f t="shared" si="9"/>
        <v>30368063</v>
      </c>
      <c r="M48" s="73">
        <f t="shared" si="9"/>
        <v>31606153</v>
      </c>
      <c r="N48" s="73">
        <f t="shared" si="9"/>
        <v>97531073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178287673</v>
      </c>
      <c r="X48" s="73">
        <f t="shared" si="9"/>
        <v>114863000</v>
      </c>
      <c r="Y48" s="73">
        <f t="shared" si="9"/>
        <v>63424673</v>
      </c>
      <c r="Z48" s="170">
        <f>+IF(X48&lt;&gt;0,+(Y48/X48)*100,0)</f>
        <v>55.21767061629942</v>
      </c>
      <c r="AA48" s="168">
        <f>+AA28+AA32+AA38+AA42+AA47</f>
        <v>235004000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85460000</v>
      </c>
      <c r="F49" s="173">
        <f t="shared" si="10"/>
        <v>85460000</v>
      </c>
      <c r="G49" s="173">
        <f t="shared" si="10"/>
        <v>20494171</v>
      </c>
      <c r="H49" s="173">
        <f t="shared" si="10"/>
        <v>-5258741</v>
      </c>
      <c r="I49" s="173">
        <f t="shared" si="10"/>
        <v>-8555610</v>
      </c>
      <c r="J49" s="173">
        <f t="shared" si="10"/>
        <v>6679820</v>
      </c>
      <c r="K49" s="173">
        <f t="shared" si="10"/>
        <v>-11687507</v>
      </c>
      <c r="L49" s="173">
        <f t="shared" si="10"/>
        <v>9648255</v>
      </c>
      <c r="M49" s="173">
        <f t="shared" si="10"/>
        <v>-9206027</v>
      </c>
      <c r="N49" s="173">
        <f t="shared" si="10"/>
        <v>-11245279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-4565459</v>
      </c>
      <c r="X49" s="173">
        <f>IF(F25=F48,0,X25-X48)</f>
        <v>-7078000</v>
      </c>
      <c r="Y49" s="173">
        <f t="shared" si="10"/>
        <v>2512541</v>
      </c>
      <c r="Z49" s="174">
        <f>+IF(X49&lt;&gt;0,+(Y49/X49)*100,0)</f>
        <v>-35.497894885560896</v>
      </c>
      <c r="AA49" s="171">
        <f>+AA25-AA48</f>
        <v>85460000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75468000</v>
      </c>
      <c r="F5" s="60">
        <v>75468000</v>
      </c>
      <c r="G5" s="60">
        <v>9901533</v>
      </c>
      <c r="H5" s="60">
        <v>7873833</v>
      </c>
      <c r="I5" s="60">
        <v>7254627</v>
      </c>
      <c r="J5" s="60">
        <v>25029993</v>
      </c>
      <c r="K5" s="60">
        <v>7092556</v>
      </c>
      <c r="L5" s="60">
        <v>7106590</v>
      </c>
      <c r="M5" s="60">
        <v>6919945</v>
      </c>
      <c r="N5" s="60">
        <v>21119091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46149084</v>
      </c>
      <c r="X5" s="60">
        <v>38418000</v>
      </c>
      <c r="Y5" s="60">
        <v>7731084</v>
      </c>
      <c r="Z5" s="140">
        <v>20.12</v>
      </c>
      <c r="AA5" s="155">
        <v>75468000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5230000</v>
      </c>
      <c r="F6" s="60">
        <v>5230000</v>
      </c>
      <c r="G6" s="60">
        <v>416950</v>
      </c>
      <c r="H6" s="60">
        <v>434565</v>
      </c>
      <c r="I6" s="60">
        <v>456970</v>
      </c>
      <c r="J6" s="60">
        <v>1308485</v>
      </c>
      <c r="K6" s="60">
        <v>464326</v>
      </c>
      <c r="L6" s="60">
        <v>486420</v>
      </c>
      <c r="M6" s="60">
        <v>489760</v>
      </c>
      <c r="N6" s="60">
        <v>1440506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2748991</v>
      </c>
      <c r="X6" s="60">
        <v>634000</v>
      </c>
      <c r="Y6" s="60">
        <v>2114991</v>
      </c>
      <c r="Z6" s="140">
        <v>333.59</v>
      </c>
      <c r="AA6" s="155">
        <v>5230000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54122000</v>
      </c>
      <c r="F7" s="60">
        <v>54122000</v>
      </c>
      <c r="G7" s="60">
        <v>3582190</v>
      </c>
      <c r="H7" s="60">
        <v>5247620</v>
      </c>
      <c r="I7" s="60">
        <v>4219800</v>
      </c>
      <c r="J7" s="60">
        <v>13049610</v>
      </c>
      <c r="K7" s="60">
        <v>4529171</v>
      </c>
      <c r="L7" s="60">
        <v>4503121</v>
      </c>
      <c r="M7" s="60">
        <v>4403850</v>
      </c>
      <c r="N7" s="60">
        <v>13436142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26485752</v>
      </c>
      <c r="X7" s="60">
        <v>26583000</v>
      </c>
      <c r="Y7" s="60">
        <v>-97248</v>
      </c>
      <c r="Z7" s="140">
        <v>-0.37</v>
      </c>
      <c r="AA7" s="155">
        <v>54122000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41070000</v>
      </c>
      <c r="F8" s="60">
        <v>41070000</v>
      </c>
      <c r="G8" s="60">
        <v>2060752</v>
      </c>
      <c r="H8" s="60">
        <v>3063757</v>
      </c>
      <c r="I8" s="60">
        <v>2533818</v>
      </c>
      <c r="J8" s="60">
        <v>7658327</v>
      </c>
      <c r="K8" s="60">
        <v>2817753</v>
      </c>
      <c r="L8" s="60">
        <v>2597930</v>
      </c>
      <c r="M8" s="60">
        <v>2762339</v>
      </c>
      <c r="N8" s="60">
        <v>8178022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15836349</v>
      </c>
      <c r="X8" s="60">
        <v>13905000</v>
      </c>
      <c r="Y8" s="60">
        <v>1931349</v>
      </c>
      <c r="Z8" s="140">
        <v>13.89</v>
      </c>
      <c r="AA8" s="155">
        <v>41070000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14062000</v>
      </c>
      <c r="F9" s="60">
        <v>14062000</v>
      </c>
      <c r="G9" s="60">
        <v>1538594</v>
      </c>
      <c r="H9" s="60">
        <v>1486922</v>
      </c>
      <c r="I9" s="60">
        <v>1473240</v>
      </c>
      <c r="J9" s="60">
        <v>4498756</v>
      </c>
      <c r="K9" s="60">
        <v>1448084</v>
      </c>
      <c r="L9" s="60">
        <v>1342269</v>
      </c>
      <c r="M9" s="60">
        <v>0</v>
      </c>
      <c r="N9" s="60">
        <v>2790353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7289109</v>
      </c>
      <c r="X9" s="60">
        <v>7035000</v>
      </c>
      <c r="Y9" s="60">
        <v>254109</v>
      </c>
      <c r="Z9" s="140">
        <v>3.61</v>
      </c>
      <c r="AA9" s="155">
        <v>14062000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14572000</v>
      </c>
      <c r="F10" s="54">
        <v>14572000</v>
      </c>
      <c r="G10" s="54">
        <v>1793396</v>
      </c>
      <c r="H10" s="54">
        <v>1468220</v>
      </c>
      <c r="I10" s="54">
        <v>1390895</v>
      </c>
      <c r="J10" s="54">
        <v>4652511</v>
      </c>
      <c r="K10" s="54">
        <v>1356750</v>
      </c>
      <c r="L10" s="54">
        <v>1794266</v>
      </c>
      <c r="M10" s="54">
        <v>0</v>
      </c>
      <c r="N10" s="54">
        <v>3151016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7803527</v>
      </c>
      <c r="X10" s="54">
        <v>7488000</v>
      </c>
      <c r="Y10" s="54">
        <v>315527</v>
      </c>
      <c r="Z10" s="184">
        <v>4.21</v>
      </c>
      <c r="AA10" s="130">
        <v>14572000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83246</v>
      </c>
      <c r="H11" s="60">
        <v>148913</v>
      </c>
      <c r="I11" s="60">
        <v>308932</v>
      </c>
      <c r="J11" s="60">
        <v>541091</v>
      </c>
      <c r="K11" s="60">
        <v>94208</v>
      </c>
      <c r="L11" s="60">
        <v>106150</v>
      </c>
      <c r="M11" s="60">
        <v>56841</v>
      </c>
      <c r="N11" s="60">
        <v>257199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798290</v>
      </c>
      <c r="X11" s="60">
        <v>1372000</v>
      </c>
      <c r="Y11" s="60">
        <v>-573710</v>
      </c>
      <c r="Z11" s="140">
        <v>-41.82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1167000</v>
      </c>
      <c r="F12" s="60">
        <v>1167000</v>
      </c>
      <c r="G12" s="60">
        <v>63522</v>
      </c>
      <c r="H12" s="60">
        <v>69983</v>
      </c>
      <c r="I12" s="60">
        <v>61967</v>
      </c>
      <c r="J12" s="60">
        <v>195472</v>
      </c>
      <c r="K12" s="60">
        <v>63054</v>
      </c>
      <c r="L12" s="60">
        <v>66727</v>
      </c>
      <c r="M12" s="60">
        <v>56010</v>
      </c>
      <c r="N12" s="60">
        <v>185791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381263</v>
      </c>
      <c r="X12" s="60">
        <v>496000</v>
      </c>
      <c r="Y12" s="60">
        <v>-114737</v>
      </c>
      <c r="Z12" s="140">
        <v>-23.13</v>
      </c>
      <c r="AA12" s="155">
        <v>1167000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565000</v>
      </c>
      <c r="F13" s="60">
        <v>565000</v>
      </c>
      <c r="G13" s="60">
        <v>724</v>
      </c>
      <c r="H13" s="60">
        <v>2473</v>
      </c>
      <c r="I13" s="60">
        <v>1098</v>
      </c>
      <c r="J13" s="60">
        <v>4295</v>
      </c>
      <c r="K13" s="60">
        <v>413923</v>
      </c>
      <c r="L13" s="60">
        <v>167793</v>
      </c>
      <c r="M13" s="60">
        <v>90929</v>
      </c>
      <c r="N13" s="60">
        <v>672645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676940</v>
      </c>
      <c r="X13" s="60">
        <v>267000</v>
      </c>
      <c r="Y13" s="60">
        <v>409940</v>
      </c>
      <c r="Z13" s="140">
        <v>153.54</v>
      </c>
      <c r="AA13" s="155">
        <v>565000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2914000</v>
      </c>
      <c r="F14" s="60">
        <v>2914000</v>
      </c>
      <c r="G14" s="60">
        <v>257050</v>
      </c>
      <c r="H14" s="60">
        <v>256542</v>
      </c>
      <c r="I14" s="60">
        <v>256349</v>
      </c>
      <c r="J14" s="60">
        <v>769941</v>
      </c>
      <c r="K14" s="60">
        <v>255627</v>
      </c>
      <c r="L14" s="60">
        <v>285915</v>
      </c>
      <c r="M14" s="60">
        <v>257722</v>
      </c>
      <c r="N14" s="60">
        <v>799264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1569205</v>
      </c>
      <c r="X14" s="60">
        <v>1452000</v>
      </c>
      <c r="Y14" s="60">
        <v>117205</v>
      </c>
      <c r="Z14" s="140">
        <v>8.07</v>
      </c>
      <c r="AA14" s="155">
        <v>2914000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680000</v>
      </c>
      <c r="F16" s="60">
        <v>680000</v>
      </c>
      <c r="G16" s="60">
        <v>44220</v>
      </c>
      <c r="H16" s="60">
        <v>29050</v>
      </c>
      <c r="I16" s="60">
        <v>31750</v>
      </c>
      <c r="J16" s="60">
        <v>105020</v>
      </c>
      <c r="K16" s="60">
        <v>42390</v>
      </c>
      <c r="L16" s="60">
        <v>25650</v>
      </c>
      <c r="M16" s="60">
        <v>34600</v>
      </c>
      <c r="N16" s="60">
        <v>102640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207660</v>
      </c>
      <c r="X16" s="60">
        <v>313000</v>
      </c>
      <c r="Y16" s="60">
        <v>-105340</v>
      </c>
      <c r="Z16" s="140">
        <v>-33.65</v>
      </c>
      <c r="AA16" s="155">
        <v>680000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1661000</v>
      </c>
      <c r="F17" s="60">
        <v>1661000</v>
      </c>
      <c r="G17" s="60">
        <v>293147</v>
      </c>
      <c r="H17" s="60">
        <v>266807</v>
      </c>
      <c r="I17" s="60">
        <v>215994</v>
      </c>
      <c r="J17" s="60">
        <v>775948</v>
      </c>
      <c r="K17" s="60">
        <v>181332</v>
      </c>
      <c r="L17" s="60">
        <v>145886</v>
      </c>
      <c r="M17" s="60">
        <v>177305</v>
      </c>
      <c r="N17" s="60">
        <v>504523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1280471</v>
      </c>
      <c r="X17" s="60">
        <v>847000</v>
      </c>
      <c r="Y17" s="60">
        <v>433471</v>
      </c>
      <c r="Z17" s="140">
        <v>51.18</v>
      </c>
      <c r="AA17" s="155">
        <v>1661000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68869000</v>
      </c>
      <c r="F19" s="60">
        <v>68869000</v>
      </c>
      <c r="G19" s="60">
        <v>2224000</v>
      </c>
      <c r="H19" s="60">
        <v>800519</v>
      </c>
      <c r="I19" s="60">
        <v>1225415</v>
      </c>
      <c r="J19" s="60">
        <v>4249934</v>
      </c>
      <c r="K19" s="60">
        <v>1500145</v>
      </c>
      <c r="L19" s="60">
        <v>18623410</v>
      </c>
      <c r="M19" s="60">
        <v>928236</v>
      </c>
      <c r="N19" s="60">
        <v>21051791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25301725</v>
      </c>
      <c r="X19" s="60">
        <v>31591000</v>
      </c>
      <c r="Y19" s="60">
        <v>-6289275</v>
      </c>
      <c r="Z19" s="140">
        <v>-19.91</v>
      </c>
      <c r="AA19" s="155">
        <v>68869000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13652000</v>
      </c>
      <c r="F20" s="54">
        <v>13652000</v>
      </c>
      <c r="G20" s="54">
        <v>20199880</v>
      </c>
      <c r="H20" s="54">
        <v>971404</v>
      </c>
      <c r="I20" s="54">
        <v>1168903</v>
      </c>
      <c r="J20" s="54">
        <v>22340187</v>
      </c>
      <c r="K20" s="54">
        <v>566284</v>
      </c>
      <c r="L20" s="54">
        <v>705551</v>
      </c>
      <c r="M20" s="54">
        <v>1000033</v>
      </c>
      <c r="N20" s="54">
        <v>2271868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24612055</v>
      </c>
      <c r="X20" s="54">
        <v>7610000</v>
      </c>
      <c r="Y20" s="54">
        <v>17002055</v>
      </c>
      <c r="Z20" s="184">
        <v>223.42</v>
      </c>
      <c r="AA20" s="130">
        <v>13652000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512000</v>
      </c>
      <c r="F21" s="60">
        <v>512000</v>
      </c>
      <c r="G21" s="60">
        <v>3420</v>
      </c>
      <c r="H21" s="60">
        <v>0</v>
      </c>
      <c r="I21" s="82">
        <v>0</v>
      </c>
      <c r="J21" s="60">
        <v>3420</v>
      </c>
      <c r="K21" s="60">
        <v>7410</v>
      </c>
      <c r="L21" s="60">
        <v>0</v>
      </c>
      <c r="M21" s="60">
        <v>0</v>
      </c>
      <c r="N21" s="60">
        <v>7410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10830</v>
      </c>
      <c r="X21" s="60">
        <v>242000</v>
      </c>
      <c r="Y21" s="60">
        <v>-231170</v>
      </c>
      <c r="Z21" s="140">
        <v>-95.52</v>
      </c>
      <c r="AA21" s="155">
        <v>512000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294544000</v>
      </c>
      <c r="F22" s="190">
        <f t="shared" si="0"/>
        <v>294544000</v>
      </c>
      <c r="G22" s="190">
        <f t="shared" si="0"/>
        <v>42462624</v>
      </c>
      <c r="H22" s="190">
        <f t="shared" si="0"/>
        <v>22120608</v>
      </c>
      <c r="I22" s="190">
        <f t="shared" si="0"/>
        <v>20599758</v>
      </c>
      <c r="J22" s="190">
        <f t="shared" si="0"/>
        <v>85182990</v>
      </c>
      <c r="K22" s="190">
        <f t="shared" si="0"/>
        <v>20833013</v>
      </c>
      <c r="L22" s="190">
        <f t="shared" si="0"/>
        <v>37957678</v>
      </c>
      <c r="M22" s="190">
        <f t="shared" si="0"/>
        <v>17177570</v>
      </c>
      <c r="N22" s="190">
        <f t="shared" si="0"/>
        <v>75968261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161151251</v>
      </c>
      <c r="X22" s="190">
        <f t="shared" si="0"/>
        <v>138253000</v>
      </c>
      <c r="Y22" s="190">
        <f t="shared" si="0"/>
        <v>22898251</v>
      </c>
      <c r="Z22" s="191">
        <f>+IF(X22&lt;&gt;0,+(Y22/X22)*100,0)</f>
        <v>16.562570794123815</v>
      </c>
      <c r="AA22" s="188">
        <f>SUM(AA5:AA21)</f>
        <v>294544000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91204000</v>
      </c>
      <c r="F25" s="60">
        <v>91204000</v>
      </c>
      <c r="G25" s="60">
        <v>6789752</v>
      </c>
      <c r="H25" s="60">
        <v>6643931</v>
      </c>
      <c r="I25" s="60">
        <v>7077452</v>
      </c>
      <c r="J25" s="60">
        <v>20511135</v>
      </c>
      <c r="K25" s="60">
        <v>7264993</v>
      </c>
      <c r="L25" s="60">
        <v>7629177</v>
      </c>
      <c r="M25" s="60">
        <v>10937150</v>
      </c>
      <c r="N25" s="60">
        <v>25831320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46342455</v>
      </c>
      <c r="X25" s="60">
        <v>40964000</v>
      </c>
      <c r="Y25" s="60">
        <v>5378455</v>
      </c>
      <c r="Z25" s="140">
        <v>13.13</v>
      </c>
      <c r="AA25" s="155">
        <v>91204000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5377000</v>
      </c>
      <c r="F26" s="60">
        <v>5377000</v>
      </c>
      <c r="G26" s="60">
        <v>446060</v>
      </c>
      <c r="H26" s="60">
        <v>446061</v>
      </c>
      <c r="I26" s="60">
        <v>0</v>
      </c>
      <c r="J26" s="60">
        <v>892121</v>
      </c>
      <c r="K26" s="60">
        <v>470453</v>
      </c>
      <c r="L26" s="60">
        <v>289829</v>
      </c>
      <c r="M26" s="60">
        <v>432888</v>
      </c>
      <c r="N26" s="60">
        <v>1193170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2085291</v>
      </c>
      <c r="X26" s="60">
        <v>1488000</v>
      </c>
      <c r="Y26" s="60">
        <v>597291</v>
      </c>
      <c r="Z26" s="140">
        <v>40.14</v>
      </c>
      <c r="AA26" s="155">
        <v>5377000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1263000</v>
      </c>
      <c r="Y27" s="60">
        <v>-1263000</v>
      </c>
      <c r="Z27" s="140">
        <v>-100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1342000</v>
      </c>
      <c r="F28" s="60">
        <v>1342000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1399000</v>
      </c>
      <c r="Y28" s="60">
        <v>-1399000</v>
      </c>
      <c r="Z28" s="140">
        <v>-100</v>
      </c>
      <c r="AA28" s="155">
        <v>1342000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2201000</v>
      </c>
      <c r="F29" s="60">
        <v>2201000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299541</v>
      </c>
      <c r="N29" s="60">
        <v>299541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299541</v>
      </c>
      <c r="X29" s="60">
        <v>736000</v>
      </c>
      <c r="Y29" s="60">
        <v>-436459</v>
      </c>
      <c r="Z29" s="140">
        <v>-59.3</v>
      </c>
      <c r="AA29" s="155">
        <v>2201000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12095000</v>
      </c>
      <c r="F30" s="60">
        <v>12095000</v>
      </c>
      <c r="G30" s="60">
        <v>4051744</v>
      </c>
      <c r="H30" s="60">
        <v>776491</v>
      </c>
      <c r="I30" s="60">
        <v>1557663</v>
      </c>
      <c r="J30" s="60">
        <v>6385898</v>
      </c>
      <c r="K30" s="60">
        <v>1926860</v>
      </c>
      <c r="L30" s="60">
        <v>1502557</v>
      </c>
      <c r="M30" s="60">
        <v>1849105</v>
      </c>
      <c r="N30" s="60">
        <v>5278522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11664420</v>
      </c>
      <c r="X30" s="60">
        <v>21702000</v>
      </c>
      <c r="Y30" s="60">
        <v>-10037580</v>
      </c>
      <c r="Z30" s="140">
        <v>-46.25</v>
      </c>
      <c r="AA30" s="155">
        <v>12095000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10574000</v>
      </c>
      <c r="F31" s="60">
        <v>10574000</v>
      </c>
      <c r="G31" s="60">
        <v>145229</v>
      </c>
      <c r="H31" s="60">
        <v>107871</v>
      </c>
      <c r="I31" s="60">
        <v>359584</v>
      </c>
      <c r="J31" s="60">
        <v>612684</v>
      </c>
      <c r="K31" s="60">
        <v>302978</v>
      </c>
      <c r="L31" s="60">
        <v>559520</v>
      </c>
      <c r="M31" s="60">
        <v>214838</v>
      </c>
      <c r="N31" s="60">
        <v>1077336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1690020</v>
      </c>
      <c r="X31" s="60">
        <v>6407000</v>
      </c>
      <c r="Y31" s="60">
        <v>-4716980</v>
      </c>
      <c r="Z31" s="140">
        <v>-73.62</v>
      </c>
      <c r="AA31" s="155">
        <v>10574000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11505000</v>
      </c>
      <c r="F32" s="60">
        <v>11505000</v>
      </c>
      <c r="G32" s="60">
        <v>505561</v>
      </c>
      <c r="H32" s="60">
        <v>397792</v>
      </c>
      <c r="I32" s="60">
        <v>-4080</v>
      </c>
      <c r="J32" s="60">
        <v>899273</v>
      </c>
      <c r="K32" s="60">
        <v>3809687</v>
      </c>
      <c r="L32" s="60">
        <v>1759942</v>
      </c>
      <c r="M32" s="60">
        <v>251340</v>
      </c>
      <c r="N32" s="60">
        <v>5820969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6720242</v>
      </c>
      <c r="X32" s="60">
        <v>6925000</v>
      </c>
      <c r="Y32" s="60">
        <v>-204758</v>
      </c>
      <c r="Z32" s="140">
        <v>-2.96</v>
      </c>
      <c r="AA32" s="155">
        <v>11505000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3466994</v>
      </c>
      <c r="H33" s="60">
        <v>2757587</v>
      </c>
      <c r="I33" s="60">
        <v>1132425</v>
      </c>
      <c r="J33" s="60">
        <v>7357006</v>
      </c>
      <c r="K33" s="60">
        <v>4009100</v>
      </c>
      <c r="L33" s="60">
        <v>3815992</v>
      </c>
      <c r="M33" s="60">
        <v>4056687</v>
      </c>
      <c r="N33" s="60">
        <v>11881779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19238785</v>
      </c>
      <c r="X33" s="60">
        <v>445000</v>
      </c>
      <c r="Y33" s="60">
        <v>18793785</v>
      </c>
      <c r="Z33" s="140">
        <v>4223.32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100518000</v>
      </c>
      <c r="F34" s="60">
        <v>100518000</v>
      </c>
      <c r="G34" s="60">
        <v>6563113</v>
      </c>
      <c r="H34" s="60">
        <v>17046947</v>
      </c>
      <c r="I34" s="60">
        <v>20488423</v>
      </c>
      <c r="J34" s="60">
        <v>44098483</v>
      </c>
      <c r="K34" s="60">
        <v>17772786</v>
      </c>
      <c r="L34" s="60">
        <v>14811046</v>
      </c>
      <c r="M34" s="60">
        <v>13564604</v>
      </c>
      <c r="N34" s="60">
        <v>46148436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90246919</v>
      </c>
      <c r="X34" s="60">
        <v>56840000</v>
      </c>
      <c r="Y34" s="60">
        <v>33406919</v>
      </c>
      <c r="Z34" s="140">
        <v>58.77</v>
      </c>
      <c r="AA34" s="155">
        <v>100518000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188000</v>
      </c>
      <c r="F35" s="60">
        <v>188000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85000</v>
      </c>
      <c r="Y35" s="60">
        <v>-85000</v>
      </c>
      <c r="Z35" s="140">
        <v>-100</v>
      </c>
      <c r="AA35" s="155">
        <v>188000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235004000</v>
      </c>
      <c r="F36" s="190">
        <f t="shared" si="1"/>
        <v>235004000</v>
      </c>
      <c r="G36" s="190">
        <f t="shared" si="1"/>
        <v>21968453</v>
      </c>
      <c r="H36" s="190">
        <f t="shared" si="1"/>
        <v>28176680</v>
      </c>
      <c r="I36" s="190">
        <f t="shared" si="1"/>
        <v>30611467</v>
      </c>
      <c r="J36" s="190">
        <f t="shared" si="1"/>
        <v>80756600</v>
      </c>
      <c r="K36" s="190">
        <f t="shared" si="1"/>
        <v>35556857</v>
      </c>
      <c r="L36" s="190">
        <f t="shared" si="1"/>
        <v>30368063</v>
      </c>
      <c r="M36" s="190">
        <f t="shared" si="1"/>
        <v>31606153</v>
      </c>
      <c r="N36" s="190">
        <f t="shared" si="1"/>
        <v>97531073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178287673</v>
      </c>
      <c r="X36" s="190">
        <f t="shared" si="1"/>
        <v>138254000</v>
      </c>
      <c r="Y36" s="190">
        <f t="shared" si="1"/>
        <v>40033673</v>
      </c>
      <c r="Z36" s="191">
        <f>+IF(X36&lt;&gt;0,+(Y36/X36)*100,0)</f>
        <v>28.956611020295973</v>
      </c>
      <c r="AA36" s="188">
        <f>SUM(AA25:AA35)</f>
        <v>235004000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59540000</v>
      </c>
      <c r="F38" s="106">
        <f t="shared" si="2"/>
        <v>59540000</v>
      </c>
      <c r="G38" s="106">
        <f t="shared" si="2"/>
        <v>20494171</v>
      </c>
      <c r="H38" s="106">
        <f t="shared" si="2"/>
        <v>-6056072</v>
      </c>
      <c r="I38" s="106">
        <f t="shared" si="2"/>
        <v>-10011709</v>
      </c>
      <c r="J38" s="106">
        <f t="shared" si="2"/>
        <v>4426390</v>
      </c>
      <c r="K38" s="106">
        <f t="shared" si="2"/>
        <v>-14723844</v>
      </c>
      <c r="L38" s="106">
        <f t="shared" si="2"/>
        <v>7589615</v>
      </c>
      <c r="M38" s="106">
        <f t="shared" si="2"/>
        <v>-14428583</v>
      </c>
      <c r="N38" s="106">
        <f t="shared" si="2"/>
        <v>-21562812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-17136422</v>
      </c>
      <c r="X38" s="106">
        <f>IF(F22=F36,0,X22-X36)</f>
        <v>-1000</v>
      </c>
      <c r="Y38" s="106">
        <f t="shared" si="2"/>
        <v>-17135422</v>
      </c>
      <c r="Z38" s="201">
        <f>+IF(X38&lt;&gt;0,+(Y38/X38)*100,0)</f>
        <v>1713542.2</v>
      </c>
      <c r="AA38" s="199">
        <f>+AA22-AA36</f>
        <v>59540000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25920000</v>
      </c>
      <c r="F39" s="60">
        <v>25920000</v>
      </c>
      <c r="G39" s="60">
        <v>0</v>
      </c>
      <c r="H39" s="60">
        <v>797331</v>
      </c>
      <c r="I39" s="60">
        <v>1456099</v>
      </c>
      <c r="J39" s="60">
        <v>2253430</v>
      </c>
      <c r="K39" s="60">
        <v>3036337</v>
      </c>
      <c r="L39" s="60">
        <v>2058640</v>
      </c>
      <c r="M39" s="60">
        <v>5222556</v>
      </c>
      <c r="N39" s="60">
        <v>10317533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12570963</v>
      </c>
      <c r="X39" s="60">
        <v>15007000</v>
      </c>
      <c r="Y39" s="60">
        <v>-2436037</v>
      </c>
      <c r="Z39" s="140">
        <v>-16.23</v>
      </c>
      <c r="AA39" s="155">
        <v>25920000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85460000</v>
      </c>
      <c r="F42" s="88">
        <f t="shared" si="3"/>
        <v>85460000</v>
      </c>
      <c r="G42" s="88">
        <f t="shared" si="3"/>
        <v>20494171</v>
      </c>
      <c r="H42" s="88">
        <f t="shared" si="3"/>
        <v>-5258741</v>
      </c>
      <c r="I42" s="88">
        <f t="shared" si="3"/>
        <v>-8555610</v>
      </c>
      <c r="J42" s="88">
        <f t="shared" si="3"/>
        <v>6679820</v>
      </c>
      <c r="K42" s="88">
        <f t="shared" si="3"/>
        <v>-11687507</v>
      </c>
      <c r="L42" s="88">
        <f t="shared" si="3"/>
        <v>9648255</v>
      </c>
      <c r="M42" s="88">
        <f t="shared" si="3"/>
        <v>-9206027</v>
      </c>
      <c r="N42" s="88">
        <f t="shared" si="3"/>
        <v>-11245279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-4565459</v>
      </c>
      <c r="X42" s="88">
        <f t="shared" si="3"/>
        <v>15006000</v>
      </c>
      <c r="Y42" s="88">
        <f t="shared" si="3"/>
        <v>-19571459</v>
      </c>
      <c r="Z42" s="208">
        <f>+IF(X42&lt;&gt;0,+(Y42/X42)*100,0)</f>
        <v>-130.4242236438758</v>
      </c>
      <c r="AA42" s="206">
        <f>SUM(AA38:AA41)</f>
        <v>85460000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85460000</v>
      </c>
      <c r="F44" s="77">
        <f t="shared" si="4"/>
        <v>85460000</v>
      </c>
      <c r="G44" s="77">
        <f t="shared" si="4"/>
        <v>20494171</v>
      </c>
      <c r="H44" s="77">
        <f t="shared" si="4"/>
        <v>-5258741</v>
      </c>
      <c r="I44" s="77">
        <f t="shared" si="4"/>
        <v>-8555610</v>
      </c>
      <c r="J44" s="77">
        <f t="shared" si="4"/>
        <v>6679820</v>
      </c>
      <c r="K44" s="77">
        <f t="shared" si="4"/>
        <v>-11687507</v>
      </c>
      <c r="L44" s="77">
        <f t="shared" si="4"/>
        <v>9648255</v>
      </c>
      <c r="M44" s="77">
        <f t="shared" si="4"/>
        <v>-9206027</v>
      </c>
      <c r="N44" s="77">
        <f t="shared" si="4"/>
        <v>-11245279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-4565459</v>
      </c>
      <c r="X44" s="77">
        <f t="shared" si="4"/>
        <v>15006000</v>
      </c>
      <c r="Y44" s="77">
        <f t="shared" si="4"/>
        <v>-19571459</v>
      </c>
      <c r="Z44" s="212">
        <f>+IF(X44&lt;&gt;0,+(Y44/X44)*100,0)</f>
        <v>-130.4242236438758</v>
      </c>
      <c r="AA44" s="210">
        <f>+AA42-AA43</f>
        <v>85460000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85460000</v>
      </c>
      <c r="F46" s="88">
        <f t="shared" si="5"/>
        <v>85460000</v>
      </c>
      <c r="G46" s="88">
        <f t="shared" si="5"/>
        <v>20494171</v>
      </c>
      <c r="H46" s="88">
        <f t="shared" si="5"/>
        <v>-5258741</v>
      </c>
      <c r="I46" s="88">
        <f t="shared" si="5"/>
        <v>-8555610</v>
      </c>
      <c r="J46" s="88">
        <f t="shared" si="5"/>
        <v>6679820</v>
      </c>
      <c r="K46" s="88">
        <f t="shared" si="5"/>
        <v>-11687507</v>
      </c>
      <c r="L46" s="88">
        <f t="shared" si="5"/>
        <v>9648255</v>
      </c>
      <c r="M46" s="88">
        <f t="shared" si="5"/>
        <v>-9206027</v>
      </c>
      <c r="N46" s="88">
        <f t="shared" si="5"/>
        <v>-11245279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-4565459</v>
      </c>
      <c r="X46" s="88">
        <f t="shared" si="5"/>
        <v>15006000</v>
      </c>
      <c r="Y46" s="88">
        <f t="shared" si="5"/>
        <v>-19571459</v>
      </c>
      <c r="Z46" s="208">
        <f>+IF(X46&lt;&gt;0,+(Y46/X46)*100,0)</f>
        <v>-130.4242236438758</v>
      </c>
      <c r="AA46" s="206">
        <f>SUM(AA44:AA45)</f>
        <v>85460000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85460000</v>
      </c>
      <c r="F48" s="219">
        <f t="shared" si="6"/>
        <v>85460000</v>
      </c>
      <c r="G48" s="219">
        <f t="shared" si="6"/>
        <v>20494171</v>
      </c>
      <c r="H48" s="220">
        <f t="shared" si="6"/>
        <v>-5258741</v>
      </c>
      <c r="I48" s="220">
        <f t="shared" si="6"/>
        <v>-8555610</v>
      </c>
      <c r="J48" s="220">
        <f t="shared" si="6"/>
        <v>6679820</v>
      </c>
      <c r="K48" s="220">
        <f t="shared" si="6"/>
        <v>-11687507</v>
      </c>
      <c r="L48" s="220">
        <f t="shared" si="6"/>
        <v>9648255</v>
      </c>
      <c r="M48" s="219">
        <f t="shared" si="6"/>
        <v>-9206027</v>
      </c>
      <c r="N48" s="219">
        <f t="shared" si="6"/>
        <v>-11245279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-4565459</v>
      </c>
      <c r="X48" s="220">
        <f t="shared" si="6"/>
        <v>15006000</v>
      </c>
      <c r="Y48" s="220">
        <f t="shared" si="6"/>
        <v>-19571459</v>
      </c>
      <c r="Z48" s="221">
        <f>+IF(X48&lt;&gt;0,+(Y48/X48)*100,0)</f>
        <v>-130.4242236438758</v>
      </c>
      <c r="AA48" s="222">
        <f>SUM(AA46:AA47)</f>
        <v>85460000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1329000</v>
      </c>
      <c r="F5" s="100">
        <f t="shared" si="0"/>
        <v>1329000</v>
      </c>
      <c r="G5" s="100">
        <f t="shared" si="0"/>
        <v>21736</v>
      </c>
      <c r="H5" s="100">
        <f t="shared" si="0"/>
        <v>35264</v>
      </c>
      <c r="I5" s="100">
        <f t="shared" si="0"/>
        <v>215781</v>
      </c>
      <c r="J5" s="100">
        <f t="shared" si="0"/>
        <v>272781</v>
      </c>
      <c r="K5" s="100">
        <f t="shared" si="0"/>
        <v>11450</v>
      </c>
      <c r="L5" s="100">
        <f t="shared" si="0"/>
        <v>240081</v>
      </c>
      <c r="M5" s="100">
        <f t="shared" si="0"/>
        <v>24072</v>
      </c>
      <c r="N5" s="100">
        <f t="shared" si="0"/>
        <v>275603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548384</v>
      </c>
      <c r="X5" s="100">
        <f t="shared" si="0"/>
        <v>223000</v>
      </c>
      <c r="Y5" s="100">
        <f t="shared" si="0"/>
        <v>325384</v>
      </c>
      <c r="Z5" s="137">
        <f>+IF(X5&lt;&gt;0,+(Y5/X5)*100,0)</f>
        <v>145.91210762331838</v>
      </c>
      <c r="AA5" s="153">
        <f>SUM(AA6:AA8)</f>
        <v>1329000</v>
      </c>
    </row>
    <row r="6" spans="1:27" ht="13.5">
      <c r="A6" s="138" t="s">
        <v>75</v>
      </c>
      <c r="B6" s="136"/>
      <c r="C6" s="155"/>
      <c r="D6" s="155"/>
      <c r="E6" s="156">
        <v>405000</v>
      </c>
      <c r="F6" s="60">
        <v>405000</v>
      </c>
      <c r="G6" s="60">
        <v>5499</v>
      </c>
      <c r="H6" s="60">
        <v>5025</v>
      </c>
      <c r="I6" s="60"/>
      <c r="J6" s="60">
        <v>10524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10524</v>
      </c>
      <c r="X6" s="60">
        <v>31000</v>
      </c>
      <c r="Y6" s="60">
        <v>-20476</v>
      </c>
      <c r="Z6" s="140">
        <v>-66.05</v>
      </c>
      <c r="AA6" s="62">
        <v>405000</v>
      </c>
    </row>
    <row r="7" spans="1:27" ht="13.5">
      <c r="A7" s="138" t="s">
        <v>76</v>
      </c>
      <c r="B7" s="136"/>
      <c r="C7" s="157"/>
      <c r="D7" s="157"/>
      <c r="E7" s="158">
        <v>674000</v>
      </c>
      <c r="F7" s="159">
        <v>674000</v>
      </c>
      <c r="G7" s="159">
        <v>16237</v>
      </c>
      <c r="H7" s="159">
        <v>30239</v>
      </c>
      <c r="I7" s="159">
        <v>215781</v>
      </c>
      <c r="J7" s="159">
        <v>262257</v>
      </c>
      <c r="K7" s="159">
        <v>11450</v>
      </c>
      <c r="L7" s="159">
        <v>21281</v>
      </c>
      <c r="M7" s="159">
        <v>24072</v>
      </c>
      <c r="N7" s="159">
        <v>56803</v>
      </c>
      <c r="O7" s="159"/>
      <c r="P7" s="159"/>
      <c r="Q7" s="159"/>
      <c r="R7" s="159"/>
      <c r="S7" s="159"/>
      <c r="T7" s="159"/>
      <c r="U7" s="159"/>
      <c r="V7" s="159"/>
      <c r="W7" s="159">
        <v>319060</v>
      </c>
      <c r="X7" s="159">
        <v>24000</v>
      </c>
      <c r="Y7" s="159">
        <v>295060</v>
      </c>
      <c r="Z7" s="141">
        <v>1229.42</v>
      </c>
      <c r="AA7" s="225">
        <v>674000</v>
      </c>
    </row>
    <row r="8" spans="1:27" ht="13.5">
      <c r="A8" s="138" t="s">
        <v>77</v>
      </c>
      <c r="B8" s="136"/>
      <c r="C8" s="155"/>
      <c r="D8" s="155"/>
      <c r="E8" s="156">
        <v>250000</v>
      </c>
      <c r="F8" s="60">
        <v>250000</v>
      </c>
      <c r="G8" s="60"/>
      <c r="H8" s="60"/>
      <c r="I8" s="60"/>
      <c r="J8" s="60"/>
      <c r="K8" s="60"/>
      <c r="L8" s="60">
        <v>218800</v>
      </c>
      <c r="M8" s="60"/>
      <c r="N8" s="60">
        <v>218800</v>
      </c>
      <c r="O8" s="60"/>
      <c r="P8" s="60"/>
      <c r="Q8" s="60"/>
      <c r="R8" s="60"/>
      <c r="S8" s="60"/>
      <c r="T8" s="60"/>
      <c r="U8" s="60"/>
      <c r="V8" s="60"/>
      <c r="W8" s="60">
        <v>218800</v>
      </c>
      <c r="X8" s="60">
        <v>168000</v>
      </c>
      <c r="Y8" s="60">
        <v>50800</v>
      </c>
      <c r="Z8" s="140">
        <v>30.24</v>
      </c>
      <c r="AA8" s="62">
        <v>250000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4473000</v>
      </c>
      <c r="F9" s="100">
        <f t="shared" si="1"/>
        <v>4473000</v>
      </c>
      <c r="G9" s="100">
        <f t="shared" si="1"/>
        <v>461863</v>
      </c>
      <c r="H9" s="100">
        <f t="shared" si="1"/>
        <v>1079025</v>
      </c>
      <c r="I9" s="100">
        <f t="shared" si="1"/>
        <v>1318305</v>
      </c>
      <c r="J9" s="100">
        <f t="shared" si="1"/>
        <v>2859193</v>
      </c>
      <c r="K9" s="100">
        <f t="shared" si="1"/>
        <v>1691877</v>
      </c>
      <c r="L9" s="100">
        <f t="shared" si="1"/>
        <v>586971</v>
      </c>
      <c r="M9" s="100">
        <f t="shared" si="1"/>
        <v>75346</v>
      </c>
      <c r="N9" s="100">
        <f t="shared" si="1"/>
        <v>2354194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5213387</v>
      </c>
      <c r="X9" s="100">
        <f t="shared" si="1"/>
        <v>1993000</v>
      </c>
      <c r="Y9" s="100">
        <f t="shared" si="1"/>
        <v>3220387</v>
      </c>
      <c r="Z9" s="137">
        <f>+IF(X9&lt;&gt;0,+(Y9/X9)*100,0)</f>
        <v>161.58489713998995</v>
      </c>
      <c r="AA9" s="102">
        <f>SUM(AA10:AA14)</f>
        <v>4473000</v>
      </c>
    </row>
    <row r="10" spans="1:27" ht="13.5">
      <c r="A10" s="138" t="s">
        <v>79</v>
      </c>
      <c r="B10" s="136"/>
      <c r="C10" s="155"/>
      <c r="D10" s="155"/>
      <c r="E10" s="156">
        <v>4213000</v>
      </c>
      <c r="F10" s="60">
        <v>4213000</v>
      </c>
      <c r="G10" s="60">
        <v>439213</v>
      </c>
      <c r="H10" s="60">
        <v>1008138</v>
      </c>
      <c r="I10" s="60">
        <v>120875</v>
      </c>
      <c r="J10" s="60">
        <v>1568226</v>
      </c>
      <c r="K10" s="60"/>
      <c r="L10" s="60">
        <v>136668</v>
      </c>
      <c r="M10" s="60"/>
      <c r="N10" s="60">
        <v>136668</v>
      </c>
      <c r="O10" s="60"/>
      <c r="P10" s="60"/>
      <c r="Q10" s="60"/>
      <c r="R10" s="60"/>
      <c r="S10" s="60"/>
      <c r="T10" s="60"/>
      <c r="U10" s="60"/>
      <c r="V10" s="60"/>
      <c r="W10" s="60">
        <v>1704894</v>
      </c>
      <c r="X10" s="60">
        <v>1839000</v>
      </c>
      <c r="Y10" s="60">
        <v>-134106</v>
      </c>
      <c r="Z10" s="140">
        <v>-7.29</v>
      </c>
      <c r="AA10" s="62">
        <v>4213000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>
        <v>22650</v>
      </c>
      <c r="H11" s="60">
        <v>50271</v>
      </c>
      <c r="I11" s="60">
        <v>1197430</v>
      </c>
      <c r="J11" s="60">
        <v>1270351</v>
      </c>
      <c r="K11" s="60">
        <v>1652438</v>
      </c>
      <c r="L11" s="60">
        <v>450303</v>
      </c>
      <c r="M11" s="60">
        <v>75053</v>
      </c>
      <c r="N11" s="60">
        <v>2177794</v>
      </c>
      <c r="O11" s="60"/>
      <c r="P11" s="60"/>
      <c r="Q11" s="60"/>
      <c r="R11" s="60"/>
      <c r="S11" s="60"/>
      <c r="T11" s="60"/>
      <c r="U11" s="60"/>
      <c r="V11" s="60"/>
      <c r="W11" s="60">
        <v>3448145</v>
      </c>
      <c r="X11" s="60"/>
      <c r="Y11" s="60">
        <v>3448145</v>
      </c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240000</v>
      </c>
      <c r="F12" s="60">
        <v>240000</v>
      </c>
      <c r="G12" s="60"/>
      <c r="H12" s="60">
        <v>13200</v>
      </c>
      <c r="I12" s="60"/>
      <c r="J12" s="60">
        <v>13200</v>
      </c>
      <c r="K12" s="60">
        <v>39439</v>
      </c>
      <c r="L12" s="60"/>
      <c r="M12" s="60">
        <v>293</v>
      </c>
      <c r="N12" s="60">
        <v>39732</v>
      </c>
      <c r="O12" s="60"/>
      <c r="P12" s="60"/>
      <c r="Q12" s="60"/>
      <c r="R12" s="60"/>
      <c r="S12" s="60"/>
      <c r="T12" s="60"/>
      <c r="U12" s="60"/>
      <c r="V12" s="60"/>
      <c r="W12" s="60">
        <v>52932</v>
      </c>
      <c r="X12" s="60"/>
      <c r="Y12" s="60">
        <v>52932</v>
      </c>
      <c r="Z12" s="140"/>
      <c r="AA12" s="62">
        <v>240000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>
        <v>7416</v>
      </c>
      <c r="I13" s="60"/>
      <c r="J13" s="60">
        <v>7416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7416</v>
      </c>
      <c r="X13" s="60">
        <v>154000</v>
      </c>
      <c r="Y13" s="60">
        <v>-146584</v>
      </c>
      <c r="Z13" s="140">
        <v>-95.18</v>
      </c>
      <c r="AA13" s="62"/>
    </row>
    <row r="14" spans="1:27" ht="13.5">
      <c r="A14" s="138" t="s">
        <v>83</v>
      </c>
      <c r="B14" s="136"/>
      <c r="C14" s="157"/>
      <c r="D14" s="157"/>
      <c r="E14" s="158">
        <v>20000</v>
      </c>
      <c r="F14" s="159">
        <v>20000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>
        <v>20000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1370000</v>
      </c>
      <c r="F15" s="100">
        <f t="shared" si="2"/>
        <v>1370000</v>
      </c>
      <c r="G15" s="100">
        <f t="shared" si="2"/>
        <v>10039</v>
      </c>
      <c r="H15" s="100">
        <f t="shared" si="2"/>
        <v>66568</v>
      </c>
      <c r="I15" s="100">
        <f t="shared" si="2"/>
        <v>285683</v>
      </c>
      <c r="J15" s="100">
        <f t="shared" si="2"/>
        <v>362290</v>
      </c>
      <c r="K15" s="100">
        <f t="shared" si="2"/>
        <v>99035</v>
      </c>
      <c r="L15" s="100">
        <f t="shared" si="2"/>
        <v>185430</v>
      </c>
      <c r="M15" s="100">
        <f t="shared" si="2"/>
        <v>55300</v>
      </c>
      <c r="N15" s="100">
        <f t="shared" si="2"/>
        <v>339765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702055</v>
      </c>
      <c r="X15" s="100">
        <f t="shared" si="2"/>
        <v>4928000</v>
      </c>
      <c r="Y15" s="100">
        <f t="shared" si="2"/>
        <v>-4225945</v>
      </c>
      <c r="Z15" s="137">
        <f>+IF(X15&lt;&gt;0,+(Y15/X15)*100,0)</f>
        <v>-85.75375405844156</v>
      </c>
      <c r="AA15" s="102">
        <f>SUM(AA16:AA18)</f>
        <v>1370000</v>
      </c>
    </row>
    <row r="16" spans="1:27" ht="13.5">
      <c r="A16" s="138" t="s">
        <v>85</v>
      </c>
      <c r="B16" s="136"/>
      <c r="C16" s="155"/>
      <c r="D16" s="155"/>
      <c r="E16" s="156">
        <v>334000</v>
      </c>
      <c r="F16" s="60">
        <v>334000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1063000</v>
      </c>
      <c r="Y16" s="60">
        <v>-1063000</v>
      </c>
      <c r="Z16" s="140">
        <v>-100</v>
      </c>
      <c r="AA16" s="62">
        <v>334000</v>
      </c>
    </row>
    <row r="17" spans="1:27" ht="13.5">
      <c r="A17" s="138" t="s">
        <v>86</v>
      </c>
      <c r="B17" s="136"/>
      <c r="C17" s="155"/>
      <c r="D17" s="155"/>
      <c r="E17" s="156">
        <v>1031000</v>
      </c>
      <c r="F17" s="60">
        <v>1031000</v>
      </c>
      <c r="G17" s="60">
        <v>10039</v>
      </c>
      <c r="H17" s="60">
        <v>66568</v>
      </c>
      <c r="I17" s="60">
        <v>285683</v>
      </c>
      <c r="J17" s="60">
        <v>362290</v>
      </c>
      <c r="K17" s="60">
        <v>99035</v>
      </c>
      <c r="L17" s="60">
        <v>185430</v>
      </c>
      <c r="M17" s="60">
        <v>55300</v>
      </c>
      <c r="N17" s="60">
        <v>339765</v>
      </c>
      <c r="O17" s="60"/>
      <c r="P17" s="60"/>
      <c r="Q17" s="60"/>
      <c r="R17" s="60"/>
      <c r="S17" s="60"/>
      <c r="T17" s="60"/>
      <c r="U17" s="60"/>
      <c r="V17" s="60"/>
      <c r="W17" s="60">
        <v>702055</v>
      </c>
      <c r="X17" s="60">
        <v>3856000</v>
      </c>
      <c r="Y17" s="60">
        <v>-3153945</v>
      </c>
      <c r="Z17" s="140">
        <v>-81.79</v>
      </c>
      <c r="AA17" s="62">
        <v>1031000</v>
      </c>
    </row>
    <row r="18" spans="1:27" ht="13.5">
      <c r="A18" s="138" t="s">
        <v>87</v>
      </c>
      <c r="B18" s="136"/>
      <c r="C18" s="155"/>
      <c r="D18" s="155"/>
      <c r="E18" s="156">
        <v>5000</v>
      </c>
      <c r="F18" s="60">
        <v>5000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9000</v>
      </c>
      <c r="Y18" s="60">
        <v>-9000</v>
      </c>
      <c r="Z18" s="140">
        <v>-100</v>
      </c>
      <c r="AA18" s="62">
        <v>5000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24020000</v>
      </c>
      <c r="F19" s="100">
        <f t="shared" si="3"/>
        <v>24020000</v>
      </c>
      <c r="G19" s="100">
        <f t="shared" si="3"/>
        <v>647732</v>
      </c>
      <c r="H19" s="100">
        <f t="shared" si="3"/>
        <v>1081820</v>
      </c>
      <c r="I19" s="100">
        <f t="shared" si="3"/>
        <v>1158702</v>
      </c>
      <c r="J19" s="100">
        <f t="shared" si="3"/>
        <v>2888254</v>
      </c>
      <c r="K19" s="100">
        <f t="shared" si="3"/>
        <v>316548</v>
      </c>
      <c r="L19" s="100">
        <f t="shared" si="3"/>
        <v>3952893</v>
      </c>
      <c r="M19" s="100">
        <f t="shared" si="3"/>
        <v>2952223</v>
      </c>
      <c r="N19" s="100">
        <f t="shared" si="3"/>
        <v>7221664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10109918</v>
      </c>
      <c r="X19" s="100">
        <f t="shared" si="3"/>
        <v>15561000</v>
      </c>
      <c r="Y19" s="100">
        <f t="shared" si="3"/>
        <v>-5451082</v>
      </c>
      <c r="Z19" s="137">
        <f>+IF(X19&lt;&gt;0,+(Y19/X19)*100,0)</f>
        <v>-35.030409356725144</v>
      </c>
      <c r="AA19" s="102">
        <f>SUM(AA20:AA23)</f>
        <v>24020000</v>
      </c>
    </row>
    <row r="20" spans="1:27" ht="13.5">
      <c r="A20" s="138" t="s">
        <v>89</v>
      </c>
      <c r="B20" s="136"/>
      <c r="C20" s="155"/>
      <c r="D20" s="155"/>
      <c r="E20" s="156">
        <v>550000</v>
      </c>
      <c r="F20" s="60">
        <v>550000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2572000</v>
      </c>
      <c r="Y20" s="60">
        <v>-2572000</v>
      </c>
      <c r="Z20" s="140">
        <v>-100</v>
      </c>
      <c r="AA20" s="62">
        <v>550000</v>
      </c>
    </row>
    <row r="21" spans="1:27" ht="13.5">
      <c r="A21" s="138" t="s">
        <v>90</v>
      </c>
      <c r="B21" s="136"/>
      <c r="C21" s="155"/>
      <c r="D21" s="155"/>
      <c r="E21" s="156">
        <v>21000000</v>
      </c>
      <c r="F21" s="60">
        <v>21000000</v>
      </c>
      <c r="G21" s="60">
        <v>647732</v>
      </c>
      <c r="H21" s="60">
        <v>1081820</v>
      </c>
      <c r="I21" s="60">
        <v>1158702</v>
      </c>
      <c r="J21" s="60">
        <v>2888254</v>
      </c>
      <c r="K21" s="60">
        <v>64639</v>
      </c>
      <c r="L21" s="60">
        <v>3952893</v>
      </c>
      <c r="M21" s="60">
        <v>2227385</v>
      </c>
      <c r="N21" s="60">
        <v>6244917</v>
      </c>
      <c r="O21" s="60"/>
      <c r="P21" s="60"/>
      <c r="Q21" s="60"/>
      <c r="R21" s="60"/>
      <c r="S21" s="60"/>
      <c r="T21" s="60"/>
      <c r="U21" s="60"/>
      <c r="V21" s="60"/>
      <c r="W21" s="60">
        <v>9133171</v>
      </c>
      <c r="X21" s="60">
        <v>1557000</v>
      </c>
      <c r="Y21" s="60">
        <v>7576171</v>
      </c>
      <c r="Z21" s="140">
        <v>486.59</v>
      </c>
      <c r="AA21" s="62">
        <v>21000000</v>
      </c>
    </row>
    <row r="22" spans="1:27" ht="13.5">
      <c r="A22" s="138" t="s">
        <v>91</v>
      </c>
      <c r="B22" s="136"/>
      <c r="C22" s="157"/>
      <c r="D22" s="157"/>
      <c r="E22" s="158">
        <v>1095000</v>
      </c>
      <c r="F22" s="159">
        <v>1095000</v>
      </c>
      <c r="G22" s="159"/>
      <c r="H22" s="159"/>
      <c r="I22" s="159"/>
      <c r="J22" s="159"/>
      <c r="K22" s="159">
        <v>251909</v>
      </c>
      <c r="L22" s="159"/>
      <c r="M22" s="159">
        <v>724838</v>
      </c>
      <c r="N22" s="159">
        <v>976747</v>
      </c>
      <c r="O22" s="159"/>
      <c r="P22" s="159"/>
      <c r="Q22" s="159"/>
      <c r="R22" s="159"/>
      <c r="S22" s="159"/>
      <c r="T22" s="159"/>
      <c r="U22" s="159"/>
      <c r="V22" s="159"/>
      <c r="W22" s="159">
        <v>976747</v>
      </c>
      <c r="X22" s="159">
        <v>11100000</v>
      </c>
      <c r="Y22" s="159">
        <v>-10123253</v>
      </c>
      <c r="Z22" s="141">
        <v>-91.2</v>
      </c>
      <c r="AA22" s="225">
        <v>1095000</v>
      </c>
    </row>
    <row r="23" spans="1:27" ht="13.5">
      <c r="A23" s="138" t="s">
        <v>92</v>
      </c>
      <c r="B23" s="136"/>
      <c r="C23" s="155"/>
      <c r="D23" s="155"/>
      <c r="E23" s="156">
        <v>1375000</v>
      </c>
      <c r="F23" s="60">
        <v>1375000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332000</v>
      </c>
      <c r="Y23" s="60">
        <v>-332000</v>
      </c>
      <c r="Z23" s="140">
        <v>-100</v>
      </c>
      <c r="AA23" s="62">
        <v>1375000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31192000</v>
      </c>
      <c r="F25" s="219">
        <f t="shared" si="4"/>
        <v>31192000</v>
      </c>
      <c r="G25" s="219">
        <f t="shared" si="4"/>
        <v>1141370</v>
      </c>
      <c r="H25" s="219">
        <f t="shared" si="4"/>
        <v>2262677</v>
      </c>
      <c r="I25" s="219">
        <f t="shared" si="4"/>
        <v>2978471</v>
      </c>
      <c r="J25" s="219">
        <f t="shared" si="4"/>
        <v>6382518</v>
      </c>
      <c r="K25" s="219">
        <f t="shared" si="4"/>
        <v>2118910</v>
      </c>
      <c r="L25" s="219">
        <f t="shared" si="4"/>
        <v>4965375</v>
      </c>
      <c r="M25" s="219">
        <f t="shared" si="4"/>
        <v>3106941</v>
      </c>
      <c r="N25" s="219">
        <f t="shared" si="4"/>
        <v>10191226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16573744</v>
      </c>
      <c r="X25" s="219">
        <f t="shared" si="4"/>
        <v>22705000</v>
      </c>
      <c r="Y25" s="219">
        <f t="shared" si="4"/>
        <v>-6131256</v>
      </c>
      <c r="Z25" s="231">
        <f>+IF(X25&lt;&gt;0,+(Y25/X25)*100,0)</f>
        <v>-27.003990310504296</v>
      </c>
      <c r="AA25" s="232">
        <f>+AA5+AA9+AA15+AA19+AA24</f>
        <v>31192000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25192000</v>
      </c>
      <c r="F28" s="60">
        <v>25192000</v>
      </c>
      <c r="G28" s="60">
        <v>10039</v>
      </c>
      <c r="H28" s="60">
        <v>1194241</v>
      </c>
      <c r="I28" s="60">
        <v>2822614</v>
      </c>
      <c r="J28" s="60">
        <v>4026894</v>
      </c>
      <c r="K28" s="60">
        <v>1915797</v>
      </c>
      <c r="L28" s="60">
        <v>4417238</v>
      </c>
      <c r="M28" s="60">
        <v>3040390</v>
      </c>
      <c r="N28" s="60">
        <v>9373425</v>
      </c>
      <c r="O28" s="60"/>
      <c r="P28" s="60"/>
      <c r="Q28" s="60"/>
      <c r="R28" s="60"/>
      <c r="S28" s="60"/>
      <c r="T28" s="60"/>
      <c r="U28" s="60"/>
      <c r="V28" s="60"/>
      <c r="W28" s="60">
        <v>13400319</v>
      </c>
      <c r="X28" s="60"/>
      <c r="Y28" s="60">
        <v>13400319</v>
      </c>
      <c r="Z28" s="140"/>
      <c r="AA28" s="155">
        <v>25192000</v>
      </c>
    </row>
    <row r="29" spans="1:27" ht="13.5">
      <c r="A29" s="234" t="s">
        <v>134</v>
      </c>
      <c r="B29" s="136"/>
      <c r="C29" s="155"/>
      <c r="D29" s="155"/>
      <c r="E29" s="156">
        <v>1000000</v>
      </c>
      <c r="F29" s="60">
        <v>1000000</v>
      </c>
      <c r="G29" s="60"/>
      <c r="H29" s="60"/>
      <c r="I29" s="60"/>
      <c r="J29" s="60"/>
      <c r="K29" s="60">
        <v>99035</v>
      </c>
      <c r="L29" s="60">
        <v>185430</v>
      </c>
      <c r="M29" s="60">
        <v>55300</v>
      </c>
      <c r="N29" s="60">
        <v>339765</v>
      </c>
      <c r="O29" s="60"/>
      <c r="P29" s="60"/>
      <c r="Q29" s="60"/>
      <c r="R29" s="60"/>
      <c r="S29" s="60"/>
      <c r="T29" s="60"/>
      <c r="U29" s="60"/>
      <c r="V29" s="60"/>
      <c r="W29" s="60">
        <v>339765</v>
      </c>
      <c r="X29" s="60"/>
      <c r="Y29" s="60">
        <v>339765</v>
      </c>
      <c r="Z29" s="140"/>
      <c r="AA29" s="62">
        <v>1000000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>
        <v>21774</v>
      </c>
      <c r="H30" s="159">
        <v>109018</v>
      </c>
      <c r="I30" s="159"/>
      <c r="J30" s="159">
        <v>130792</v>
      </c>
      <c r="K30" s="159"/>
      <c r="L30" s="159">
        <v>41846</v>
      </c>
      <c r="M30" s="159"/>
      <c r="N30" s="159">
        <v>41846</v>
      </c>
      <c r="O30" s="159"/>
      <c r="P30" s="159"/>
      <c r="Q30" s="159"/>
      <c r="R30" s="159"/>
      <c r="S30" s="159"/>
      <c r="T30" s="159"/>
      <c r="U30" s="159"/>
      <c r="V30" s="159"/>
      <c r="W30" s="159">
        <v>172638</v>
      </c>
      <c r="X30" s="159"/>
      <c r="Y30" s="159">
        <v>172638</v>
      </c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>
        <v>104078</v>
      </c>
      <c r="L31" s="60">
        <v>320861</v>
      </c>
      <c r="M31" s="60">
        <v>11251</v>
      </c>
      <c r="N31" s="60">
        <v>436190</v>
      </c>
      <c r="O31" s="60"/>
      <c r="P31" s="60"/>
      <c r="Q31" s="60"/>
      <c r="R31" s="60"/>
      <c r="S31" s="60"/>
      <c r="T31" s="60"/>
      <c r="U31" s="60"/>
      <c r="V31" s="60"/>
      <c r="W31" s="60">
        <v>436190</v>
      </c>
      <c r="X31" s="60"/>
      <c r="Y31" s="60">
        <v>436190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26192000</v>
      </c>
      <c r="F32" s="77">
        <f t="shared" si="5"/>
        <v>26192000</v>
      </c>
      <c r="G32" s="77">
        <f t="shared" si="5"/>
        <v>31813</v>
      </c>
      <c r="H32" s="77">
        <f t="shared" si="5"/>
        <v>1303259</v>
      </c>
      <c r="I32" s="77">
        <f t="shared" si="5"/>
        <v>2822614</v>
      </c>
      <c r="J32" s="77">
        <f t="shared" si="5"/>
        <v>4157686</v>
      </c>
      <c r="K32" s="77">
        <f t="shared" si="5"/>
        <v>2118910</v>
      </c>
      <c r="L32" s="77">
        <f t="shared" si="5"/>
        <v>4965375</v>
      </c>
      <c r="M32" s="77">
        <f t="shared" si="5"/>
        <v>3106941</v>
      </c>
      <c r="N32" s="77">
        <f t="shared" si="5"/>
        <v>10191226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14348912</v>
      </c>
      <c r="X32" s="77">
        <f t="shared" si="5"/>
        <v>0</v>
      </c>
      <c r="Y32" s="77">
        <f t="shared" si="5"/>
        <v>14348912</v>
      </c>
      <c r="Z32" s="212">
        <f>+IF(X32&lt;&gt;0,+(Y32/X32)*100,0)</f>
        <v>0</v>
      </c>
      <c r="AA32" s="79">
        <f>SUM(AA28:AA31)</f>
        <v>26192000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>
        <v>1109557</v>
      </c>
      <c r="H33" s="60">
        <v>959418</v>
      </c>
      <c r="I33" s="60">
        <v>155857</v>
      </c>
      <c r="J33" s="60">
        <v>2224832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2224832</v>
      </c>
      <c r="X33" s="60"/>
      <c r="Y33" s="60">
        <v>2224832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5000000</v>
      </c>
      <c r="F35" s="60">
        <v>5000000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5000000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31192000</v>
      </c>
      <c r="F36" s="220">
        <f t="shared" si="6"/>
        <v>31192000</v>
      </c>
      <c r="G36" s="220">
        <f t="shared" si="6"/>
        <v>1141370</v>
      </c>
      <c r="H36" s="220">
        <f t="shared" si="6"/>
        <v>2262677</v>
      </c>
      <c r="I36" s="220">
        <f t="shared" si="6"/>
        <v>2978471</v>
      </c>
      <c r="J36" s="220">
        <f t="shared" si="6"/>
        <v>6382518</v>
      </c>
      <c r="K36" s="220">
        <f t="shared" si="6"/>
        <v>2118910</v>
      </c>
      <c r="L36" s="220">
        <f t="shared" si="6"/>
        <v>4965375</v>
      </c>
      <c r="M36" s="220">
        <f t="shared" si="6"/>
        <v>3106941</v>
      </c>
      <c r="N36" s="220">
        <f t="shared" si="6"/>
        <v>10191226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16573744</v>
      </c>
      <c r="X36" s="220">
        <f t="shared" si="6"/>
        <v>0</v>
      </c>
      <c r="Y36" s="220">
        <f t="shared" si="6"/>
        <v>16573744</v>
      </c>
      <c r="Z36" s="221">
        <f>+IF(X36&lt;&gt;0,+(Y36/X36)*100,0)</f>
        <v>0</v>
      </c>
      <c r="AA36" s="239">
        <f>SUM(AA32:AA35)</f>
        <v>31192000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21278517</v>
      </c>
      <c r="D6" s="155"/>
      <c r="E6" s="59">
        <v>35861</v>
      </c>
      <c r="F6" s="60">
        <v>35861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17931</v>
      </c>
      <c r="Y6" s="60">
        <v>-17931</v>
      </c>
      <c r="Z6" s="140">
        <v>-100</v>
      </c>
      <c r="AA6" s="62">
        <v>35861</v>
      </c>
    </row>
    <row r="7" spans="1:27" ht="13.5">
      <c r="A7" s="249" t="s">
        <v>144</v>
      </c>
      <c r="B7" s="182"/>
      <c r="C7" s="155"/>
      <c r="D7" s="155"/>
      <c r="E7" s="59">
        <v>6026</v>
      </c>
      <c r="F7" s="60">
        <v>6026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3013</v>
      </c>
      <c r="Y7" s="60">
        <v>-3013</v>
      </c>
      <c r="Z7" s="140">
        <v>-100</v>
      </c>
      <c r="AA7" s="62">
        <v>6026</v>
      </c>
    </row>
    <row r="8" spans="1:27" ht="13.5">
      <c r="A8" s="249" t="s">
        <v>145</v>
      </c>
      <c r="B8" s="182"/>
      <c r="C8" s="155"/>
      <c r="D8" s="155"/>
      <c r="E8" s="59">
        <v>109196</v>
      </c>
      <c r="F8" s="60">
        <v>109196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54598</v>
      </c>
      <c r="Y8" s="60">
        <v>-54598</v>
      </c>
      <c r="Z8" s="140">
        <v>-100</v>
      </c>
      <c r="AA8" s="62">
        <v>109196</v>
      </c>
    </row>
    <row r="9" spans="1:27" ht="13.5">
      <c r="A9" s="249" t="s">
        <v>146</v>
      </c>
      <c r="B9" s="182"/>
      <c r="C9" s="155">
        <v>26003719</v>
      </c>
      <c r="D9" s="155"/>
      <c r="E9" s="59">
        <v>8695</v>
      </c>
      <c r="F9" s="60">
        <v>8695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4348</v>
      </c>
      <c r="Y9" s="60">
        <v>-4348</v>
      </c>
      <c r="Z9" s="140">
        <v>-100</v>
      </c>
      <c r="AA9" s="62">
        <v>8695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25564152</v>
      </c>
      <c r="D11" s="155"/>
      <c r="E11" s="59">
        <v>208</v>
      </c>
      <c r="F11" s="60">
        <v>208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104</v>
      </c>
      <c r="Y11" s="60">
        <v>-104</v>
      </c>
      <c r="Z11" s="140">
        <v>-100</v>
      </c>
      <c r="AA11" s="62">
        <v>208</v>
      </c>
    </row>
    <row r="12" spans="1:27" ht="13.5">
      <c r="A12" s="250" t="s">
        <v>56</v>
      </c>
      <c r="B12" s="251"/>
      <c r="C12" s="168">
        <f aca="true" t="shared" si="0" ref="C12:Y12">SUM(C6:C11)</f>
        <v>72846388</v>
      </c>
      <c r="D12" s="168">
        <f>SUM(D6:D11)</f>
        <v>0</v>
      </c>
      <c r="E12" s="72">
        <f t="shared" si="0"/>
        <v>159986</v>
      </c>
      <c r="F12" s="73">
        <f t="shared" si="0"/>
        <v>159986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79994</v>
      </c>
      <c r="Y12" s="73">
        <f t="shared" si="0"/>
        <v>-79994</v>
      </c>
      <c r="Z12" s="170">
        <f>+IF(X12&lt;&gt;0,+(Y12/X12)*100,0)</f>
        <v>-100</v>
      </c>
      <c r="AA12" s="74">
        <f>SUM(AA6:AA11)</f>
        <v>159986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90</v>
      </c>
      <c r="F16" s="60">
        <v>90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45</v>
      </c>
      <c r="Y16" s="159">
        <v>-45</v>
      </c>
      <c r="Z16" s="141">
        <v>-100</v>
      </c>
      <c r="AA16" s="225">
        <v>90</v>
      </c>
    </row>
    <row r="17" spans="1:27" ht="13.5">
      <c r="A17" s="249" t="s">
        <v>152</v>
      </c>
      <c r="B17" s="182"/>
      <c r="C17" s="155">
        <v>36559250</v>
      </c>
      <c r="D17" s="155"/>
      <c r="E17" s="59">
        <v>13035</v>
      </c>
      <c r="F17" s="60">
        <v>13035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6518</v>
      </c>
      <c r="Y17" s="60">
        <v>-6518</v>
      </c>
      <c r="Z17" s="140">
        <v>-100</v>
      </c>
      <c r="AA17" s="62">
        <v>13035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682306550</v>
      </c>
      <c r="D19" s="155"/>
      <c r="E19" s="59">
        <v>88134</v>
      </c>
      <c r="F19" s="60">
        <v>88134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44067</v>
      </c>
      <c r="Y19" s="60">
        <v>-44067</v>
      </c>
      <c r="Z19" s="140">
        <v>-100</v>
      </c>
      <c r="AA19" s="62">
        <v>88134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227671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178541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719272012</v>
      </c>
      <c r="D24" s="168">
        <f>SUM(D15:D23)</f>
        <v>0</v>
      </c>
      <c r="E24" s="76">
        <f t="shared" si="1"/>
        <v>101259</v>
      </c>
      <c r="F24" s="77">
        <f t="shared" si="1"/>
        <v>101259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50630</v>
      </c>
      <c r="Y24" s="77">
        <f t="shared" si="1"/>
        <v>-50630</v>
      </c>
      <c r="Z24" s="212">
        <f>+IF(X24&lt;&gt;0,+(Y24/X24)*100,0)</f>
        <v>-100</v>
      </c>
      <c r="AA24" s="79">
        <f>SUM(AA15:AA23)</f>
        <v>101259</v>
      </c>
    </row>
    <row r="25" spans="1:27" ht="13.5">
      <c r="A25" s="250" t="s">
        <v>159</v>
      </c>
      <c r="B25" s="251"/>
      <c r="C25" s="168">
        <f aca="true" t="shared" si="2" ref="C25:Y25">+C12+C24</f>
        <v>792118400</v>
      </c>
      <c r="D25" s="168">
        <f>+D12+D24</f>
        <v>0</v>
      </c>
      <c r="E25" s="72">
        <f t="shared" si="2"/>
        <v>261245</v>
      </c>
      <c r="F25" s="73">
        <f t="shared" si="2"/>
        <v>261245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130624</v>
      </c>
      <c r="Y25" s="73">
        <f t="shared" si="2"/>
        <v>-130624</v>
      </c>
      <c r="Z25" s="170">
        <f>+IF(X25&lt;&gt;0,+(Y25/X25)*100,0)</f>
        <v>-100</v>
      </c>
      <c r="AA25" s="74">
        <f>+AA12+AA24</f>
        <v>261245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4251394</v>
      </c>
      <c r="D30" s="155"/>
      <c r="E30" s="59">
        <v>3497</v>
      </c>
      <c r="F30" s="60">
        <v>3497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1749</v>
      </c>
      <c r="Y30" s="60">
        <v>-1749</v>
      </c>
      <c r="Z30" s="140">
        <v>-100</v>
      </c>
      <c r="AA30" s="62">
        <v>3497</v>
      </c>
    </row>
    <row r="31" spans="1:27" ht="13.5">
      <c r="A31" s="249" t="s">
        <v>163</v>
      </c>
      <c r="B31" s="182"/>
      <c r="C31" s="155">
        <v>1634933</v>
      </c>
      <c r="D31" s="155"/>
      <c r="E31" s="59">
        <v>1838</v>
      </c>
      <c r="F31" s="60">
        <v>1838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919</v>
      </c>
      <c r="Y31" s="60">
        <v>-919</v>
      </c>
      <c r="Z31" s="140">
        <v>-100</v>
      </c>
      <c r="AA31" s="62">
        <v>1838</v>
      </c>
    </row>
    <row r="32" spans="1:27" ht="13.5">
      <c r="A32" s="249" t="s">
        <v>164</v>
      </c>
      <c r="B32" s="182"/>
      <c r="C32" s="155">
        <v>70882085</v>
      </c>
      <c r="D32" s="155"/>
      <c r="E32" s="59">
        <v>50435</v>
      </c>
      <c r="F32" s="60">
        <v>50435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25218</v>
      </c>
      <c r="Y32" s="60">
        <v>-25218</v>
      </c>
      <c r="Z32" s="140">
        <v>-100</v>
      </c>
      <c r="AA32" s="62">
        <v>50435</v>
      </c>
    </row>
    <row r="33" spans="1:27" ht="13.5">
      <c r="A33" s="249" t="s">
        <v>165</v>
      </c>
      <c r="B33" s="182"/>
      <c r="C33" s="155">
        <v>2430000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79198412</v>
      </c>
      <c r="D34" s="168">
        <f>SUM(D29:D33)</f>
        <v>0</v>
      </c>
      <c r="E34" s="72">
        <f t="shared" si="3"/>
        <v>55770</v>
      </c>
      <c r="F34" s="73">
        <f t="shared" si="3"/>
        <v>55770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27886</v>
      </c>
      <c r="Y34" s="73">
        <f t="shared" si="3"/>
        <v>-27886</v>
      </c>
      <c r="Z34" s="170">
        <f>+IF(X34&lt;&gt;0,+(Y34/X34)*100,0)</f>
        <v>-100</v>
      </c>
      <c r="AA34" s="74">
        <f>SUM(AA29:AA33)</f>
        <v>55770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19777482</v>
      </c>
      <c r="D37" s="155"/>
      <c r="E37" s="59">
        <v>29989</v>
      </c>
      <c r="F37" s="60">
        <v>29989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14995</v>
      </c>
      <c r="Y37" s="60">
        <v>-14995</v>
      </c>
      <c r="Z37" s="140">
        <v>-100</v>
      </c>
      <c r="AA37" s="62">
        <v>29989</v>
      </c>
    </row>
    <row r="38" spans="1:27" ht="13.5">
      <c r="A38" s="249" t="s">
        <v>165</v>
      </c>
      <c r="B38" s="182"/>
      <c r="C38" s="155">
        <v>67916776</v>
      </c>
      <c r="D38" s="155"/>
      <c r="E38" s="59">
        <v>53236</v>
      </c>
      <c r="F38" s="60">
        <v>53236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26618</v>
      </c>
      <c r="Y38" s="60">
        <v>-26618</v>
      </c>
      <c r="Z38" s="140">
        <v>-100</v>
      </c>
      <c r="AA38" s="62">
        <v>53236</v>
      </c>
    </row>
    <row r="39" spans="1:27" ht="13.5">
      <c r="A39" s="250" t="s">
        <v>59</v>
      </c>
      <c r="B39" s="253"/>
      <c r="C39" s="168">
        <f aca="true" t="shared" si="4" ref="C39:Y39">SUM(C37:C38)</f>
        <v>87694258</v>
      </c>
      <c r="D39" s="168">
        <f>SUM(D37:D38)</f>
        <v>0</v>
      </c>
      <c r="E39" s="76">
        <f t="shared" si="4"/>
        <v>83225</v>
      </c>
      <c r="F39" s="77">
        <f t="shared" si="4"/>
        <v>83225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41613</v>
      </c>
      <c r="Y39" s="77">
        <f t="shared" si="4"/>
        <v>-41613</v>
      </c>
      <c r="Z39" s="212">
        <f>+IF(X39&lt;&gt;0,+(Y39/X39)*100,0)</f>
        <v>-100</v>
      </c>
      <c r="AA39" s="79">
        <f>SUM(AA37:AA38)</f>
        <v>83225</v>
      </c>
    </row>
    <row r="40" spans="1:27" ht="13.5">
      <c r="A40" s="250" t="s">
        <v>167</v>
      </c>
      <c r="B40" s="251"/>
      <c r="C40" s="168">
        <f aca="true" t="shared" si="5" ref="C40:Y40">+C34+C39</f>
        <v>166892670</v>
      </c>
      <c r="D40" s="168">
        <f>+D34+D39</f>
        <v>0</v>
      </c>
      <c r="E40" s="72">
        <f t="shared" si="5"/>
        <v>138995</v>
      </c>
      <c r="F40" s="73">
        <f t="shared" si="5"/>
        <v>138995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69499</v>
      </c>
      <c r="Y40" s="73">
        <f t="shared" si="5"/>
        <v>-69499</v>
      </c>
      <c r="Z40" s="170">
        <f>+IF(X40&lt;&gt;0,+(Y40/X40)*100,0)</f>
        <v>-100</v>
      </c>
      <c r="AA40" s="74">
        <f>+AA34+AA39</f>
        <v>138995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625225730</v>
      </c>
      <c r="D42" s="257">
        <f>+D25-D40</f>
        <v>0</v>
      </c>
      <c r="E42" s="258">
        <f t="shared" si="6"/>
        <v>122250</v>
      </c>
      <c r="F42" s="259">
        <f t="shared" si="6"/>
        <v>122250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61125</v>
      </c>
      <c r="Y42" s="259">
        <f t="shared" si="6"/>
        <v>-61125</v>
      </c>
      <c r="Z42" s="260">
        <f>+IF(X42&lt;&gt;0,+(Y42/X42)*100,0)</f>
        <v>-100</v>
      </c>
      <c r="AA42" s="261">
        <f>+AA25-AA40</f>
        <v>122250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625225730</v>
      </c>
      <c r="D45" s="155"/>
      <c r="E45" s="59">
        <v>122250</v>
      </c>
      <c r="F45" s="60">
        <v>122250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61125</v>
      </c>
      <c r="Y45" s="60">
        <v>-61125</v>
      </c>
      <c r="Z45" s="139">
        <v>-100</v>
      </c>
      <c r="AA45" s="62">
        <v>122250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625225730</v>
      </c>
      <c r="D48" s="217">
        <f>SUM(D45:D47)</f>
        <v>0</v>
      </c>
      <c r="E48" s="264">
        <f t="shared" si="7"/>
        <v>122250</v>
      </c>
      <c r="F48" s="219">
        <f t="shared" si="7"/>
        <v>122250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61125</v>
      </c>
      <c r="Y48" s="219">
        <f t="shared" si="7"/>
        <v>-61125</v>
      </c>
      <c r="Z48" s="265">
        <f>+IF(X48&lt;&gt;0,+(Y48/X48)*100,0)</f>
        <v>-100</v>
      </c>
      <c r="AA48" s="232">
        <f>SUM(AA45:AA47)</f>
        <v>122250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194235309</v>
      </c>
      <c r="D6" s="155"/>
      <c r="E6" s="59">
        <v>75468000</v>
      </c>
      <c r="F6" s="60">
        <v>75468000</v>
      </c>
      <c r="G6" s="60">
        <v>53016190</v>
      </c>
      <c r="H6" s="60">
        <v>23018394</v>
      </c>
      <c r="I6" s="60">
        <v>26278088</v>
      </c>
      <c r="J6" s="60">
        <v>102312672</v>
      </c>
      <c r="K6" s="60">
        <v>30978306</v>
      </c>
      <c r="L6" s="60">
        <v>40843903</v>
      </c>
      <c r="M6" s="60">
        <v>21696999</v>
      </c>
      <c r="N6" s="60">
        <v>93519208</v>
      </c>
      <c r="O6" s="60"/>
      <c r="P6" s="60"/>
      <c r="Q6" s="60"/>
      <c r="R6" s="60"/>
      <c r="S6" s="60"/>
      <c r="T6" s="60"/>
      <c r="U6" s="60"/>
      <c r="V6" s="60"/>
      <c r="W6" s="60">
        <v>195831880</v>
      </c>
      <c r="X6" s="60">
        <v>42764000</v>
      </c>
      <c r="Y6" s="60">
        <v>153067880</v>
      </c>
      <c r="Z6" s="140">
        <v>357.94</v>
      </c>
      <c r="AA6" s="62">
        <v>75468000</v>
      </c>
    </row>
    <row r="7" spans="1:27" ht="13.5">
      <c r="A7" s="249" t="s">
        <v>178</v>
      </c>
      <c r="B7" s="182"/>
      <c r="C7" s="155">
        <v>65948321</v>
      </c>
      <c r="D7" s="155"/>
      <c r="E7" s="59">
        <v>68882000</v>
      </c>
      <c r="F7" s="60">
        <v>68882000</v>
      </c>
      <c r="G7" s="60">
        <v>2224000</v>
      </c>
      <c r="H7" s="60">
        <v>800519</v>
      </c>
      <c r="I7" s="60">
        <v>899460</v>
      </c>
      <c r="J7" s="60">
        <v>3923979</v>
      </c>
      <c r="K7" s="60">
        <v>1174190</v>
      </c>
      <c r="L7" s="60">
        <v>18623410</v>
      </c>
      <c r="M7" s="60">
        <v>928235</v>
      </c>
      <c r="N7" s="60">
        <v>20725835</v>
      </c>
      <c r="O7" s="60"/>
      <c r="P7" s="60"/>
      <c r="Q7" s="60"/>
      <c r="R7" s="60"/>
      <c r="S7" s="60"/>
      <c r="T7" s="60"/>
      <c r="U7" s="60"/>
      <c r="V7" s="60"/>
      <c r="W7" s="60">
        <v>24649814</v>
      </c>
      <c r="X7" s="60">
        <v>31591000</v>
      </c>
      <c r="Y7" s="60">
        <v>-6941186</v>
      </c>
      <c r="Z7" s="140">
        <v>-21.97</v>
      </c>
      <c r="AA7" s="62">
        <v>68882000</v>
      </c>
    </row>
    <row r="8" spans="1:27" ht="13.5">
      <c r="A8" s="249" t="s">
        <v>179</v>
      </c>
      <c r="B8" s="182"/>
      <c r="C8" s="155"/>
      <c r="D8" s="155"/>
      <c r="E8" s="59">
        <v>25920000</v>
      </c>
      <c r="F8" s="60">
        <v>25920000</v>
      </c>
      <c r="G8" s="60"/>
      <c r="H8" s="60"/>
      <c r="I8" s="60">
        <v>1456199</v>
      </c>
      <c r="J8" s="60">
        <v>1456199</v>
      </c>
      <c r="K8" s="60">
        <v>3036336</v>
      </c>
      <c r="L8" s="60">
        <v>2058640</v>
      </c>
      <c r="M8" s="60">
        <v>5222555</v>
      </c>
      <c r="N8" s="60">
        <v>10317531</v>
      </c>
      <c r="O8" s="60"/>
      <c r="P8" s="60"/>
      <c r="Q8" s="60"/>
      <c r="R8" s="60"/>
      <c r="S8" s="60"/>
      <c r="T8" s="60"/>
      <c r="U8" s="60"/>
      <c r="V8" s="60"/>
      <c r="W8" s="60">
        <v>11773730</v>
      </c>
      <c r="X8" s="60">
        <v>10007000</v>
      </c>
      <c r="Y8" s="60">
        <v>1766730</v>
      </c>
      <c r="Z8" s="140">
        <v>17.65</v>
      </c>
      <c r="AA8" s="62">
        <v>25920000</v>
      </c>
    </row>
    <row r="9" spans="1:27" ht="13.5">
      <c r="A9" s="249" t="s">
        <v>180</v>
      </c>
      <c r="B9" s="182"/>
      <c r="C9" s="155">
        <v>6451856</v>
      </c>
      <c r="D9" s="155"/>
      <c r="E9" s="59">
        <v>3479000</v>
      </c>
      <c r="F9" s="60">
        <v>3479000</v>
      </c>
      <c r="G9" s="60">
        <v>257774</v>
      </c>
      <c r="H9" s="60">
        <v>259015</v>
      </c>
      <c r="I9" s="60">
        <v>257447</v>
      </c>
      <c r="J9" s="60">
        <v>774236</v>
      </c>
      <c r="K9" s="60">
        <v>669550</v>
      </c>
      <c r="L9" s="60">
        <v>453708</v>
      </c>
      <c r="M9" s="60">
        <v>348651</v>
      </c>
      <c r="N9" s="60">
        <v>1471909</v>
      </c>
      <c r="O9" s="60"/>
      <c r="P9" s="60"/>
      <c r="Q9" s="60"/>
      <c r="R9" s="60"/>
      <c r="S9" s="60"/>
      <c r="T9" s="60"/>
      <c r="U9" s="60"/>
      <c r="V9" s="60"/>
      <c r="W9" s="60">
        <v>2246145</v>
      </c>
      <c r="X9" s="60">
        <v>1719000</v>
      </c>
      <c r="Y9" s="60">
        <v>527145</v>
      </c>
      <c r="Z9" s="140">
        <v>30.67</v>
      </c>
      <c r="AA9" s="62">
        <v>3479000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-257982862</v>
      </c>
      <c r="D12" s="155"/>
      <c r="E12" s="59">
        <v>-91203000</v>
      </c>
      <c r="F12" s="60">
        <v>-91203000</v>
      </c>
      <c r="G12" s="60">
        <v>-43966007</v>
      </c>
      <c r="H12" s="60">
        <v>-21717593</v>
      </c>
      <c r="I12" s="60">
        <v>-16664549</v>
      </c>
      <c r="J12" s="60">
        <v>-82348149</v>
      </c>
      <c r="K12" s="60">
        <v>-29520206</v>
      </c>
      <c r="L12" s="60">
        <v>-37076305</v>
      </c>
      <c r="M12" s="60">
        <v>-34953658</v>
      </c>
      <c r="N12" s="60">
        <v>-101550169</v>
      </c>
      <c r="O12" s="60"/>
      <c r="P12" s="60"/>
      <c r="Q12" s="60"/>
      <c r="R12" s="60"/>
      <c r="S12" s="60"/>
      <c r="T12" s="60"/>
      <c r="U12" s="60"/>
      <c r="V12" s="60"/>
      <c r="W12" s="60">
        <v>-183898318</v>
      </c>
      <c r="X12" s="60">
        <v>-39766320</v>
      </c>
      <c r="Y12" s="60">
        <v>-144131998</v>
      </c>
      <c r="Z12" s="140">
        <v>362.45</v>
      </c>
      <c r="AA12" s="62">
        <v>-91203000</v>
      </c>
    </row>
    <row r="13" spans="1:27" ht="13.5">
      <c r="A13" s="249" t="s">
        <v>40</v>
      </c>
      <c r="B13" s="182"/>
      <c r="C13" s="155">
        <v>-3416999</v>
      </c>
      <c r="D13" s="155"/>
      <c r="E13" s="59">
        <v>-2201000</v>
      </c>
      <c r="F13" s="60">
        <v>-2201000</v>
      </c>
      <c r="G13" s="60"/>
      <c r="H13" s="60"/>
      <c r="I13" s="60">
        <v>-895063</v>
      </c>
      <c r="J13" s="60">
        <v>-895063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-895063</v>
      </c>
      <c r="X13" s="60">
        <v>-736000</v>
      </c>
      <c r="Y13" s="60">
        <v>-159063</v>
      </c>
      <c r="Z13" s="140">
        <v>21.61</v>
      </c>
      <c r="AA13" s="62">
        <v>-2201000</v>
      </c>
    </row>
    <row r="14" spans="1:27" ht="13.5">
      <c r="A14" s="249" t="s">
        <v>42</v>
      </c>
      <c r="B14" s="182"/>
      <c r="C14" s="155">
        <v>-8677116</v>
      </c>
      <c r="D14" s="155"/>
      <c r="E14" s="59">
        <v>-7435000</v>
      </c>
      <c r="F14" s="60">
        <v>-7435000</v>
      </c>
      <c r="G14" s="60">
        <v>-3466995</v>
      </c>
      <c r="H14" s="60">
        <v>-2757586</v>
      </c>
      <c r="I14" s="60">
        <v>-3759291</v>
      </c>
      <c r="J14" s="60">
        <v>-9983872</v>
      </c>
      <c r="K14" s="60">
        <v>-4009098</v>
      </c>
      <c r="L14" s="60">
        <v>-3815991</v>
      </c>
      <c r="M14" s="60">
        <v>-4056686</v>
      </c>
      <c r="N14" s="60">
        <v>-11881775</v>
      </c>
      <c r="O14" s="60"/>
      <c r="P14" s="60"/>
      <c r="Q14" s="60"/>
      <c r="R14" s="60"/>
      <c r="S14" s="60"/>
      <c r="T14" s="60"/>
      <c r="U14" s="60"/>
      <c r="V14" s="60"/>
      <c r="W14" s="60">
        <v>-21865647</v>
      </c>
      <c r="X14" s="60">
        <v>-445000</v>
      </c>
      <c r="Y14" s="60">
        <v>-21420647</v>
      </c>
      <c r="Z14" s="140">
        <v>4813.63</v>
      </c>
      <c r="AA14" s="62">
        <v>-7435000</v>
      </c>
    </row>
    <row r="15" spans="1:27" ht="13.5">
      <c r="A15" s="250" t="s">
        <v>184</v>
      </c>
      <c r="B15" s="251"/>
      <c r="C15" s="168">
        <f aca="true" t="shared" si="0" ref="C15:Y15">SUM(C6:C14)</f>
        <v>-3441491</v>
      </c>
      <c r="D15" s="168">
        <f>SUM(D6:D14)</f>
        <v>0</v>
      </c>
      <c r="E15" s="72">
        <f t="shared" si="0"/>
        <v>72910000</v>
      </c>
      <c r="F15" s="73">
        <f t="shared" si="0"/>
        <v>72910000</v>
      </c>
      <c r="G15" s="73">
        <f t="shared" si="0"/>
        <v>8064962</v>
      </c>
      <c r="H15" s="73">
        <f t="shared" si="0"/>
        <v>-397251</v>
      </c>
      <c r="I15" s="73">
        <f t="shared" si="0"/>
        <v>7572291</v>
      </c>
      <c r="J15" s="73">
        <f t="shared" si="0"/>
        <v>15240002</v>
      </c>
      <c r="K15" s="73">
        <f t="shared" si="0"/>
        <v>2329078</v>
      </c>
      <c r="L15" s="73">
        <f t="shared" si="0"/>
        <v>21087365</v>
      </c>
      <c r="M15" s="73">
        <f t="shared" si="0"/>
        <v>-10813904</v>
      </c>
      <c r="N15" s="73">
        <f t="shared" si="0"/>
        <v>12602539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27842541</v>
      </c>
      <c r="X15" s="73">
        <f t="shared" si="0"/>
        <v>45133680</v>
      </c>
      <c r="Y15" s="73">
        <f t="shared" si="0"/>
        <v>-17291139</v>
      </c>
      <c r="Z15" s="170">
        <f>+IF(X15&lt;&gt;0,+(Y15/X15)*100,0)</f>
        <v>-38.310944288167946</v>
      </c>
      <c r="AA15" s="74">
        <f>SUM(AA6:AA14)</f>
        <v>72910000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67235</v>
      </c>
      <c r="D19" s="155"/>
      <c r="E19" s="59">
        <v>512000</v>
      </c>
      <c r="F19" s="60">
        <v>512000</v>
      </c>
      <c r="G19" s="159">
        <v>3420</v>
      </c>
      <c r="H19" s="159"/>
      <c r="I19" s="159"/>
      <c r="J19" s="60">
        <v>3420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3420</v>
      </c>
      <c r="X19" s="60">
        <v>256000</v>
      </c>
      <c r="Y19" s="159">
        <v>-252580</v>
      </c>
      <c r="Z19" s="141">
        <v>-98.66</v>
      </c>
      <c r="AA19" s="225">
        <v>512000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-40833000</v>
      </c>
      <c r="F24" s="60">
        <v>-40833000</v>
      </c>
      <c r="G24" s="60">
        <v>-1141369</v>
      </c>
      <c r="H24" s="60">
        <v>-2262678</v>
      </c>
      <c r="I24" s="60">
        <v>-2978471</v>
      </c>
      <c r="J24" s="60">
        <v>-6382518</v>
      </c>
      <c r="K24" s="60">
        <v>-2118910</v>
      </c>
      <c r="L24" s="60">
        <v>-4965375</v>
      </c>
      <c r="M24" s="60">
        <v>-3106941</v>
      </c>
      <c r="N24" s="60">
        <v>-10191226</v>
      </c>
      <c r="O24" s="60"/>
      <c r="P24" s="60"/>
      <c r="Q24" s="60"/>
      <c r="R24" s="60"/>
      <c r="S24" s="60"/>
      <c r="T24" s="60"/>
      <c r="U24" s="60"/>
      <c r="V24" s="60"/>
      <c r="W24" s="60">
        <v>-16573744</v>
      </c>
      <c r="X24" s="60">
        <v>-20417000</v>
      </c>
      <c r="Y24" s="60">
        <v>3843256</v>
      </c>
      <c r="Z24" s="140">
        <v>-18.82</v>
      </c>
      <c r="AA24" s="62">
        <v>-40833000</v>
      </c>
    </row>
    <row r="25" spans="1:27" ht="13.5">
      <c r="A25" s="250" t="s">
        <v>191</v>
      </c>
      <c r="B25" s="251"/>
      <c r="C25" s="168">
        <f aca="true" t="shared" si="1" ref="C25:Y25">SUM(C19:C24)</f>
        <v>67235</v>
      </c>
      <c r="D25" s="168">
        <f>SUM(D19:D24)</f>
        <v>0</v>
      </c>
      <c r="E25" s="72">
        <f t="shared" si="1"/>
        <v>-40321000</v>
      </c>
      <c r="F25" s="73">
        <f t="shared" si="1"/>
        <v>-40321000</v>
      </c>
      <c r="G25" s="73">
        <f t="shared" si="1"/>
        <v>-1137949</v>
      </c>
      <c r="H25" s="73">
        <f t="shared" si="1"/>
        <v>-2262678</v>
      </c>
      <c r="I25" s="73">
        <f t="shared" si="1"/>
        <v>-2978471</v>
      </c>
      <c r="J25" s="73">
        <f t="shared" si="1"/>
        <v>-6379098</v>
      </c>
      <c r="K25" s="73">
        <f t="shared" si="1"/>
        <v>-2118910</v>
      </c>
      <c r="L25" s="73">
        <f t="shared" si="1"/>
        <v>-4965375</v>
      </c>
      <c r="M25" s="73">
        <f t="shared" si="1"/>
        <v>-3106941</v>
      </c>
      <c r="N25" s="73">
        <f t="shared" si="1"/>
        <v>-10191226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-16570324</v>
      </c>
      <c r="X25" s="73">
        <f t="shared" si="1"/>
        <v>-20161000</v>
      </c>
      <c r="Y25" s="73">
        <f t="shared" si="1"/>
        <v>3590676</v>
      </c>
      <c r="Z25" s="170">
        <f>+IF(X25&lt;&gt;0,+(Y25/X25)*100,0)</f>
        <v>-17.810009424135707</v>
      </c>
      <c r="AA25" s="74">
        <f>SUM(AA19:AA24)</f>
        <v>-40321000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-974</v>
      </c>
      <c r="D31" s="155"/>
      <c r="E31" s="59"/>
      <c r="F31" s="60"/>
      <c r="G31" s="60">
        <v>5441</v>
      </c>
      <c r="H31" s="159">
        <v>6557</v>
      </c>
      <c r="I31" s="159">
        <v>6031</v>
      </c>
      <c r="J31" s="159">
        <v>18029</v>
      </c>
      <c r="K31" s="60">
        <v>148</v>
      </c>
      <c r="L31" s="60">
        <v>6422</v>
      </c>
      <c r="M31" s="60">
        <v>4986</v>
      </c>
      <c r="N31" s="60">
        <v>11556</v>
      </c>
      <c r="O31" s="159"/>
      <c r="P31" s="159"/>
      <c r="Q31" s="159"/>
      <c r="R31" s="60"/>
      <c r="S31" s="60"/>
      <c r="T31" s="60"/>
      <c r="U31" s="60"/>
      <c r="V31" s="159"/>
      <c r="W31" s="159">
        <v>29585</v>
      </c>
      <c r="X31" s="159"/>
      <c r="Y31" s="60">
        <v>29585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-2987821</v>
      </c>
      <c r="D33" s="155"/>
      <c r="E33" s="59"/>
      <c r="F33" s="60"/>
      <c r="G33" s="60"/>
      <c r="H33" s="60"/>
      <c r="I33" s="60">
        <v>-2723823</v>
      </c>
      <c r="J33" s="60">
        <v>-2723823</v>
      </c>
      <c r="K33" s="60"/>
      <c r="L33" s="60"/>
      <c r="M33" s="60">
        <v>-454775</v>
      </c>
      <c r="N33" s="60">
        <v>-454775</v>
      </c>
      <c r="O33" s="60"/>
      <c r="P33" s="60"/>
      <c r="Q33" s="60"/>
      <c r="R33" s="60"/>
      <c r="S33" s="60"/>
      <c r="T33" s="60"/>
      <c r="U33" s="60"/>
      <c r="V33" s="60"/>
      <c r="W33" s="60">
        <v>-3178598</v>
      </c>
      <c r="X33" s="60"/>
      <c r="Y33" s="60">
        <v>-3178598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-2988795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5441</v>
      </c>
      <c r="H34" s="73">
        <f t="shared" si="2"/>
        <v>6557</v>
      </c>
      <c r="I34" s="73">
        <f t="shared" si="2"/>
        <v>-2717792</v>
      </c>
      <c r="J34" s="73">
        <f t="shared" si="2"/>
        <v>-2705794</v>
      </c>
      <c r="K34" s="73">
        <f t="shared" si="2"/>
        <v>148</v>
      </c>
      <c r="L34" s="73">
        <f t="shared" si="2"/>
        <v>6422</v>
      </c>
      <c r="M34" s="73">
        <f t="shared" si="2"/>
        <v>-449789</v>
      </c>
      <c r="N34" s="73">
        <f t="shared" si="2"/>
        <v>-443219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-3149013</v>
      </c>
      <c r="X34" s="73">
        <f t="shared" si="2"/>
        <v>0</v>
      </c>
      <c r="Y34" s="73">
        <f t="shared" si="2"/>
        <v>-3149013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-6363051</v>
      </c>
      <c r="D36" s="153">
        <f>+D15+D25+D34</f>
        <v>0</v>
      </c>
      <c r="E36" s="99">
        <f t="shared" si="3"/>
        <v>32589000</v>
      </c>
      <c r="F36" s="100">
        <f t="shared" si="3"/>
        <v>32589000</v>
      </c>
      <c r="G36" s="100">
        <f t="shared" si="3"/>
        <v>6932454</v>
      </c>
      <c r="H36" s="100">
        <f t="shared" si="3"/>
        <v>-2653372</v>
      </c>
      <c r="I36" s="100">
        <f t="shared" si="3"/>
        <v>1876028</v>
      </c>
      <c r="J36" s="100">
        <f t="shared" si="3"/>
        <v>6155110</v>
      </c>
      <c r="K36" s="100">
        <f t="shared" si="3"/>
        <v>210316</v>
      </c>
      <c r="L36" s="100">
        <f t="shared" si="3"/>
        <v>16128412</v>
      </c>
      <c r="M36" s="100">
        <f t="shared" si="3"/>
        <v>-14370634</v>
      </c>
      <c r="N36" s="100">
        <f t="shared" si="3"/>
        <v>1968094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8123204</v>
      </c>
      <c r="X36" s="100">
        <f t="shared" si="3"/>
        <v>24972680</v>
      </c>
      <c r="Y36" s="100">
        <f t="shared" si="3"/>
        <v>-16849476</v>
      </c>
      <c r="Z36" s="137">
        <f>+IF(X36&lt;&gt;0,+(Y36/X36)*100,0)</f>
        <v>-67.47163700491897</v>
      </c>
      <c r="AA36" s="102">
        <f>+AA15+AA25+AA34</f>
        <v>32589000</v>
      </c>
    </row>
    <row r="37" spans="1:27" ht="13.5">
      <c r="A37" s="249" t="s">
        <v>199</v>
      </c>
      <c r="B37" s="182"/>
      <c r="C37" s="153">
        <v>27971194</v>
      </c>
      <c r="D37" s="153"/>
      <c r="E37" s="99"/>
      <c r="F37" s="100"/>
      <c r="G37" s="100">
        <v>-10400706</v>
      </c>
      <c r="H37" s="100">
        <v>-3468252</v>
      </c>
      <c r="I37" s="100">
        <v>-6121624</v>
      </c>
      <c r="J37" s="100">
        <v>-10400706</v>
      </c>
      <c r="K37" s="100">
        <v>-4245596</v>
      </c>
      <c r="L37" s="100">
        <v>-4035280</v>
      </c>
      <c r="M37" s="100">
        <v>12093132</v>
      </c>
      <c r="N37" s="100">
        <v>-4245596</v>
      </c>
      <c r="O37" s="100"/>
      <c r="P37" s="100"/>
      <c r="Q37" s="100"/>
      <c r="R37" s="100"/>
      <c r="S37" s="100"/>
      <c r="T37" s="100"/>
      <c r="U37" s="100"/>
      <c r="V37" s="100"/>
      <c r="W37" s="100">
        <v>-10400706</v>
      </c>
      <c r="X37" s="100"/>
      <c r="Y37" s="100">
        <v>-10400706</v>
      </c>
      <c r="Z37" s="137"/>
      <c r="AA37" s="102"/>
    </row>
    <row r="38" spans="1:27" ht="13.5">
      <c r="A38" s="269" t="s">
        <v>200</v>
      </c>
      <c r="B38" s="256"/>
      <c r="C38" s="257">
        <v>21608143</v>
      </c>
      <c r="D38" s="257"/>
      <c r="E38" s="258">
        <v>32589000</v>
      </c>
      <c r="F38" s="259">
        <v>32589000</v>
      </c>
      <c r="G38" s="259">
        <v>-3468252</v>
      </c>
      <c r="H38" s="259">
        <v>-6121624</v>
      </c>
      <c r="I38" s="259">
        <v>-4245596</v>
      </c>
      <c r="J38" s="259">
        <v>-4245596</v>
      </c>
      <c r="K38" s="259">
        <v>-4035280</v>
      </c>
      <c r="L38" s="259">
        <v>12093132</v>
      </c>
      <c r="M38" s="259">
        <v>-2277502</v>
      </c>
      <c r="N38" s="259">
        <v>-2277502</v>
      </c>
      <c r="O38" s="259"/>
      <c r="P38" s="259"/>
      <c r="Q38" s="259"/>
      <c r="R38" s="259"/>
      <c r="S38" s="259"/>
      <c r="T38" s="259"/>
      <c r="U38" s="259"/>
      <c r="V38" s="259"/>
      <c r="W38" s="259">
        <v>-2277502</v>
      </c>
      <c r="X38" s="259">
        <v>24972680</v>
      </c>
      <c r="Y38" s="259">
        <v>-27250182</v>
      </c>
      <c r="Z38" s="260">
        <v>-109.12</v>
      </c>
      <c r="AA38" s="261">
        <v>32589000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31192000</v>
      </c>
      <c r="F5" s="106">
        <f t="shared" si="0"/>
        <v>31192000</v>
      </c>
      <c r="G5" s="106">
        <f t="shared" si="0"/>
        <v>1141370</v>
      </c>
      <c r="H5" s="106">
        <f t="shared" si="0"/>
        <v>2262677</v>
      </c>
      <c r="I5" s="106">
        <f t="shared" si="0"/>
        <v>2978471</v>
      </c>
      <c r="J5" s="106">
        <f t="shared" si="0"/>
        <v>6382518</v>
      </c>
      <c r="K5" s="106">
        <f t="shared" si="0"/>
        <v>2118910</v>
      </c>
      <c r="L5" s="106">
        <f t="shared" si="0"/>
        <v>4965375</v>
      </c>
      <c r="M5" s="106">
        <f t="shared" si="0"/>
        <v>3106941</v>
      </c>
      <c r="N5" s="106">
        <f t="shared" si="0"/>
        <v>10191226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16573744</v>
      </c>
      <c r="X5" s="106">
        <f t="shared" si="0"/>
        <v>15596000</v>
      </c>
      <c r="Y5" s="106">
        <f t="shared" si="0"/>
        <v>977744</v>
      </c>
      <c r="Z5" s="201">
        <f>+IF(X5&lt;&gt;0,+(Y5/X5)*100,0)</f>
        <v>6.26919723005899</v>
      </c>
      <c r="AA5" s="199">
        <f>SUM(AA11:AA18)</f>
        <v>31192000</v>
      </c>
    </row>
    <row r="6" spans="1:27" ht="13.5">
      <c r="A6" s="291" t="s">
        <v>204</v>
      </c>
      <c r="B6" s="142"/>
      <c r="C6" s="62"/>
      <c r="D6" s="156"/>
      <c r="E6" s="60">
        <v>1031000</v>
      </c>
      <c r="F6" s="60">
        <v>1031000</v>
      </c>
      <c r="G6" s="60"/>
      <c r="H6" s="60">
        <v>33188</v>
      </c>
      <c r="I6" s="60">
        <v>285683</v>
      </c>
      <c r="J6" s="60">
        <v>318871</v>
      </c>
      <c r="K6" s="60">
        <v>99035</v>
      </c>
      <c r="L6" s="60">
        <v>185430</v>
      </c>
      <c r="M6" s="60">
        <v>55300</v>
      </c>
      <c r="N6" s="60">
        <v>339765</v>
      </c>
      <c r="O6" s="60"/>
      <c r="P6" s="60"/>
      <c r="Q6" s="60"/>
      <c r="R6" s="60"/>
      <c r="S6" s="60"/>
      <c r="T6" s="60"/>
      <c r="U6" s="60"/>
      <c r="V6" s="60"/>
      <c r="W6" s="60">
        <v>658636</v>
      </c>
      <c r="X6" s="60">
        <v>515500</v>
      </c>
      <c r="Y6" s="60">
        <v>143136</v>
      </c>
      <c r="Z6" s="140">
        <v>27.77</v>
      </c>
      <c r="AA6" s="155">
        <v>1031000</v>
      </c>
    </row>
    <row r="7" spans="1:27" ht="13.5">
      <c r="A7" s="291" t="s">
        <v>205</v>
      </c>
      <c r="B7" s="142"/>
      <c r="C7" s="62"/>
      <c r="D7" s="156"/>
      <c r="E7" s="60">
        <v>550000</v>
      </c>
      <c r="F7" s="60">
        <v>550000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275000</v>
      </c>
      <c r="Y7" s="60">
        <v>-275000</v>
      </c>
      <c r="Z7" s="140">
        <v>-100</v>
      </c>
      <c r="AA7" s="155">
        <v>550000</v>
      </c>
    </row>
    <row r="8" spans="1:27" ht="13.5">
      <c r="A8" s="291" t="s">
        <v>206</v>
      </c>
      <c r="B8" s="142"/>
      <c r="C8" s="62"/>
      <c r="D8" s="156"/>
      <c r="E8" s="60">
        <v>21000000</v>
      </c>
      <c r="F8" s="60">
        <v>21000000</v>
      </c>
      <c r="G8" s="60">
        <v>647732</v>
      </c>
      <c r="H8" s="60">
        <v>1081820</v>
      </c>
      <c r="I8" s="60">
        <v>840889</v>
      </c>
      <c r="J8" s="60">
        <v>2570441</v>
      </c>
      <c r="K8" s="60">
        <v>64639</v>
      </c>
      <c r="L8" s="60">
        <v>3952893</v>
      </c>
      <c r="M8" s="60">
        <v>2216427</v>
      </c>
      <c r="N8" s="60">
        <v>6233959</v>
      </c>
      <c r="O8" s="60"/>
      <c r="P8" s="60"/>
      <c r="Q8" s="60"/>
      <c r="R8" s="60"/>
      <c r="S8" s="60"/>
      <c r="T8" s="60"/>
      <c r="U8" s="60"/>
      <c r="V8" s="60"/>
      <c r="W8" s="60">
        <v>8804400</v>
      </c>
      <c r="X8" s="60">
        <v>10500000</v>
      </c>
      <c r="Y8" s="60">
        <v>-1695600</v>
      </c>
      <c r="Z8" s="140">
        <v>-16.15</v>
      </c>
      <c r="AA8" s="155">
        <v>21000000</v>
      </c>
    </row>
    <row r="9" spans="1:27" ht="13.5">
      <c r="A9" s="291" t="s">
        <v>207</v>
      </c>
      <c r="B9" s="142"/>
      <c r="C9" s="62"/>
      <c r="D9" s="156"/>
      <c r="E9" s="60">
        <v>1095000</v>
      </c>
      <c r="F9" s="60">
        <v>1095000</v>
      </c>
      <c r="G9" s="60"/>
      <c r="H9" s="60"/>
      <c r="I9" s="60">
        <v>282831</v>
      </c>
      <c r="J9" s="60">
        <v>282831</v>
      </c>
      <c r="K9" s="60">
        <v>251909</v>
      </c>
      <c r="L9" s="60"/>
      <c r="M9" s="60">
        <v>724838</v>
      </c>
      <c r="N9" s="60">
        <v>976747</v>
      </c>
      <c r="O9" s="60"/>
      <c r="P9" s="60"/>
      <c r="Q9" s="60"/>
      <c r="R9" s="60"/>
      <c r="S9" s="60"/>
      <c r="T9" s="60"/>
      <c r="U9" s="60"/>
      <c r="V9" s="60"/>
      <c r="W9" s="60">
        <v>1259578</v>
      </c>
      <c r="X9" s="60">
        <v>547500</v>
      </c>
      <c r="Y9" s="60">
        <v>712078</v>
      </c>
      <c r="Z9" s="140">
        <v>130.06</v>
      </c>
      <c r="AA9" s="155">
        <v>1095000</v>
      </c>
    </row>
    <row r="10" spans="1:27" ht="13.5">
      <c r="A10" s="291" t="s">
        <v>208</v>
      </c>
      <c r="B10" s="142"/>
      <c r="C10" s="62"/>
      <c r="D10" s="156"/>
      <c r="E10" s="60">
        <v>1375000</v>
      </c>
      <c r="F10" s="60">
        <v>1375000</v>
      </c>
      <c r="G10" s="60"/>
      <c r="H10" s="60">
        <v>33380</v>
      </c>
      <c r="I10" s="60"/>
      <c r="J10" s="60">
        <v>33380</v>
      </c>
      <c r="K10" s="60"/>
      <c r="L10" s="60">
        <v>310381</v>
      </c>
      <c r="M10" s="60">
        <v>10958</v>
      </c>
      <c r="N10" s="60">
        <v>321339</v>
      </c>
      <c r="O10" s="60"/>
      <c r="P10" s="60"/>
      <c r="Q10" s="60"/>
      <c r="R10" s="60"/>
      <c r="S10" s="60"/>
      <c r="T10" s="60"/>
      <c r="U10" s="60"/>
      <c r="V10" s="60"/>
      <c r="W10" s="60">
        <v>354719</v>
      </c>
      <c r="X10" s="60">
        <v>687500</v>
      </c>
      <c r="Y10" s="60">
        <v>-332781</v>
      </c>
      <c r="Z10" s="140">
        <v>-48.4</v>
      </c>
      <c r="AA10" s="155">
        <v>1375000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25051000</v>
      </c>
      <c r="F11" s="295">
        <f t="shared" si="1"/>
        <v>25051000</v>
      </c>
      <c r="G11" s="295">
        <f t="shared" si="1"/>
        <v>647732</v>
      </c>
      <c r="H11" s="295">
        <f t="shared" si="1"/>
        <v>1148388</v>
      </c>
      <c r="I11" s="295">
        <f t="shared" si="1"/>
        <v>1409403</v>
      </c>
      <c r="J11" s="295">
        <f t="shared" si="1"/>
        <v>3205523</v>
      </c>
      <c r="K11" s="295">
        <f t="shared" si="1"/>
        <v>415583</v>
      </c>
      <c r="L11" s="295">
        <f t="shared" si="1"/>
        <v>4448704</v>
      </c>
      <c r="M11" s="295">
        <f t="shared" si="1"/>
        <v>3007523</v>
      </c>
      <c r="N11" s="295">
        <f t="shared" si="1"/>
        <v>7871810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11077333</v>
      </c>
      <c r="X11" s="295">
        <f t="shared" si="1"/>
        <v>12525500</v>
      </c>
      <c r="Y11" s="295">
        <f t="shared" si="1"/>
        <v>-1448167</v>
      </c>
      <c r="Z11" s="296">
        <f>+IF(X11&lt;&gt;0,+(Y11/X11)*100,0)</f>
        <v>-11.561750029938924</v>
      </c>
      <c r="AA11" s="297">
        <f>SUM(AA6:AA10)</f>
        <v>25051000</v>
      </c>
    </row>
    <row r="12" spans="1:27" ht="13.5">
      <c r="A12" s="298" t="s">
        <v>210</v>
      </c>
      <c r="B12" s="136"/>
      <c r="C12" s="62"/>
      <c r="D12" s="156"/>
      <c r="E12" s="60">
        <v>4033000</v>
      </c>
      <c r="F12" s="60">
        <v>4033000</v>
      </c>
      <c r="G12" s="60">
        <v>53239</v>
      </c>
      <c r="H12" s="60">
        <v>131699</v>
      </c>
      <c r="I12" s="60">
        <v>1197430</v>
      </c>
      <c r="J12" s="60">
        <v>1382368</v>
      </c>
      <c r="K12" s="60">
        <v>1652438</v>
      </c>
      <c r="L12" s="60">
        <v>450303</v>
      </c>
      <c r="M12" s="60">
        <v>75053</v>
      </c>
      <c r="N12" s="60">
        <v>2177794</v>
      </c>
      <c r="O12" s="60"/>
      <c r="P12" s="60"/>
      <c r="Q12" s="60"/>
      <c r="R12" s="60"/>
      <c r="S12" s="60"/>
      <c r="T12" s="60"/>
      <c r="U12" s="60"/>
      <c r="V12" s="60"/>
      <c r="W12" s="60">
        <v>3560162</v>
      </c>
      <c r="X12" s="60">
        <v>2016500</v>
      </c>
      <c r="Y12" s="60">
        <v>1543662</v>
      </c>
      <c r="Z12" s="140">
        <v>76.55</v>
      </c>
      <c r="AA12" s="155">
        <v>4033000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2108000</v>
      </c>
      <c r="F15" s="60">
        <v>2108000</v>
      </c>
      <c r="G15" s="60">
        <v>440399</v>
      </c>
      <c r="H15" s="60">
        <v>982590</v>
      </c>
      <c r="I15" s="60">
        <v>371638</v>
      </c>
      <c r="J15" s="60">
        <v>1794627</v>
      </c>
      <c r="K15" s="60">
        <v>50889</v>
      </c>
      <c r="L15" s="60">
        <v>66368</v>
      </c>
      <c r="M15" s="60">
        <v>24365</v>
      </c>
      <c r="N15" s="60">
        <v>141622</v>
      </c>
      <c r="O15" s="60"/>
      <c r="P15" s="60"/>
      <c r="Q15" s="60"/>
      <c r="R15" s="60"/>
      <c r="S15" s="60"/>
      <c r="T15" s="60"/>
      <c r="U15" s="60"/>
      <c r="V15" s="60"/>
      <c r="W15" s="60">
        <v>1936249</v>
      </c>
      <c r="X15" s="60">
        <v>1054000</v>
      </c>
      <c r="Y15" s="60">
        <v>882249</v>
      </c>
      <c r="Z15" s="140">
        <v>83.7</v>
      </c>
      <c r="AA15" s="155">
        <v>2108000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1031000</v>
      </c>
      <c r="F36" s="60">
        <f t="shared" si="4"/>
        <v>1031000</v>
      </c>
      <c r="G36" s="60">
        <f t="shared" si="4"/>
        <v>0</v>
      </c>
      <c r="H36" s="60">
        <f t="shared" si="4"/>
        <v>33188</v>
      </c>
      <c r="I36" s="60">
        <f t="shared" si="4"/>
        <v>285683</v>
      </c>
      <c r="J36" s="60">
        <f t="shared" si="4"/>
        <v>318871</v>
      </c>
      <c r="K36" s="60">
        <f t="shared" si="4"/>
        <v>99035</v>
      </c>
      <c r="L36" s="60">
        <f t="shared" si="4"/>
        <v>185430</v>
      </c>
      <c r="M36" s="60">
        <f t="shared" si="4"/>
        <v>55300</v>
      </c>
      <c r="N36" s="60">
        <f t="shared" si="4"/>
        <v>339765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658636</v>
      </c>
      <c r="X36" s="60">
        <f t="shared" si="4"/>
        <v>515500</v>
      </c>
      <c r="Y36" s="60">
        <f t="shared" si="4"/>
        <v>143136</v>
      </c>
      <c r="Z36" s="140">
        <f aca="true" t="shared" si="5" ref="Z36:Z49">+IF(X36&lt;&gt;0,+(Y36/X36)*100,0)</f>
        <v>27.766440349175557</v>
      </c>
      <c r="AA36" s="155">
        <f>AA6+AA21</f>
        <v>1031000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550000</v>
      </c>
      <c r="F37" s="60">
        <f t="shared" si="4"/>
        <v>550000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275000</v>
      </c>
      <c r="Y37" s="60">
        <f t="shared" si="4"/>
        <v>-275000</v>
      </c>
      <c r="Z37" s="140">
        <f t="shared" si="5"/>
        <v>-100</v>
      </c>
      <c r="AA37" s="155">
        <f>AA7+AA22</f>
        <v>550000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21000000</v>
      </c>
      <c r="F38" s="60">
        <f t="shared" si="4"/>
        <v>21000000</v>
      </c>
      <c r="G38" s="60">
        <f t="shared" si="4"/>
        <v>647732</v>
      </c>
      <c r="H38" s="60">
        <f t="shared" si="4"/>
        <v>1081820</v>
      </c>
      <c r="I38" s="60">
        <f t="shared" si="4"/>
        <v>840889</v>
      </c>
      <c r="J38" s="60">
        <f t="shared" si="4"/>
        <v>2570441</v>
      </c>
      <c r="K38" s="60">
        <f t="shared" si="4"/>
        <v>64639</v>
      </c>
      <c r="L38" s="60">
        <f t="shared" si="4"/>
        <v>3952893</v>
      </c>
      <c r="M38" s="60">
        <f t="shared" si="4"/>
        <v>2216427</v>
      </c>
      <c r="N38" s="60">
        <f t="shared" si="4"/>
        <v>6233959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8804400</v>
      </c>
      <c r="X38" s="60">
        <f t="shared" si="4"/>
        <v>10500000</v>
      </c>
      <c r="Y38" s="60">
        <f t="shared" si="4"/>
        <v>-1695600</v>
      </c>
      <c r="Z38" s="140">
        <f t="shared" si="5"/>
        <v>-16.14857142857143</v>
      </c>
      <c r="AA38" s="155">
        <f>AA8+AA23</f>
        <v>21000000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1095000</v>
      </c>
      <c r="F39" s="60">
        <f t="shared" si="4"/>
        <v>1095000</v>
      </c>
      <c r="G39" s="60">
        <f t="shared" si="4"/>
        <v>0</v>
      </c>
      <c r="H39" s="60">
        <f t="shared" si="4"/>
        <v>0</v>
      </c>
      <c r="I39" s="60">
        <f t="shared" si="4"/>
        <v>282831</v>
      </c>
      <c r="J39" s="60">
        <f t="shared" si="4"/>
        <v>282831</v>
      </c>
      <c r="K39" s="60">
        <f t="shared" si="4"/>
        <v>251909</v>
      </c>
      <c r="L39" s="60">
        <f t="shared" si="4"/>
        <v>0</v>
      </c>
      <c r="M39" s="60">
        <f t="shared" si="4"/>
        <v>724838</v>
      </c>
      <c r="N39" s="60">
        <f t="shared" si="4"/>
        <v>976747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1259578</v>
      </c>
      <c r="X39" s="60">
        <f t="shared" si="4"/>
        <v>547500</v>
      </c>
      <c r="Y39" s="60">
        <f t="shared" si="4"/>
        <v>712078</v>
      </c>
      <c r="Z39" s="140">
        <f t="shared" si="5"/>
        <v>130.05990867579908</v>
      </c>
      <c r="AA39" s="155">
        <f>AA9+AA24</f>
        <v>1095000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1375000</v>
      </c>
      <c r="F40" s="60">
        <f t="shared" si="4"/>
        <v>1375000</v>
      </c>
      <c r="G40" s="60">
        <f t="shared" si="4"/>
        <v>0</v>
      </c>
      <c r="H40" s="60">
        <f t="shared" si="4"/>
        <v>33380</v>
      </c>
      <c r="I40" s="60">
        <f t="shared" si="4"/>
        <v>0</v>
      </c>
      <c r="J40" s="60">
        <f t="shared" si="4"/>
        <v>33380</v>
      </c>
      <c r="K40" s="60">
        <f t="shared" si="4"/>
        <v>0</v>
      </c>
      <c r="L40" s="60">
        <f t="shared" si="4"/>
        <v>310381</v>
      </c>
      <c r="M40" s="60">
        <f t="shared" si="4"/>
        <v>10958</v>
      </c>
      <c r="N40" s="60">
        <f t="shared" si="4"/>
        <v>321339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354719</v>
      </c>
      <c r="X40" s="60">
        <f t="shared" si="4"/>
        <v>687500</v>
      </c>
      <c r="Y40" s="60">
        <f t="shared" si="4"/>
        <v>-332781</v>
      </c>
      <c r="Z40" s="140">
        <f t="shared" si="5"/>
        <v>-48.404509090909094</v>
      </c>
      <c r="AA40" s="155">
        <f>AA10+AA25</f>
        <v>1375000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25051000</v>
      </c>
      <c r="F41" s="295">
        <f t="shared" si="6"/>
        <v>25051000</v>
      </c>
      <c r="G41" s="295">
        <f t="shared" si="6"/>
        <v>647732</v>
      </c>
      <c r="H41" s="295">
        <f t="shared" si="6"/>
        <v>1148388</v>
      </c>
      <c r="I41" s="295">
        <f t="shared" si="6"/>
        <v>1409403</v>
      </c>
      <c r="J41" s="295">
        <f t="shared" si="6"/>
        <v>3205523</v>
      </c>
      <c r="K41" s="295">
        <f t="shared" si="6"/>
        <v>415583</v>
      </c>
      <c r="L41" s="295">
        <f t="shared" si="6"/>
        <v>4448704</v>
      </c>
      <c r="M41" s="295">
        <f t="shared" si="6"/>
        <v>3007523</v>
      </c>
      <c r="N41" s="295">
        <f t="shared" si="6"/>
        <v>7871810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11077333</v>
      </c>
      <c r="X41" s="295">
        <f t="shared" si="6"/>
        <v>12525500</v>
      </c>
      <c r="Y41" s="295">
        <f t="shared" si="6"/>
        <v>-1448167</v>
      </c>
      <c r="Z41" s="296">
        <f t="shared" si="5"/>
        <v>-11.561750029938924</v>
      </c>
      <c r="AA41" s="297">
        <f>SUM(AA36:AA40)</f>
        <v>25051000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4033000</v>
      </c>
      <c r="F42" s="54">
        <f t="shared" si="7"/>
        <v>4033000</v>
      </c>
      <c r="G42" s="54">
        <f t="shared" si="7"/>
        <v>53239</v>
      </c>
      <c r="H42" s="54">
        <f t="shared" si="7"/>
        <v>131699</v>
      </c>
      <c r="I42" s="54">
        <f t="shared" si="7"/>
        <v>1197430</v>
      </c>
      <c r="J42" s="54">
        <f t="shared" si="7"/>
        <v>1382368</v>
      </c>
      <c r="K42" s="54">
        <f t="shared" si="7"/>
        <v>1652438</v>
      </c>
      <c r="L42" s="54">
        <f t="shared" si="7"/>
        <v>450303</v>
      </c>
      <c r="M42" s="54">
        <f t="shared" si="7"/>
        <v>75053</v>
      </c>
      <c r="N42" s="54">
        <f t="shared" si="7"/>
        <v>2177794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3560162</v>
      </c>
      <c r="X42" s="54">
        <f t="shared" si="7"/>
        <v>2016500</v>
      </c>
      <c r="Y42" s="54">
        <f t="shared" si="7"/>
        <v>1543662</v>
      </c>
      <c r="Z42" s="184">
        <f t="shared" si="5"/>
        <v>76.55154971485246</v>
      </c>
      <c r="AA42" s="130">
        <f aca="true" t="shared" si="8" ref="AA42:AA48">AA12+AA27</f>
        <v>4033000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2108000</v>
      </c>
      <c r="F45" s="54">
        <f t="shared" si="7"/>
        <v>2108000</v>
      </c>
      <c r="G45" s="54">
        <f t="shared" si="7"/>
        <v>440399</v>
      </c>
      <c r="H45" s="54">
        <f t="shared" si="7"/>
        <v>982590</v>
      </c>
      <c r="I45" s="54">
        <f t="shared" si="7"/>
        <v>371638</v>
      </c>
      <c r="J45" s="54">
        <f t="shared" si="7"/>
        <v>1794627</v>
      </c>
      <c r="K45" s="54">
        <f t="shared" si="7"/>
        <v>50889</v>
      </c>
      <c r="L45" s="54">
        <f t="shared" si="7"/>
        <v>66368</v>
      </c>
      <c r="M45" s="54">
        <f t="shared" si="7"/>
        <v>24365</v>
      </c>
      <c r="N45" s="54">
        <f t="shared" si="7"/>
        <v>141622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1936249</v>
      </c>
      <c r="X45" s="54">
        <f t="shared" si="7"/>
        <v>1054000</v>
      </c>
      <c r="Y45" s="54">
        <f t="shared" si="7"/>
        <v>882249</v>
      </c>
      <c r="Z45" s="184">
        <f t="shared" si="5"/>
        <v>83.70483870967742</v>
      </c>
      <c r="AA45" s="130">
        <f t="shared" si="8"/>
        <v>2108000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31192000</v>
      </c>
      <c r="F49" s="220">
        <f t="shared" si="9"/>
        <v>31192000</v>
      </c>
      <c r="G49" s="220">
        <f t="shared" si="9"/>
        <v>1141370</v>
      </c>
      <c r="H49" s="220">
        <f t="shared" si="9"/>
        <v>2262677</v>
      </c>
      <c r="I49" s="220">
        <f t="shared" si="9"/>
        <v>2978471</v>
      </c>
      <c r="J49" s="220">
        <f t="shared" si="9"/>
        <v>6382518</v>
      </c>
      <c r="K49" s="220">
        <f t="shared" si="9"/>
        <v>2118910</v>
      </c>
      <c r="L49" s="220">
        <f t="shared" si="9"/>
        <v>4965375</v>
      </c>
      <c r="M49" s="220">
        <f t="shared" si="9"/>
        <v>3106941</v>
      </c>
      <c r="N49" s="220">
        <f t="shared" si="9"/>
        <v>10191226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16573744</v>
      </c>
      <c r="X49" s="220">
        <f t="shared" si="9"/>
        <v>15596000</v>
      </c>
      <c r="Y49" s="220">
        <f t="shared" si="9"/>
        <v>977744</v>
      </c>
      <c r="Z49" s="221">
        <f t="shared" si="5"/>
        <v>6.26919723005899</v>
      </c>
      <c r="AA49" s="222">
        <f>SUM(AA41:AA48)</f>
        <v>31192000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91203000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10574000</v>
      </c>
      <c r="F66" s="275"/>
      <c r="G66" s="275"/>
      <c r="H66" s="275"/>
      <c r="I66" s="275"/>
      <c r="J66" s="275"/>
      <c r="K66" s="275">
        <v>302976</v>
      </c>
      <c r="L66" s="275">
        <v>559519</v>
      </c>
      <c r="M66" s="275">
        <v>214837</v>
      </c>
      <c r="N66" s="275">
        <v>1077332</v>
      </c>
      <c r="O66" s="275"/>
      <c r="P66" s="275"/>
      <c r="Q66" s="275"/>
      <c r="R66" s="275"/>
      <c r="S66" s="275"/>
      <c r="T66" s="275"/>
      <c r="U66" s="275"/>
      <c r="V66" s="275"/>
      <c r="W66" s="275">
        <v>1077332</v>
      </c>
      <c r="X66" s="275"/>
      <c r="Y66" s="275">
        <v>1077332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11505000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107940000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221222000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302976</v>
      </c>
      <c r="L69" s="220">
        <f t="shared" si="12"/>
        <v>559519</v>
      </c>
      <c r="M69" s="220">
        <f t="shared" si="12"/>
        <v>214837</v>
      </c>
      <c r="N69" s="220">
        <f t="shared" si="12"/>
        <v>1077332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1077332</v>
      </c>
      <c r="X69" s="220">
        <f t="shared" si="12"/>
        <v>0</v>
      </c>
      <c r="Y69" s="220">
        <f t="shared" si="12"/>
        <v>1077332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25051000</v>
      </c>
      <c r="F5" s="345">
        <f t="shared" si="0"/>
        <v>25051000</v>
      </c>
      <c r="G5" s="345">
        <f t="shared" si="0"/>
        <v>647732</v>
      </c>
      <c r="H5" s="343">
        <f t="shared" si="0"/>
        <v>1148388</v>
      </c>
      <c r="I5" s="343">
        <f t="shared" si="0"/>
        <v>1409403</v>
      </c>
      <c r="J5" s="345">
        <f t="shared" si="0"/>
        <v>3205523</v>
      </c>
      <c r="K5" s="345">
        <f t="shared" si="0"/>
        <v>415583</v>
      </c>
      <c r="L5" s="343">
        <f t="shared" si="0"/>
        <v>4448704</v>
      </c>
      <c r="M5" s="343">
        <f t="shared" si="0"/>
        <v>3007523</v>
      </c>
      <c r="N5" s="345">
        <f t="shared" si="0"/>
        <v>7871810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11077333</v>
      </c>
      <c r="X5" s="343">
        <f t="shared" si="0"/>
        <v>12525500</v>
      </c>
      <c r="Y5" s="345">
        <f t="shared" si="0"/>
        <v>-1448167</v>
      </c>
      <c r="Z5" s="346">
        <f>+IF(X5&lt;&gt;0,+(Y5/X5)*100,0)</f>
        <v>-11.561750029938924</v>
      </c>
      <c r="AA5" s="347">
        <f>+AA6+AA8+AA11+AA13+AA15</f>
        <v>25051000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1031000</v>
      </c>
      <c r="F6" s="59">
        <f t="shared" si="1"/>
        <v>1031000</v>
      </c>
      <c r="G6" s="59">
        <f t="shared" si="1"/>
        <v>0</v>
      </c>
      <c r="H6" s="60">
        <f t="shared" si="1"/>
        <v>33188</v>
      </c>
      <c r="I6" s="60">
        <f t="shared" si="1"/>
        <v>285683</v>
      </c>
      <c r="J6" s="59">
        <f t="shared" si="1"/>
        <v>318871</v>
      </c>
      <c r="K6" s="59">
        <f t="shared" si="1"/>
        <v>99035</v>
      </c>
      <c r="L6" s="60">
        <f t="shared" si="1"/>
        <v>185430</v>
      </c>
      <c r="M6" s="60">
        <f t="shared" si="1"/>
        <v>55300</v>
      </c>
      <c r="N6" s="59">
        <f t="shared" si="1"/>
        <v>339765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658636</v>
      </c>
      <c r="X6" s="60">
        <f t="shared" si="1"/>
        <v>515500</v>
      </c>
      <c r="Y6" s="59">
        <f t="shared" si="1"/>
        <v>143136</v>
      </c>
      <c r="Z6" s="61">
        <f>+IF(X6&lt;&gt;0,+(Y6/X6)*100,0)</f>
        <v>27.766440349175557</v>
      </c>
      <c r="AA6" s="62">
        <f t="shared" si="1"/>
        <v>1031000</v>
      </c>
    </row>
    <row r="7" spans="1:27" ht="13.5">
      <c r="A7" s="291" t="s">
        <v>228</v>
      </c>
      <c r="B7" s="142"/>
      <c r="C7" s="60"/>
      <c r="D7" s="327"/>
      <c r="E7" s="60">
        <v>1031000</v>
      </c>
      <c r="F7" s="59">
        <v>1031000</v>
      </c>
      <c r="G7" s="59"/>
      <c r="H7" s="60">
        <v>33188</v>
      </c>
      <c r="I7" s="60">
        <v>285683</v>
      </c>
      <c r="J7" s="59">
        <v>318871</v>
      </c>
      <c r="K7" s="59">
        <v>99035</v>
      </c>
      <c r="L7" s="60">
        <v>185430</v>
      </c>
      <c r="M7" s="60">
        <v>55300</v>
      </c>
      <c r="N7" s="59">
        <v>339765</v>
      </c>
      <c r="O7" s="59"/>
      <c r="P7" s="60"/>
      <c r="Q7" s="60"/>
      <c r="R7" s="59"/>
      <c r="S7" s="59"/>
      <c r="T7" s="60"/>
      <c r="U7" s="60"/>
      <c r="V7" s="59"/>
      <c r="W7" s="59">
        <v>658636</v>
      </c>
      <c r="X7" s="60">
        <v>515500</v>
      </c>
      <c r="Y7" s="59">
        <v>143136</v>
      </c>
      <c r="Z7" s="61">
        <v>27.77</v>
      </c>
      <c r="AA7" s="62">
        <v>1031000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550000</v>
      </c>
      <c r="F8" s="59">
        <f t="shared" si="2"/>
        <v>550000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275000</v>
      </c>
      <c r="Y8" s="59">
        <f t="shared" si="2"/>
        <v>-275000</v>
      </c>
      <c r="Z8" s="61">
        <f>+IF(X8&lt;&gt;0,+(Y8/X8)*100,0)</f>
        <v>-100</v>
      </c>
      <c r="AA8" s="62">
        <f>SUM(AA9:AA10)</f>
        <v>550000</v>
      </c>
    </row>
    <row r="9" spans="1:27" ht="13.5">
      <c r="A9" s="291" t="s">
        <v>229</v>
      </c>
      <c r="B9" s="142"/>
      <c r="C9" s="60"/>
      <c r="D9" s="327"/>
      <c r="E9" s="60">
        <v>550000</v>
      </c>
      <c r="F9" s="59">
        <v>550000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275000</v>
      </c>
      <c r="Y9" s="59">
        <v>-275000</v>
      </c>
      <c r="Z9" s="61">
        <v>-100</v>
      </c>
      <c r="AA9" s="62">
        <v>550000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21000000</v>
      </c>
      <c r="F11" s="351">
        <f t="shared" si="3"/>
        <v>21000000</v>
      </c>
      <c r="G11" s="351">
        <f t="shared" si="3"/>
        <v>647732</v>
      </c>
      <c r="H11" s="349">
        <f t="shared" si="3"/>
        <v>1081820</v>
      </c>
      <c r="I11" s="349">
        <f t="shared" si="3"/>
        <v>840889</v>
      </c>
      <c r="J11" s="351">
        <f t="shared" si="3"/>
        <v>2570441</v>
      </c>
      <c r="K11" s="351">
        <f t="shared" si="3"/>
        <v>64639</v>
      </c>
      <c r="L11" s="349">
        <f t="shared" si="3"/>
        <v>3952893</v>
      </c>
      <c r="M11" s="349">
        <f t="shared" si="3"/>
        <v>2216427</v>
      </c>
      <c r="N11" s="351">
        <f t="shared" si="3"/>
        <v>6233959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8804400</v>
      </c>
      <c r="X11" s="349">
        <f t="shared" si="3"/>
        <v>10500000</v>
      </c>
      <c r="Y11" s="351">
        <f t="shared" si="3"/>
        <v>-1695600</v>
      </c>
      <c r="Z11" s="352">
        <f>+IF(X11&lt;&gt;0,+(Y11/X11)*100,0)</f>
        <v>-16.14857142857143</v>
      </c>
      <c r="AA11" s="353">
        <f t="shared" si="3"/>
        <v>21000000</v>
      </c>
    </row>
    <row r="12" spans="1:27" ht="13.5">
      <c r="A12" s="291" t="s">
        <v>231</v>
      </c>
      <c r="B12" s="136"/>
      <c r="C12" s="60"/>
      <c r="D12" s="327"/>
      <c r="E12" s="60">
        <v>21000000</v>
      </c>
      <c r="F12" s="59">
        <v>21000000</v>
      </c>
      <c r="G12" s="59">
        <v>647732</v>
      </c>
      <c r="H12" s="60">
        <v>1081820</v>
      </c>
      <c r="I12" s="60">
        <v>840889</v>
      </c>
      <c r="J12" s="59">
        <v>2570441</v>
      </c>
      <c r="K12" s="59">
        <v>64639</v>
      </c>
      <c r="L12" s="60">
        <v>3952893</v>
      </c>
      <c r="M12" s="60">
        <v>2216427</v>
      </c>
      <c r="N12" s="59">
        <v>6233959</v>
      </c>
      <c r="O12" s="59"/>
      <c r="P12" s="60"/>
      <c r="Q12" s="60"/>
      <c r="R12" s="59"/>
      <c r="S12" s="59"/>
      <c r="T12" s="60"/>
      <c r="U12" s="60"/>
      <c r="V12" s="59"/>
      <c r="W12" s="59">
        <v>8804400</v>
      </c>
      <c r="X12" s="60">
        <v>10500000</v>
      </c>
      <c r="Y12" s="59">
        <v>-1695600</v>
      </c>
      <c r="Z12" s="61">
        <v>-16.15</v>
      </c>
      <c r="AA12" s="62">
        <v>21000000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1095000</v>
      </c>
      <c r="F13" s="329">
        <f t="shared" si="4"/>
        <v>1095000</v>
      </c>
      <c r="G13" s="329">
        <f t="shared" si="4"/>
        <v>0</v>
      </c>
      <c r="H13" s="275">
        <f t="shared" si="4"/>
        <v>0</v>
      </c>
      <c r="I13" s="275">
        <f t="shared" si="4"/>
        <v>282831</v>
      </c>
      <c r="J13" s="329">
        <f t="shared" si="4"/>
        <v>282831</v>
      </c>
      <c r="K13" s="329">
        <f t="shared" si="4"/>
        <v>251909</v>
      </c>
      <c r="L13" s="275">
        <f t="shared" si="4"/>
        <v>0</v>
      </c>
      <c r="M13" s="275">
        <f t="shared" si="4"/>
        <v>724838</v>
      </c>
      <c r="N13" s="329">
        <f t="shared" si="4"/>
        <v>976747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1259578</v>
      </c>
      <c r="X13" s="275">
        <f t="shared" si="4"/>
        <v>547500</v>
      </c>
      <c r="Y13" s="329">
        <f t="shared" si="4"/>
        <v>712078</v>
      </c>
      <c r="Z13" s="322">
        <f>+IF(X13&lt;&gt;0,+(Y13/X13)*100,0)</f>
        <v>130.05990867579908</v>
      </c>
      <c r="AA13" s="273">
        <f t="shared" si="4"/>
        <v>1095000</v>
      </c>
    </row>
    <row r="14" spans="1:27" ht="13.5">
      <c r="A14" s="291" t="s">
        <v>232</v>
      </c>
      <c r="B14" s="136"/>
      <c r="C14" s="60"/>
      <c r="D14" s="327"/>
      <c r="E14" s="60">
        <v>1095000</v>
      </c>
      <c r="F14" s="59">
        <v>1095000</v>
      </c>
      <c r="G14" s="59"/>
      <c r="H14" s="60"/>
      <c r="I14" s="60">
        <v>282831</v>
      </c>
      <c r="J14" s="59">
        <v>282831</v>
      </c>
      <c r="K14" s="59">
        <v>251909</v>
      </c>
      <c r="L14" s="60"/>
      <c r="M14" s="60">
        <v>724838</v>
      </c>
      <c r="N14" s="59">
        <v>976747</v>
      </c>
      <c r="O14" s="59"/>
      <c r="P14" s="60"/>
      <c r="Q14" s="60"/>
      <c r="R14" s="59"/>
      <c r="S14" s="59"/>
      <c r="T14" s="60"/>
      <c r="U14" s="60"/>
      <c r="V14" s="59"/>
      <c r="W14" s="59">
        <v>1259578</v>
      </c>
      <c r="X14" s="60">
        <v>547500</v>
      </c>
      <c r="Y14" s="59">
        <v>712078</v>
      </c>
      <c r="Z14" s="61">
        <v>130.06</v>
      </c>
      <c r="AA14" s="62">
        <v>1095000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1375000</v>
      </c>
      <c r="F15" s="59">
        <f t="shared" si="5"/>
        <v>1375000</v>
      </c>
      <c r="G15" s="59">
        <f t="shared" si="5"/>
        <v>0</v>
      </c>
      <c r="H15" s="60">
        <f t="shared" si="5"/>
        <v>33380</v>
      </c>
      <c r="I15" s="60">
        <f t="shared" si="5"/>
        <v>0</v>
      </c>
      <c r="J15" s="59">
        <f t="shared" si="5"/>
        <v>33380</v>
      </c>
      <c r="K15" s="59">
        <f t="shared" si="5"/>
        <v>0</v>
      </c>
      <c r="L15" s="60">
        <f t="shared" si="5"/>
        <v>310381</v>
      </c>
      <c r="M15" s="60">
        <f t="shared" si="5"/>
        <v>10958</v>
      </c>
      <c r="N15" s="59">
        <f t="shared" si="5"/>
        <v>321339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354719</v>
      </c>
      <c r="X15" s="60">
        <f t="shared" si="5"/>
        <v>687500</v>
      </c>
      <c r="Y15" s="59">
        <f t="shared" si="5"/>
        <v>-332781</v>
      </c>
      <c r="Z15" s="61">
        <f>+IF(X15&lt;&gt;0,+(Y15/X15)*100,0)</f>
        <v>-48.404509090909094</v>
      </c>
      <c r="AA15" s="62">
        <f>SUM(AA16:AA20)</f>
        <v>1375000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1375000</v>
      </c>
      <c r="F20" s="59">
        <v>1375000</v>
      </c>
      <c r="G20" s="59"/>
      <c r="H20" s="60">
        <v>33380</v>
      </c>
      <c r="I20" s="60"/>
      <c r="J20" s="59">
        <v>33380</v>
      </c>
      <c r="K20" s="59"/>
      <c r="L20" s="60">
        <v>310381</v>
      </c>
      <c r="M20" s="60">
        <v>10958</v>
      </c>
      <c r="N20" s="59">
        <v>321339</v>
      </c>
      <c r="O20" s="59"/>
      <c r="P20" s="60"/>
      <c r="Q20" s="60"/>
      <c r="R20" s="59"/>
      <c r="S20" s="59"/>
      <c r="T20" s="60"/>
      <c r="U20" s="60"/>
      <c r="V20" s="59"/>
      <c r="W20" s="59">
        <v>354719</v>
      </c>
      <c r="X20" s="60">
        <v>687500</v>
      </c>
      <c r="Y20" s="59">
        <v>-332781</v>
      </c>
      <c r="Z20" s="61">
        <v>-48.4</v>
      </c>
      <c r="AA20" s="62">
        <v>1375000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4033000</v>
      </c>
      <c r="F22" s="332">
        <f t="shared" si="6"/>
        <v>4033000</v>
      </c>
      <c r="G22" s="332">
        <f t="shared" si="6"/>
        <v>53239</v>
      </c>
      <c r="H22" s="330">
        <f t="shared" si="6"/>
        <v>131699</v>
      </c>
      <c r="I22" s="330">
        <f t="shared" si="6"/>
        <v>1197430</v>
      </c>
      <c r="J22" s="332">
        <f t="shared" si="6"/>
        <v>1382368</v>
      </c>
      <c r="K22" s="332">
        <f t="shared" si="6"/>
        <v>1652438</v>
      </c>
      <c r="L22" s="330">
        <f t="shared" si="6"/>
        <v>450303</v>
      </c>
      <c r="M22" s="330">
        <f t="shared" si="6"/>
        <v>75053</v>
      </c>
      <c r="N22" s="332">
        <f t="shared" si="6"/>
        <v>2177794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3560162</v>
      </c>
      <c r="X22" s="330">
        <f t="shared" si="6"/>
        <v>2016500</v>
      </c>
      <c r="Y22" s="332">
        <f t="shared" si="6"/>
        <v>1543662</v>
      </c>
      <c r="Z22" s="323">
        <f>+IF(X22&lt;&gt;0,+(Y22/X22)*100,0)</f>
        <v>76.55154971485246</v>
      </c>
      <c r="AA22" s="337">
        <f>SUM(AA23:AA32)</f>
        <v>4033000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3433000</v>
      </c>
      <c r="F24" s="59">
        <v>3433000</v>
      </c>
      <c r="G24" s="59">
        <v>32689</v>
      </c>
      <c r="H24" s="60">
        <v>50271</v>
      </c>
      <c r="I24" s="60">
        <v>1197430</v>
      </c>
      <c r="J24" s="59">
        <v>1280390</v>
      </c>
      <c r="K24" s="59">
        <v>1652438</v>
      </c>
      <c r="L24" s="60">
        <v>450303</v>
      </c>
      <c r="M24" s="60">
        <v>75053</v>
      </c>
      <c r="N24" s="59">
        <v>2177794</v>
      </c>
      <c r="O24" s="59"/>
      <c r="P24" s="60"/>
      <c r="Q24" s="60"/>
      <c r="R24" s="59"/>
      <c r="S24" s="59"/>
      <c r="T24" s="60"/>
      <c r="U24" s="60"/>
      <c r="V24" s="59"/>
      <c r="W24" s="59">
        <v>3458184</v>
      </c>
      <c r="X24" s="60">
        <v>1716500</v>
      </c>
      <c r="Y24" s="59">
        <v>1741684</v>
      </c>
      <c r="Z24" s="61">
        <v>101.47</v>
      </c>
      <c r="AA24" s="62">
        <v>3433000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>
        <v>20550</v>
      </c>
      <c r="H26" s="349">
        <v>81428</v>
      </c>
      <c r="I26" s="349"/>
      <c r="J26" s="351">
        <v>101978</v>
      </c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>
        <v>101978</v>
      </c>
      <c r="X26" s="349"/>
      <c r="Y26" s="351">
        <v>101978</v>
      </c>
      <c r="Z26" s="352"/>
      <c r="AA26" s="353"/>
    </row>
    <row r="27" spans="1:27" ht="13.5">
      <c r="A27" s="348" t="s">
        <v>240</v>
      </c>
      <c r="B27" s="147"/>
      <c r="C27" s="60"/>
      <c r="D27" s="327"/>
      <c r="E27" s="60">
        <v>600000</v>
      </c>
      <c r="F27" s="59">
        <v>600000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300000</v>
      </c>
      <c r="Y27" s="59">
        <v>-300000</v>
      </c>
      <c r="Z27" s="61">
        <v>-100</v>
      </c>
      <c r="AA27" s="62">
        <v>600000</v>
      </c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2108000</v>
      </c>
      <c r="F40" s="332">
        <f t="shared" si="9"/>
        <v>2108000</v>
      </c>
      <c r="G40" s="332">
        <f t="shared" si="9"/>
        <v>440399</v>
      </c>
      <c r="H40" s="330">
        <f t="shared" si="9"/>
        <v>982590</v>
      </c>
      <c r="I40" s="330">
        <f t="shared" si="9"/>
        <v>371638</v>
      </c>
      <c r="J40" s="332">
        <f t="shared" si="9"/>
        <v>1794627</v>
      </c>
      <c r="K40" s="332">
        <f t="shared" si="9"/>
        <v>50889</v>
      </c>
      <c r="L40" s="330">
        <f t="shared" si="9"/>
        <v>66368</v>
      </c>
      <c r="M40" s="330">
        <f t="shared" si="9"/>
        <v>24365</v>
      </c>
      <c r="N40" s="332">
        <f t="shared" si="9"/>
        <v>141622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1936249</v>
      </c>
      <c r="X40" s="330">
        <f t="shared" si="9"/>
        <v>1054000</v>
      </c>
      <c r="Y40" s="332">
        <f t="shared" si="9"/>
        <v>882249</v>
      </c>
      <c r="Z40" s="323">
        <f>+IF(X40&lt;&gt;0,+(Y40/X40)*100,0)</f>
        <v>83.70483870967742</v>
      </c>
      <c r="AA40" s="337">
        <f>SUM(AA41:AA49)</f>
        <v>2108000</v>
      </c>
    </row>
    <row r="41" spans="1:27" ht="13.5">
      <c r="A41" s="348" t="s">
        <v>247</v>
      </c>
      <c r="B41" s="142"/>
      <c r="C41" s="349"/>
      <c r="D41" s="350"/>
      <c r="E41" s="349">
        <v>480000</v>
      </c>
      <c r="F41" s="351">
        <v>480000</v>
      </c>
      <c r="G41" s="351">
        <v>417439</v>
      </c>
      <c r="H41" s="349">
        <v>899120</v>
      </c>
      <c r="I41" s="349"/>
      <c r="J41" s="351">
        <v>1316559</v>
      </c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>
        <v>1316559</v>
      </c>
      <c r="X41" s="349">
        <v>240000</v>
      </c>
      <c r="Y41" s="351">
        <v>1076559</v>
      </c>
      <c r="Z41" s="352">
        <v>448.57</v>
      </c>
      <c r="AA41" s="353">
        <v>480000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295000</v>
      </c>
      <c r="F43" s="357">
        <v>295000</v>
      </c>
      <c r="G43" s="357"/>
      <c r="H43" s="305"/>
      <c r="I43" s="305">
        <v>155857</v>
      </c>
      <c r="J43" s="357">
        <v>155857</v>
      </c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>
        <v>155857</v>
      </c>
      <c r="X43" s="305">
        <v>147500</v>
      </c>
      <c r="Y43" s="357">
        <v>8357</v>
      </c>
      <c r="Z43" s="358">
        <v>5.67</v>
      </c>
      <c r="AA43" s="303">
        <v>295000</v>
      </c>
    </row>
    <row r="44" spans="1:27" ht="13.5">
      <c r="A44" s="348" t="s">
        <v>250</v>
      </c>
      <c r="B44" s="136"/>
      <c r="C44" s="60"/>
      <c r="D44" s="355"/>
      <c r="E44" s="54">
        <v>1171000</v>
      </c>
      <c r="F44" s="53">
        <v>1171000</v>
      </c>
      <c r="G44" s="53">
        <v>22960</v>
      </c>
      <c r="H44" s="54">
        <v>83470</v>
      </c>
      <c r="I44" s="54">
        <v>215781</v>
      </c>
      <c r="J44" s="53">
        <v>322211</v>
      </c>
      <c r="K44" s="53">
        <v>50889</v>
      </c>
      <c r="L44" s="54">
        <v>59129</v>
      </c>
      <c r="M44" s="54">
        <v>24365</v>
      </c>
      <c r="N44" s="53">
        <v>134383</v>
      </c>
      <c r="O44" s="53"/>
      <c r="P44" s="54"/>
      <c r="Q44" s="54"/>
      <c r="R44" s="53"/>
      <c r="S44" s="53"/>
      <c r="T44" s="54"/>
      <c r="U44" s="54"/>
      <c r="V44" s="53"/>
      <c r="W44" s="53">
        <v>456594</v>
      </c>
      <c r="X44" s="54">
        <v>585500</v>
      </c>
      <c r="Y44" s="53">
        <v>-128906</v>
      </c>
      <c r="Z44" s="94">
        <v>-22.02</v>
      </c>
      <c r="AA44" s="95">
        <v>1171000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>
        <v>162000</v>
      </c>
      <c r="F47" s="53">
        <v>162000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81000</v>
      </c>
      <c r="Y47" s="53">
        <v>-81000</v>
      </c>
      <c r="Z47" s="94">
        <v>-100</v>
      </c>
      <c r="AA47" s="95">
        <v>162000</v>
      </c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>
        <v>7239</v>
      </c>
      <c r="M49" s="54"/>
      <c r="N49" s="53">
        <v>7239</v>
      </c>
      <c r="O49" s="53"/>
      <c r="P49" s="54"/>
      <c r="Q49" s="54"/>
      <c r="R49" s="53"/>
      <c r="S49" s="53"/>
      <c r="T49" s="54"/>
      <c r="U49" s="54"/>
      <c r="V49" s="53"/>
      <c r="W49" s="53">
        <v>7239</v>
      </c>
      <c r="X49" s="54"/>
      <c r="Y49" s="53">
        <v>7239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31192000</v>
      </c>
      <c r="F60" s="264">
        <f t="shared" si="14"/>
        <v>31192000</v>
      </c>
      <c r="G60" s="264">
        <f t="shared" si="14"/>
        <v>1141370</v>
      </c>
      <c r="H60" s="219">
        <f t="shared" si="14"/>
        <v>2262677</v>
      </c>
      <c r="I60" s="219">
        <f t="shared" si="14"/>
        <v>2978471</v>
      </c>
      <c r="J60" s="264">
        <f t="shared" si="14"/>
        <v>6382518</v>
      </c>
      <c r="K60" s="264">
        <f t="shared" si="14"/>
        <v>2118910</v>
      </c>
      <c r="L60" s="219">
        <f t="shared" si="14"/>
        <v>4965375</v>
      </c>
      <c r="M60" s="219">
        <f t="shared" si="14"/>
        <v>3106941</v>
      </c>
      <c r="N60" s="264">
        <f t="shared" si="14"/>
        <v>10191226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16573744</v>
      </c>
      <c r="X60" s="219">
        <f t="shared" si="14"/>
        <v>15596000</v>
      </c>
      <c r="Y60" s="264">
        <f t="shared" si="14"/>
        <v>977744</v>
      </c>
      <c r="Z60" s="324">
        <f>+IF(X60&lt;&gt;0,+(Y60/X60)*100,0)</f>
        <v>6.26919723005899</v>
      </c>
      <c r="AA60" s="232">
        <f>+AA57+AA54+AA51+AA40+AA37+AA34+AA22+AA5</f>
        <v>31192000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2015-02-02T10:23:15Z</dcterms:created>
  <dcterms:modified xsi:type="dcterms:W3CDTF">2015-02-02T10:28:00Z</dcterms:modified>
  <cp:category/>
  <cp:version/>
  <cp:contentType/>
  <cp:contentStatus/>
</cp:coreProperties>
</file>