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<sst xmlns="http://schemas.openxmlformats.org/spreadsheetml/2006/main" count="855" uniqueCount="302">
  <si>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Baviaans(EC107)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</si>
  <si>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</si>
  <si>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</si>
  <si>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</si>
  <si>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</si>
  <si>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</si>
  <si>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</si>
  <si>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</si>
  <si>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</si>
  <si>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</si>
  <si>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</si>
  <si>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</si>
  <si>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</si>
  <si>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</si>
  <si>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</si>
  <si>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</si>
  <si>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</si>
  <si>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</si>
  <si>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</si>
  <si>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</si>
  <si>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</si>
  <si>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</si>
  <si>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</si>
  <si>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</si>
  <si>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</si>
  <si>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</si>
  <si>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</si>
  <si>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</si>
  <si>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</si>
  <si>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</si>
  <si>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</si>
  <si>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</si>
  <si>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</si>
  <si>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</si>
  <si>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</si>
  <si>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</si>
  <si>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</si>
  <si>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</si>
  <si>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</si>
  <si>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</si>
  <si>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</si>
  <si>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</si>
  <si>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</si>
  <si>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</si>
  <si>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</si>
  <si>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</si>
  <si>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</si>
  <si>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</si>
  <si>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</si>
  <si>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</si>
  <si>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</si>
  <si>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</si>
  <si>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</si>
  <si>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</si>
  <si>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</si>
  <si>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</si>
  <si>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</si>
  <si>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</si>
  <si>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</si>
  <si>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</si>
  <si>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</si>
  <si>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</si>
  <si>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</si>
  <si>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</si>
  <si>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</si>
  <si>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</si>
  <si>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</si>
  <si>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</si>
  <si>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</si>
  <si>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</si>
  <si>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Baviaans(EC107)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</si>
  <si>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</si>
  <si>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</si>
  <si>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</si>
  <si>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</si>
  <si>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</si>
  <si>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</si>
  <si>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</si>
  <si>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</si>
  <si>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</si>
  <si>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</si>
  <si>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</si>
  <si>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</si>
  <si>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</si>
  <si>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</si>
  <si>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</si>
  <si>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</si>
  <si>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</si>
  <si>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</si>
  <si>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</si>
  <si>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</si>
  <si>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</si>
  <si>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</si>
  <si>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</si>
  <si>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</si>
  <si>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</si>
  <si>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</si>
  <si>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</si>
  <si>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</si>
  <si>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</si>
  <si>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Baviaans(EC107)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</si>
  <si>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</si>
  <si>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</si>
  <si>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</si>
  <si>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</si>
  <si>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</si>
  <si>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</si>
  <si>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</si>
  <si>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</si>
  <si>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</si>
  <si>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</si>
  <si>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</si>
  <si>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</si>
  <si>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</si>
  <si>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</si>
  <si>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</si>
  <si>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</si>
  <si>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</si>
  <si>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</si>
  <si>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</si>
  <si>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</si>
  <si>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</si>
  <si>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</si>
  <si>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</si>
  <si>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</si>
  <si>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</si>
  <si>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</si>
  <si>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</si>
  <si>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</si>
  <si>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Baviaans(EC107)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</si>
  <si>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</si>
  <si>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</si>
  <si>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</si>
  <si>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</si>
  <si>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</si>
  <si>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</si>
  <si>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</si>
  <si>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</si>
  <si>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</si>
  <si>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</si>
  <si>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Baviaans(EC107)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</si>
  <si>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</si>
  <si>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</si>
  <si>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</si>
  <si>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</si>
  <si>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</si>
  <si>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</si>
  <si>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</si>
  <si>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</si>
  <si>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</si>
  <si>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</si>
  <si>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</si>
  <si>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</si>
  <si>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</si>
  <si>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</si>
  <si>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</si>
  <si>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</si>
  <si>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</si>
  <si>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</si>
  <si>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</si>
  <si>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</si>
  <si>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</si>
  <si>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</si>
  <si>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</si>
  <si>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</si>
  <si>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</si>
  <si>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</si>
  <si>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</si>
  <si>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</si>
  <si>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</si>
  <si>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</si>
  <si>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</si>
  <si>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</si>
  <si>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</si>
  <si>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Baviaans(EC107)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</si>
  <si>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</si>
  <si>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</si>
  <si>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</si>
  <si>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</si>
  <si>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</si>
  <si>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</si>
  <si>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</si>
  <si>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</si>
  <si>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</si>
  <si>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</si>
  <si>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</si>
  <si>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</si>
  <si>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</si>
  <si>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</si>
  <si>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</si>
  <si>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</si>
  <si>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</si>
  <si>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</si>
  <si>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</si>
  <si>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</si>
  <si>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</si>
  <si>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</si>
  <si>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</si>
  <si>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</si>
  <si>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</si>
  <si>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</si>
  <si>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Baviaans(EC107)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</si>
  <si>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</si>
  <si>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</si>
  <si>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</si>
  <si>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</si>
  <si>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</si>
  <si>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</si>
  <si>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</si>
  <si>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</si>
  <si>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</si>
  <si>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</si>
  <si>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</si>
  <si>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</si>
  <si>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</si>
  <si>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</si>
  <si>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</si>
  <si>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</si>
  <si>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</si>
  <si>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</si>
  <si>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</si>
  <si>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</si>
  <si>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</si>
  <si>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</si>
  <si>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</si>
  <si>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</si>
  <si>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Baviaans(EC107)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</si>
  <si>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</si>
  <si>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</si>
  <si>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</si>
  <si>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</si>
  <si>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</si>
  <si>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</si>
  <si>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</si>
  <si>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</si>
  <si>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</si>
  <si>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</si>
  <si>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</si>
  <si>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</si>
  <si>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</si>
  <si>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</si>
  <si>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</si>
  <si>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</si>
  <si>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</si>
  <si>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</si>
  <si>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</si>
  <si>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</si>
  <si>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</si>
  <si>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</si>
  <si>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</si>
  <si>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</si>
  <si>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</si>
  <si>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</si>
  <si>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</si>
  <si>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</si>
  <si>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</si>
  <si>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</si>
  <si>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</si>
  <si>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</si>
  <si>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</si>
  <si>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</si>
  <si>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</si>
  <si>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Baviaans(EC107)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</si>
  <si>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</si>
  <si>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</si>
  <si>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Baviaans(EC107)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</si>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</sst>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3429311</v>
      </c>
      <c r="C5" s="19">
        <v>0</v>
      </c>
      <c r="D5" s="59">
        <v>4376515</v>
      </c>
      <c r="E5" s="60">
        <v>4376515</v>
      </c>
      <c r="F5" s="60">
        <v>4415549</v>
      </c>
      <c r="G5" s="60">
        <v>-14754</v>
      </c>
      <c r="H5" s="60">
        <v>-37708</v>
      </c>
      <c r="I5" s="60">
        <v>4363087</v>
      </c>
      <c r="J5" s="60">
        <v>-1978</v>
      </c>
      <c r="K5" s="60">
        <v>38010</v>
      </c>
      <c r="L5" s="60">
        <v>-345</v>
      </c>
      <c r="M5" s="60">
        <v>35687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4398774</v>
      </c>
      <c r="W5" s="60">
        <v>2188260</v>
      </c>
      <c r="X5" s="60">
        <v>2210514</v>
      </c>
      <c r="Y5" s="61">
        <v>101.02</v>
      </c>
      <c r="Z5" s="62">
        <v>4376515</v>
      </c>
    </row>
    <row r="6" spans="1:26" ht="13.5">
      <c r="A6" s="58" t="s">
        <v>32</v>
      </c>
      <c r="B6" s="19">
        <v>17480624</v>
      </c>
      <c r="C6" s="19">
        <v>0</v>
      </c>
      <c r="D6" s="59">
        <v>19999657</v>
      </c>
      <c r="E6" s="60">
        <v>19999657</v>
      </c>
      <c r="F6" s="60">
        <v>1442011</v>
      </c>
      <c r="G6" s="60">
        <v>1513944</v>
      </c>
      <c r="H6" s="60">
        <v>1732588</v>
      </c>
      <c r="I6" s="60">
        <v>4688543</v>
      </c>
      <c r="J6" s="60">
        <v>1512900</v>
      </c>
      <c r="K6" s="60">
        <v>1478910</v>
      </c>
      <c r="L6" s="60">
        <v>1675526</v>
      </c>
      <c r="M6" s="60">
        <v>4667336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9355879</v>
      </c>
      <c r="W6" s="60">
        <v>9909822</v>
      </c>
      <c r="X6" s="60">
        <v>-553943</v>
      </c>
      <c r="Y6" s="61">
        <v>-5.59</v>
      </c>
      <c r="Z6" s="62">
        <v>19999657</v>
      </c>
    </row>
    <row r="7" spans="1:26" ht="13.5">
      <c r="A7" s="58" t="s">
        <v>33</v>
      </c>
      <c r="B7" s="19">
        <v>0</v>
      </c>
      <c r="C7" s="19">
        <v>0</v>
      </c>
      <c r="D7" s="59">
        <v>88000</v>
      </c>
      <c r="E7" s="60">
        <v>88000</v>
      </c>
      <c r="F7" s="60">
        <v>1490</v>
      </c>
      <c r="G7" s="60">
        <v>7391</v>
      </c>
      <c r="H7" s="60">
        <v>1361</v>
      </c>
      <c r="I7" s="60">
        <v>10242</v>
      </c>
      <c r="J7" s="60">
        <v>2926</v>
      </c>
      <c r="K7" s="60">
        <v>364</v>
      </c>
      <c r="L7" s="60">
        <v>17394</v>
      </c>
      <c r="M7" s="60">
        <v>20684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30926</v>
      </c>
      <c r="W7" s="60">
        <v>43998</v>
      </c>
      <c r="X7" s="60">
        <v>-13072</v>
      </c>
      <c r="Y7" s="61">
        <v>-29.71</v>
      </c>
      <c r="Z7" s="62">
        <v>88000</v>
      </c>
    </row>
    <row r="8" spans="1:26" ht="13.5">
      <c r="A8" s="58" t="s">
        <v>34</v>
      </c>
      <c r="B8" s="19">
        <v>20152847</v>
      </c>
      <c r="C8" s="19">
        <v>0</v>
      </c>
      <c r="D8" s="59">
        <v>25820415</v>
      </c>
      <c r="E8" s="60">
        <v>25820415</v>
      </c>
      <c r="F8" s="60">
        <v>8282000</v>
      </c>
      <c r="G8" s="60">
        <v>1490000</v>
      </c>
      <c r="H8" s="60">
        <v>0</v>
      </c>
      <c r="I8" s="60">
        <v>9772000</v>
      </c>
      <c r="J8" s="60">
        <v>550000</v>
      </c>
      <c r="K8" s="60">
        <v>424889</v>
      </c>
      <c r="L8" s="60">
        <v>6827000</v>
      </c>
      <c r="M8" s="60">
        <v>7801889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17573889</v>
      </c>
      <c r="W8" s="60">
        <v>18364000</v>
      </c>
      <c r="X8" s="60">
        <v>-790111</v>
      </c>
      <c r="Y8" s="61">
        <v>-4.3</v>
      </c>
      <c r="Z8" s="62">
        <v>25820415</v>
      </c>
    </row>
    <row r="9" spans="1:26" ht="13.5">
      <c r="A9" s="58" t="s">
        <v>35</v>
      </c>
      <c r="B9" s="19">
        <v>2524094</v>
      </c>
      <c r="C9" s="19">
        <v>0</v>
      </c>
      <c r="D9" s="59">
        <v>2159920</v>
      </c>
      <c r="E9" s="60">
        <v>2159920</v>
      </c>
      <c r="F9" s="60">
        <v>234249</v>
      </c>
      <c r="G9" s="60">
        <v>164485</v>
      </c>
      <c r="H9" s="60">
        <v>370148</v>
      </c>
      <c r="I9" s="60">
        <v>768882</v>
      </c>
      <c r="J9" s="60">
        <v>131396</v>
      </c>
      <c r="K9" s="60">
        <v>236758</v>
      </c>
      <c r="L9" s="60">
        <v>118202</v>
      </c>
      <c r="M9" s="60">
        <v>486356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1255238</v>
      </c>
      <c r="W9" s="60">
        <v>1080510</v>
      </c>
      <c r="X9" s="60">
        <v>174728</v>
      </c>
      <c r="Y9" s="61">
        <v>16.17</v>
      </c>
      <c r="Z9" s="62">
        <v>2159920</v>
      </c>
    </row>
    <row r="10" spans="1:26" ht="25.5">
      <c r="A10" s="63" t="s">
        <v>277</v>
      </c>
      <c r="B10" s="64">
        <f>SUM(B5:B9)</f>
        <v>43586876</v>
      </c>
      <c r="C10" s="64">
        <f>SUM(C5:C9)</f>
        <v>0</v>
      </c>
      <c r="D10" s="65">
        <f aca="true" t="shared" si="0" ref="D10:Z10">SUM(D5:D9)</f>
        <v>52444507</v>
      </c>
      <c r="E10" s="66">
        <f t="shared" si="0"/>
        <v>52444507</v>
      </c>
      <c r="F10" s="66">
        <f t="shared" si="0"/>
        <v>14375299</v>
      </c>
      <c r="G10" s="66">
        <f t="shared" si="0"/>
        <v>3161066</v>
      </c>
      <c r="H10" s="66">
        <f t="shared" si="0"/>
        <v>2066389</v>
      </c>
      <c r="I10" s="66">
        <f t="shared" si="0"/>
        <v>19602754</v>
      </c>
      <c r="J10" s="66">
        <f t="shared" si="0"/>
        <v>2195244</v>
      </c>
      <c r="K10" s="66">
        <f t="shared" si="0"/>
        <v>2178931</v>
      </c>
      <c r="L10" s="66">
        <f t="shared" si="0"/>
        <v>8637777</v>
      </c>
      <c r="M10" s="66">
        <f t="shared" si="0"/>
        <v>13011952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32614706</v>
      </c>
      <c r="W10" s="66">
        <f t="shared" si="0"/>
        <v>31586590</v>
      </c>
      <c r="X10" s="66">
        <f t="shared" si="0"/>
        <v>1028116</v>
      </c>
      <c r="Y10" s="67">
        <f>+IF(W10&lt;&gt;0,(X10/W10)*100,0)</f>
        <v>3.2549129234906333</v>
      </c>
      <c r="Z10" s="68">
        <f t="shared" si="0"/>
        <v>52444507</v>
      </c>
    </row>
    <row r="11" spans="1:26" ht="13.5">
      <c r="A11" s="58" t="s">
        <v>37</v>
      </c>
      <c r="B11" s="19">
        <v>20243282</v>
      </c>
      <c r="C11" s="19">
        <v>0</v>
      </c>
      <c r="D11" s="59">
        <v>22200379</v>
      </c>
      <c r="E11" s="60">
        <v>22200379</v>
      </c>
      <c r="F11" s="60">
        <v>1679893</v>
      </c>
      <c r="G11" s="60">
        <v>1697748</v>
      </c>
      <c r="H11" s="60">
        <v>1701666</v>
      </c>
      <c r="I11" s="60">
        <v>5079307</v>
      </c>
      <c r="J11" s="60">
        <v>1703995</v>
      </c>
      <c r="K11" s="60">
        <v>2789768</v>
      </c>
      <c r="L11" s="60">
        <v>1696347</v>
      </c>
      <c r="M11" s="60">
        <v>6190110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11269417</v>
      </c>
      <c r="W11" s="60">
        <v>11100186</v>
      </c>
      <c r="X11" s="60">
        <v>169231</v>
      </c>
      <c r="Y11" s="61">
        <v>1.52</v>
      </c>
      <c r="Z11" s="62">
        <v>22200379</v>
      </c>
    </row>
    <row r="12" spans="1:26" ht="13.5">
      <c r="A12" s="58" t="s">
        <v>38</v>
      </c>
      <c r="B12" s="19">
        <v>1668650</v>
      </c>
      <c r="C12" s="19">
        <v>0</v>
      </c>
      <c r="D12" s="59">
        <v>1755255</v>
      </c>
      <c r="E12" s="60">
        <v>1755255</v>
      </c>
      <c r="F12" s="60">
        <v>140669</v>
      </c>
      <c r="G12" s="60">
        <v>138565</v>
      </c>
      <c r="H12" s="60">
        <v>138565</v>
      </c>
      <c r="I12" s="60">
        <v>417799</v>
      </c>
      <c r="J12" s="60">
        <v>138565</v>
      </c>
      <c r="K12" s="60">
        <v>138565</v>
      </c>
      <c r="L12" s="60">
        <v>138565</v>
      </c>
      <c r="M12" s="60">
        <v>415695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833494</v>
      </c>
      <c r="W12" s="60">
        <v>877626</v>
      </c>
      <c r="X12" s="60">
        <v>-44132</v>
      </c>
      <c r="Y12" s="61">
        <v>-5.03</v>
      </c>
      <c r="Z12" s="62">
        <v>1755255</v>
      </c>
    </row>
    <row r="13" spans="1:26" ht="13.5">
      <c r="A13" s="58" t="s">
        <v>278</v>
      </c>
      <c r="B13" s="19">
        <v>15645287</v>
      </c>
      <c r="C13" s="19">
        <v>0</v>
      </c>
      <c r="D13" s="59">
        <v>15600000</v>
      </c>
      <c r="E13" s="60">
        <v>15600000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7800000</v>
      </c>
      <c r="X13" s="60">
        <v>-7800000</v>
      </c>
      <c r="Y13" s="61">
        <v>-100</v>
      </c>
      <c r="Z13" s="62">
        <v>15600000</v>
      </c>
    </row>
    <row r="14" spans="1:26" ht="13.5">
      <c r="A14" s="58" t="s">
        <v>40</v>
      </c>
      <c r="B14" s="19">
        <v>1090954</v>
      </c>
      <c r="C14" s="19">
        <v>0</v>
      </c>
      <c r="D14" s="59">
        <v>1128906</v>
      </c>
      <c r="E14" s="60">
        <v>1128906</v>
      </c>
      <c r="F14" s="60">
        <v>96832</v>
      </c>
      <c r="G14" s="60">
        <v>53837</v>
      </c>
      <c r="H14" s="60">
        <v>73259</v>
      </c>
      <c r="I14" s="60">
        <v>223928</v>
      </c>
      <c r="J14" s="60">
        <v>67437</v>
      </c>
      <c r="K14" s="60">
        <v>70840</v>
      </c>
      <c r="L14" s="60">
        <v>54241</v>
      </c>
      <c r="M14" s="60">
        <v>192518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416446</v>
      </c>
      <c r="W14" s="60">
        <v>564456</v>
      </c>
      <c r="X14" s="60">
        <v>-148010</v>
      </c>
      <c r="Y14" s="61">
        <v>-26.22</v>
      </c>
      <c r="Z14" s="62">
        <v>1128906</v>
      </c>
    </row>
    <row r="15" spans="1:26" ht="13.5">
      <c r="A15" s="58" t="s">
        <v>41</v>
      </c>
      <c r="B15" s="19">
        <v>8475329</v>
      </c>
      <c r="C15" s="19">
        <v>0</v>
      </c>
      <c r="D15" s="59">
        <v>10153318</v>
      </c>
      <c r="E15" s="60">
        <v>10153318</v>
      </c>
      <c r="F15" s="60">
        <v>997871</v>
      </c>
      <c r="G15" s="60">
        <v>1057089</v>
      </c>
      <c r="H15" s="60">
        <v>925943</v>
      </c>
      <c r="I15" s="60">
        <v>2980903</v>
      </c>
      <c r="J15" s="60">
        <v>710508</v>
      </c>
      <c r="K15" s="60">
        <v>673932</v>
      </c>
      <c r="L15" s="60">
        <v>620425</v>
      </c>
      <c r="M15" s="60">
        <v>2004865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4985768</v>
      </c>
      <c r="W15" s="60">
        <v>5695841</v>
      </c>
      <c r="X15" s="60">
        <v>-710073</v>
      </c>
      <c r="Y15" s="61">
        <v>-12.47</v>
      </c>
      <c r="Z15" s="62">
        <v>10153318</v>
      </c>
    </row>
    <row r="16" spans="1:26" ht="13.5">
      <c r="A16" s="69" t="s">
        <v>42</v>
      </c>
      <c r="B16" s="19">
        <v>6323386</v>
      </c>
      <c r="C16" s="19">
        <v>0</v>
      </c>
      <c r="D16" s="59">
        <v>5284823</v>
      </c>
      <c r="E16" s="60">
        <v>5284823</v>
      </c>
      <c r="F16" s="60">
        <v>1166979</v>
      </c>
      <c r="G16" s="60">
        <v>338233</v>
      </c>
      <c r="H16" s="60">
        <v>689815</v>
      </c>
      <c r="I16" s="60">
        <v>2195027</v>
      </c>
      <c r="J16" s="60">
        <v>350061</v>
      </c>
      <c r="K16" s="60">
        <v>603449</v>
      </c>
      <c r="L16" s="60">
        <v>582414</v>
      </c>
      <c r="M16" s="60">
        <v>1535924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3730951</v>
      </c>
      <c r="W16" s="60">
        <v>2642412</v>
      </c>
      <c r="X16" s="60">
        <v>1088539</v>
      </c>
      <c r="Y16" s="61">
        <v>41.19</v>
      </c>
      <c r="Z16" s="62">
        <v>5284823</v>
      </c>
    </row>
    <row r="17" spans="1:26" ht="13.5">
      <c r="A17" s="58" t="s">
        <v>43</v>
      </c>
      <c r="B17" s="19">
        <v>18893310</v>
      </c>
      <c r="C17" s="19">
        <v>0</v>
      </c>
      <c r="D17" s="59">
        <v>15571802</v>
      </c>
      <c r="E17" s="60">
        <v>15571802</v>
      </c>
      <c r="F17" s="60">
        <v>1471837</v>
      </c>
      <c r="G17" s="60">
        <v>918571</v>
      </c>
      <c r="H17" s="60">
        <v>664658</v>
      </c>
      <c r="I17" s="60">
        <v>3055066</v>
      </c>
      <c r="J17" s="60">
        <v>1078537</v>
      </c>
      <c r="K17" s="60">
        <v>1108498</v>
      </c>
      <c r="L17" s="60">
        <v>875521</v>
      </c>
      <c r="M17" s="60">
        <v>3062556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6117622</v>
      </c>
      <c r="W17" s="60">
        <v>7786374</v>
      </c>
      <c r="X17" s="60">
        <v>-1668752</v>
      </c>
      <c r="Y17" s="61">
        <v>-21.43</v>
      </c>
      <c r="Z17" s="62">
        <v>15571802</v>
      </c>
    </row>
    <row r="18" spans="1:26" ht="13.5">
      <c r="A18" s="70" t="s">
        <v>44</v>
      </c>
      <c r="B18" s="71">
        <f>SUM(B11:B17)</f>
        <v>72340198</v>
      </c>
      <c r="C18" s="71">
        <f>SUM(C11:C17)</f>
        <v>0</v>
      </c>
      <c r="D18" s="72">
        <f aca="true" t="shared" si="1" ref="D18:Z18">SUM(D11:D17)</f>
        <v>71694483</v>
      </c>
      <c r="E18" s="73">
        <f t="shared" si="1"/>
        <v>71694483</v>
      </c>
      <c r="F18" s="73">
        <f t="shared" si="1"/>
        <v>5554081</v>
      </c>
      <c r="G18" s="73">
        <f t="shared" si="1"/>
        <v>4204043</v>
      </c>
      <c r="H18" s="73">
        <f t="shared" si="1"/>
        <v>4193906</v>
      </c>
      <c r="I18" s="73">
        <f t="shared" si="1"/>
        <v>13952030</v>
      </c>
      <c r="J18" s="73">
        <f t="shared" si="1"/>
        <v>4049103</v>
      </c>
      <c r="K18" s="73">
        <f t="shared" si="1"/>
        <v>5385052</v>
      </c>
      <c r="L18" s="73">
        <f t="shared" si="1"/>
        <v>3967513</v>
      </c>
      <c r="M18" s="73">
        <f t="shared" si="1"/>
        <v>13401668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27353698</v>
      </c>
      <c r="W18" s="73">
        <f t="shared" si="1"/>
        <v>36466895</v>
      </c>
      <c r="X18" s="73">
        <f t="shared" si="1"/>
        <v>-9113197</v>
      </c>
      <c r="Y18" s="67">
        <f>+IF(W18&lt;&gt;0,(X18/W18)*100,0)</f>
        <v>-24.990328899677365</v>
      </c>
      <c r="Z18" s="74">
        <f t="shared" si="1"/>
        <v>71694483</v>
      </c>
    </row>
    <row r="19" spans="1:26" ht="13.5">
      <c r="A19" s="70" t="s">
        <v>45</v>
      </c>
      <c r="B19" s="75">
        <f>+B10-B18</f>
        <v>-28753322</v>
      </c>
      <c r="C19" s="75">
        <f>+C10-C18</f>
        <v>0</v>
      </c>
      <c r="D19" s="76">
        <f aca="true" t="shared" si="2" ref="D19:Z19">+D10-D18</f>
        <v>-19249976</v>
      </c>
      <c r="E19" s="77">
        <f t="shared" si="2"/>
        <v>-19249976</v>
      </c>
      <c r="F19" s="77">
        <f t="shared" si="2"/>
        <v>8821218</v>
      </c>
      <c r="G19" s="77">
        <f t="shared" si="2"/>
        <v>-1042977</v>
      </c>
      <c r="H19" s="77">
        <f t="shared" si="2"/>
        <v>-2127517</v>
      </c>
      <c r="I19" s="77">
        <f t="shared" si="2"/>
        <v>5650724</v>
      </c>
      <c r="J19" s="77">
        <f t="shared" si="2"/>
        <v>-1853859</v>
      </c>
      <c r="K19" s="77">
        <f t="shared" si="2"/>
        <v>-3206121</v>
      </c>
      <c r="L19" s="77">
        <f t="shared" si="2"/>
        <v>4670264</v>
      </c>
      <c r="M19" s="77">
        <f t="shared" si="2"/>
        <v>-389716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5261008</v>
      </c>
      <c r="W19" s="77">
        <f>IF(E10=E18,0,W10-W18)</f>
        <v>-4880305</v>
      </c>
      <c r="X19" s="77">
        <f t="shared" si="2"/>
        <v>10141313</v>
      </c>
      <c r="Y19" s="78">
        <f>+IF(W19&lt;&gt;0,(X19/W19)*100,0)</f>
        <v>-207.800803433392</v>
      </c>
      <c r="Z19" s="79">
        <f t="shared" si="2"/>
        <v>-19249976</v>
      </c>
    </row>
    <row r="20" spans="1:26" ht="13.5">
      <c r="A20" s="58" t="s">
        <v>46</v>
      </c>
      <c r="B20" s="19">
        <v>41274675</v>
      </c>
      <c r="C20" s="19">
        <v>0</v>
      </c>
      <c r="D20" s="59">
        <v>42539736</v>
      </c>
      <c r="E20" s="60">
        <v>42539736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24402614</v>
      </c>
      <c r="X20" s="60">
        <v>-24402614</v>
      </c>
      <c r="Y20" s="61">
        <v>-100</v>
      </c>
      <c r="Z20" s="62">
        <v>42539736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12521353</v>
      </c>
      <c r="C22" s="86">
        <f>SUM(C19:C21)</f>
        <v>0</v>
      </c>
      <c r="D22" s="87">
        <f aca="true" t="shared" si="3" ref="D22:Z22">SUM(D19:D21)</f>
        <v>23289760</v>
      </c>
      <c r="E22" s="88">
        <f t="shared" si="3"/>
        <v>23289760</v>
      </c>
      <c r="F22" s="88">
        <f t="shared" si="3"/>
        <v>8821218</v>
      </c>
      <c r="G22" s="88">
        <f t="shared" si="3"/>
        <v>-1042977</v>
      </c>
      <c r="H22" s="88">
        <f t="shared" si="3"/>
        <v>-2127517</v>
      </c>
      <c r="I22" s="88">
        <f t="shared" si="3"/>
        <v>5650724</v>
      </c>
      <c r="J22" s="88">
        <f t="shared" si="3"/>
        <v>-1853859</v>
      </c>
      <c r="K22" s="88">
        <f t="shared" si="3"/>
        <v>-3206121</v>
      </c>
      <c r="L22" s="88">
        <f t="shared" si="3"/>
        <v>4670264</v>
      </c>
      <c r="M22" s="88">
        <f t="shared" si="3"/>
        <v>-389716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5261008</v>
      </c>
      <c r="W22" s="88">
        <f t="shared" si="3"/>
        <v>19522309</v>
      </c>
      <c r="X22" s="88">
        <f t="shared" si="3"/>
        <v>-14261301</v>
      </c>
      <c r="Y22" s="89">
        <f>+IF(W22&lt;&gt;0,(X22/W22)*100,0)</f>
        <v>-73.05130248681138</v>
      </c>
      <c r="Z22" s="90">
        <f t="shared" si="3"/>
        <v>23289760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12521353</v>
      </c>
      <c r="C24" s="75">
        <f>SUM(C22:C23)</f>
        <v>0</v>
      </c>
      <c r="D24" s="76">
        <f aca="true" t="shared" si="4" ref="D24:Z24">SUM(D22:D23)</f>
        <v>23289760</v>
      </c>
      <c r="E24" s="77">
        <f t="shared" si="4"/>
        <v>23289760</v>
      </c>
      <c r="F24" s="77">
        <f t="shared" si="4"/>
        <v>8821218</v>
      </c>
      <c r="G24" s="77">
        <f t="shared" si="4"/>
        <v>-1042977</v>
      </c>
      <c r="H24" s="77">
        <f t="shared" si="4"/>
        <v>-2127517</v>
      </c>
      <c r="I24" s="77">
        <f t="shared" si="4"/>
        <v>5650724</v>
      </c>
      <c r="J24" s="77">
        <f t="shared" si="4"/>
        <v>-1853859</v>
      </c>
      <c r="K24" s="77">
        <f t="shared" si="4"/>
        <v>-3206121</v>
      </c>
      <c r="L24" s="77">
        <f t="shared" si="4"/>
        <v>4670264</v>
      </c>
      <c r="M24" s="77">
        <f t="shared" si="4"/>
        <v>-389716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5261008</v>
      </c>
      <c r="W24" s="77">
        <f t="shared" si="4"/>
        <v>19522309</v>
      </c>
      <c r="X24" s="77">
        <f t="shared" si="4"/>
        <v>-14261301</v>
      </c>
      <c r="Y24" s="78">
        <f>+IF(W24&lt;&gt;0,(X24/W24)*100,0)</f>
        <v>-73.05130248681138</v>
      </c>
      <c r="Z24" s="79">
        <f t="shared" si="4"/>
        <v>23289760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36053703</v>
      </c>
      <c r="C27" s="22">
        <v>0</v>
      </c>
      <c r="D27" s="99">
        <v>40685600</v>
      </c>
      <c r="E27" s="100">
        <v>40685600</v>
      </c>
      <c r="F27" s="100">
        <v>1393325</v>
      </c>
      <c r="G27" s="100">
        <v>1026524</v>
      </c>
      <c r="H27" s="100">
        <v>1469069</v>
      </c>
      <c r="I27" s="100">
        <v>3888918</v>
      </c>
      <c r="J27" s="100">
        <v>2008925</v>
      </c>
      <c r="K27" s="100">
        <v>2449105</v>
      </c>
      <c r="L27" s="100">
        <v>680400</v>
      </c>
      <c r="M27" s="100">
        <v>5138430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9027348</v>
      </c>
      <c r="W27" s="100">
        <v>20342800</v>
      </c>
      <c r="X27" s="100">
        <v>-11315452</v>
      </c>
      <c r="Y27" s="101">
        <v>-55.62</v>
      </c>
      <c r="Z27" s="102">
        <v>40685600</v>
      </c>
    </row>
    <row r="28" spans="1:26" ht="13.5">
      <c r="A28" s="103" t="s">
        <v>46</v>
      </c>
      <c r="B28" s="19">
        <v>35174000</v>
      </c>
      <c r="C28" s="19">
        <v>0</v>
      </c>
      <c r="D28" s="59">
        <v>38817200</v>
      </c>
      <c r="E28" s="60">
        <v>38817200</v>
      </c>
      <c r="F28" s="60">
        <v>1393325</v>
      </c>
      <c r="G28" s="60">
        <v>1026524</v>
      </c>
      <c r="H28" s="60">
        <v>1349650</v>
      </c>
      <c r="I28" s="60">
        <v>3769499</v>
      </c>
      <c r="J28" s="60">
        <v>2001520</v>
      </c>
      <c r="K28" s="60">
        <v>2449105</v>
      </c>
      <c r="L28" s="60">
        <v>680400</v>
      </c>
      <c r="M28" s="60">
        <v>5131025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8900524</v>
      </c>
      <c r="W28" s="60">
        <v>19408600</v>
      </c>
      <c r="X28" s="60">
        <v>-10508076</v>
      </c>
      <c r="Y28" s="61">
        <v>-54.14</v>
      </c>
      <c r="Z28" s="62">
        <v>38817200</v>
      </c>
    </row>
    <row r="29" spans="1:26" ht="13.5">
      <c r="A29" s="58" t="s">
        <v>282</v>
      </c>
      <c r="B29" s="19">
        <v>216000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548703</v>
      </c>
      <c r="C30" s="19">
        <v>0</v>
      </c>
      <c r="D30" s="59">
        <v>1720000</v>
      </c>
      <c r="E30" s="60">
        <v>1720000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860000</v>
      </c>
      <c r="X30" s="60">
        <v>-860000</v>
      </c>
      <c r="Y30" s="61">
        <v>-100</v>
      </c>
      <c r="Z30" s="62">
        <v>1720000</v>
      </c>
    </row>
    <row r="31" spans="1:26" ht="13.5">
      <c r="A31" s="58" t="s">
        <v>53</v>
      </c>
      <c r="B31" s="19">
        <v>115000</v>
      </c>
      <c r="C31" s="19">
        <v>0</v>
      </c>
      <c r="D31" s="59">
        <v>148400</v>
      </c>
      <c r="E31" s="60">
        <v>148400</v>
      </c>
      <c r="F31" s="60">
        <v>0</v>
      </c>
      <c r="G31" s="60">
        <v>0</v>
      </c>
      <c r="H31" s="60">
        <v>119419</v>
      </c>
      <c r="I31" s="60">
        <v>119419</v>
      </c>
      <c r="J31" s="60">
        <v>7405</v>
      </c>
      <c r="K31" s="60">
        <v>0</v>
      </c>
      <c r="L31" s="60">
        <v>0</v>
      </c>
      <c r="M31" s="60">
        <v>7405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126824</v>
      </c>
      <c r="W31" s="60">
        <v>74200</v>
      </c>
      <c r="X31" s="60">
        <v>52624</v>
      </c>
      <c r="Y31" s="61">
        <v>70.92</v>
      </c>
      <c r="Z31" s="62">
        <v>148400</v>
      </c>
    </row>
    <row r="32" spans="1:26" ht="13.5">
      <c r="A32" s="70" t="s">
        <v>54</v>
      </c>
      <c r="B32" s="22">
        <f>SUM(B28:B31)</f>
        <v>36053703</v>
      </c>
      <c r="C32" s="22">
        <f>SUM(C28:C31)</f>
        <v>0</v>
      </c>
      <c r="D32" s="99">
        <f aca="true" t="shared" si="5" ref="D32:Z32">SUM(D28:D31)</f>
        <v>40685600</v>
      </c>
      <c r="E32" s="100">
        <f t="shared" si="5"/>
        <v>40685600</v>
      </c>
      <c r="F32" s="100">
        <f t="shared" si="5"/>
        <v>1393325</v>
      </c>
      <c r="G32" s="100">
        <f t="shared" si="5"/>
        <v>1026524</v>
      </c>
      <c r="H32" s="100">
        <f t="shared" si="5"/>
        <v>1469069</v>
      </c>
      <c r="I32" s="100">
        <f t="shared" si="5"/>
        <v>3888918</v>
      </c>
      <c r="J32" s="100">
        <f t="shared" si="5"/>
        <v>2008925</v>
      </c>
      <c r="K32" s="100">
        <f t="shared" si="5"/>
        <v>2449105</v>
      </c>
      <c r="L32" s="100">
        <f t="shared" si="5"/>
        <v>680400</v>
      </c>
      <c r="M32" s="100">
        <f t="shared" si="5"/>
        <v>5138430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9027348</v>
      </c>
      <c r="W32" s="100">
        <f t="shared" si="5"/>
        <v>20342800</v>
      </c>
      <c r="X32" s="100">
        <f t="shared" si="5"/>
        <v>-11315452</v>
      </c>
      <c r="Y32" s="101">
        <f>+IF(W32&lt;&gt;0,(X32/W32)*100,0)</f>
        <v>-55.62386692097449</v>
      </c>
      <c r="Z32" s="102">
        <f t="shared" si="5"/>
        <v>40685600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4633737</v>
      </c>
      <c r="C35" s="19">
        <v>0</v>
      </c>
      <c r="D35" s="59">
        <v>5782000</v>
      </c>
      <c r="E35" s="60">
        <v>5782000</v>
      </c>
      <c r="F35" s="60">
        <v>13121135</v>
      </c>
      <c r="G35" s="60">
        <v>8193695</v>
      </c>
      <c r="H35" s="60">
        <v>7322628</v>
      </c>
      <c r="I35" s="60">
        <v>7322628</v>
      </c>
      <c r="J35" s="60">
        <v>0</v>
      </c>
      <c r="K35" s="60">
        <v>0</v>
      </c>
      <c r="L35" s="60">
        <v>14864829</v>
      </c>
      <c r="M35" s="60">
        <v>14864829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14864829</v>
      </c>
      <c r="W35" s="60">
        <v>2891000</v>
      </c>
      <c r="X35" s="60">
        <v>11973829</v>
      </c>
      <c r="Y35" s="61">
        <v>414.18</v>
      </c>
      <c r="Z35" s="62">
        <v>5782000</v>
      </c>
    </row>
    <row r="36" spans="1:26" ht="13.5">
      <c r="A36" s="58" t="s">
        <v>57</v>
      </c>
      <c r="B36" s="19">
        <v>243196833</v>
      </c>
      <c r="C36" s="19">
        <v>0</v>
      </c>
      <c r="D36" s="59">
        <v>265914000</v>
      </c>
      <c r="E36" s="60">
        <v>265914000</v>
      </c>
      <c r="F36" s="60">
        <v>243553046</v>
      </c>
      <c r="G36" s="60">
        <v>244946373</v>
      </c>
      <c r="H36" s="60">
        <v>246415442</v>
      </c>
      <c r="I36" s="60">
        <v>246415442</v>
      </c>
      <c r="J36" s="60">
        <v>0</v>
      </c>
      <c r="K36" s="60">
        <v>0</v>
      </c>
      <c r="L36" s="60">
        <v>289172004</v>
      </c>
      <c r="M36" s="60">
        <v>289172004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289172004</v>
      </c>
      <c r="W36" s="60">
        <v>132957000</v>
      </c>
      <c r="X36" s="60">
        <v>156215004</v>
      </c>
      <c r="Y36" s="61">
        <v>117.49</v>
      </c>
      <c r="Z36" s="62">
        <v>265914000</v>
      </c>
    </row>
    <row r="37" spans="1:26" ht="13.5">
      <c r="A37" s="58" t="s">
        <v>58</v>
      </c>
      <c r="B37" s="19">
        <v>26643628</v>
      </c>
      <c r="C37" s="19">
        <v>0</v>
      </c>
      <c r="D37" s="59">
        <v>11030227</v>
      </c>
      <c r="E37" s="60">
        <v>11030227</v>
      </c>
      <c r="F37" s="60">
        <v>29400231</v>
      </c>
      <c r="G37" s="60">
        <v>27135009</v>
      </c>
      <c r="H37" s="60">
        <v>24192376</v>
      </c>
      <c r="I37" s="60">
        <v>24192376</v>
      </c>
      <c r="J37" s="60">
        <v>0</v>
      </c>
      <c r="K37" s="60">
        <v>0</v>
      </c>
      <c r="L37" s="60">
        <v>28264502</v>
      </c>
      <c r="M37" s="60">
        <v>28264502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28264502</v>
      </c>
      <c r="W37" s="60">
        <v>5515114</v>
      </c>
      <c r="X37" s="60">
        <v>22749388</v>
      </c>
      <c r="Y37" s="61">
        <v>412.49</v>
      </c>
      <c r="Z37" s="62">
        <v>11030227</v>
      </c>
    </row>
    <row r="38" spans="1:26" ht="13.5">
      <c r="A38" s="58" t="s">
        <v>59</v>
      </c>
      <c r="B38" s="19">
        <v>6511102</v>
      </c>
      <c r="C38" s="19">
        <v>0</v>
      </c>
      <c r="D38" s="59">
        <v>6878000</v>
      </c>
      <c r="E38" s="60">
        <v>6878000</v>
      </c>
      <c r="F38" s="60">
        <v>7307678</v>
      </c>
      <c r="G38" s="60">
        <v>7188155</v>
      </c>
      <c r="H38" s="60">
        <v>7188155</v>
      </c>
      <c r="I38" s="60">
        <v>7188155</v>
      </c>
      <c r="J38" s="60">
        <v>0</v>
      </c>
      <c r="K38" s="60">
        <v>0</v>
      </c>
      <c r="L38" s="60">
        <v>5158376</v>
      </c>
      <c r="M38" s="60">
        <v>5158376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5158376</v>
      </c>
      <c r="W38" s="60">
        <v>3439000</v>
      </c>
      <c r="X38" s="60">
        <v>1719376</v>
      </c>
      <c r="Y38" s="61">
        <v>50</v>
      </c>
      <c r="Z38" s="62">
        <v>6878000</v>
      </c>
    </row>
    <row r="39" spans="1:26" ht="13.5">
      <c r="A39" s="58" t="s">
        <v>60</v>
      </c>
      <c r="B39" s="19">
        <v>214675840</v>
      </c>
      <c r="C39" s="19">
        <v>0</v>
      </c>
      <c r="D39" s="59">
        <v>253787773</v>
      </c>
      <c r="E39" s="60">
        <v>253787773</v>
      </c>
      <c r="F39" s="60">
        <v>219966272</v>
      </c>
      <c r="G39" s="60">
        <v>218816904</v>
      </c>
      <c r="H39" s="60">
        <v>222357539</v>
      </c>
      <c r="I39" s="60">
        <v>222357539</v>
      </c>
      <c r="J39" s="60">
        <v>0</v>
      </c>
      <c r="K39" s="60">
        <v>0</v>
      </c>
      <c r="L39" s="60">
        <v>270613955</v>
      </c>
      <c r="M39" s="60">
        <v>270613955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270613955</v>
      </c>
      <c r="W39" s="60">
        <v>126893887</v>
      </c>
      <c r="X39" s="60">
        <v>143720068</v>
      </c>
      <c r="Y39" s="61">
        <v>113.26</v>
      </c>
      <c r="Z39" s="62">
        <v>253787773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-7299268</v>
      </c>
      <c r="C42" s="19">
        <v>0</v>
      </c>
      <c r="D42" s="59">
        <v>40799250</v>
      </c>
      <c r="E42" s="60">
        <v>40799250</v>
      </c>
      <c r="F42" s="60">
        <v>4433678</v>
      </c>
      <c r="G42" s="60">
        <v>1405077</v>
      </c>
      <c r="H42" s="60">
        <v>-96723</v>
      </c>
      <c r="I42" s="60">
        <v>5742032</v>
      </c>
      <c r="J42" s="60">
        <v>822595</v>
      </c>
      <c r="K42" s="60">
        <v>14330054</v>
      </c>
      <c r="L42" s="60">
        <v>-1457394</v>
      </c>
      <c r="M42" s="60">
        <v>13695255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19437287</v>
      </c>
      <c r="W42" s="60">
        <v>25369500</v>
      </c>
      <c r="X42" s="60">
        <v>-5932213</v>
      </c>
      <c r="Y42" s="61">
        <v>-23.38</v>
      </c>
      <c r="Z42" s="62">
        <v>40799250</v>
      </c>
    </row>
    <row r="43" spans="1:26" ht="13.5">
      <c r="A43" s="58" t="s">
        <v>63</v>
      </c>
      <c r="B43" s="19">
        <v>2336091</v>
      </c>
      <c r="C43" s="19">
        <v>0</v>
      </c>
      <c r="D43" s="59">
        <v>-40687000</v>
      </c>
      <c r="E43" s="60">
        <v>-40687000</v>
      </c>
      <c r="F43" s="60">
        <v>-2555175</v>
      </c>
      <c r="G43" s="60">
        <v>-73269</v>
      </c>
      <c r="H43" s="60">
        <v>-54842</v>
      </c>
      <c r="I43" s="60">
        <v>-2683286</v>
      </c>
      <c r="J43" s="60">
        <v>-2008925</v>
      </c>
      <c r="K43" s="60">
        <v>-3890642</v>
      </c>
      <c r="L43" s="60">
        <v>-6587685</v>
      </c>
      <c r="M43" s="60">
        <v>-12487252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-15170538</v>
      </c>
      <c r="W43" s="60">
        <v>-19625000</v>
      </c>
      <c r="X43" s="60">
        <v>4454462</v>
      </c>
      <c r="Y43" s="61">
        <v>-22.7</v>
      </c>
      <c r="Z43" s="62">
        <v>-40687000</v>
      </c>
    </row>
    <row r="44" spans="1:26" ht="13.5">
      <c r="A44" s="58" t="s">
        <v>64</v>
      </c>
      <c r="B44" s="19">
        <v>5135675</v>
      </c>
      <c r="C44" s="19">
        <v>0</v>
      </c>
      <c r="D44" s="59">
        <v>520000</v>
      </c>
      <c r="E44" s="60">
        <v>520000</v>
      </c>
      <c r="F44" s="60">
        <v>-3274690</v>
      </c>
      <c r="G44" s="60">
        <v>-93497</v>
      </c>
      <c r="H44" s="60">
        <v>726</v>
      </c>
      <c r="I44" s="60">
        <v>-3367461</v>
      </c>
      <c r="J44" s="60">
        <v>484</v>
      </c>
      <c r="K44" s="60">
        <v>3</v>
      </c>
      <c r="L44" s="60">
        <v>484</v>
      </c>
      <c r="M44" s="60">
        <v>971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-3366490</v>
      </c>
      <c r="W44" s="60">
        <v>1120000</v>
      </c>
      <c r="X44" s="60">
        <v>-4486490</v>
      </c>
      <c r="Y44" s="61">
        <v>-400.58</v>
      </c>
      <c r="Z44" s="62">
        <v>520000</v>
      </c>
    </row>
    <row r="45" spans="1:26" ht="13.5">
      <c r="A45" s="70" t="s">
        <v>65</v>
      </c>
      <c r="B45" s="22">
        <v>471968</v>
      </c>
      <c r="C45" s="22">
        <v>0</v>
      </c>
      <c r="D45" s="99">
        <v>931650</v>
      </c>
      <c r="E45" s="100">
        <v>931650</v>
      </c>
      <c r="F45" s="100">
        <v>-935125</v>
      </c>
      <c r="G45" s="100">
        <v>303186</v>
      </c>
      <c r="H45" s="100">
        <v>152347</v>
      </c>
      <c r="I45" s="100">
        <v>152347</v>
      </c>
      <c r="J45" s="100">
        <v>-1033499</v>
      </c>
      <c r="K45" s="100">
        <v>9405916</v>
      </c>
      <c r="L45" s="100">
        <v>1361321</v>
      </c>
      <c r="M45" s="100">
        <v>1361321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1361321</v>
      </c>
      <c r="W45" s="100">
        <v>7163900</v>
      </c>
      <c r="X45" s="100">
        <v>-5802579</v>
      </c>
      <c r="Y45" s="101">
        <v>-81</v>
      </c>
      <c r="Z45" s="102">
        <v>931650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631023</v>
      </c>
      <c r="C49" s="52">
        <v>0</v>
      </c>
      <c r="D49" s="129">
        <v>192368</v>
      </c>
      <c r="E49" s="54">
        <v>168974</v>
      </c>
      <c r="F49" s="54">
        <v>0</v>
      </c>
      <c r="G49" s="54">
        <v>0</v>
      </c>
      <c r="H49" s="54">
        <v>0</v>
      </c>
      <c r="I49" s="54">
        <v>872612</v>
      </c>
      <c r="J49" s="54">
        <v>0</v>
      </c>
      <c r="K49" s="54">
        <v>0</v>
      </c>
      <c r="L49" s="54">
        <v>0</v>
      </c>
      <c r="M49" s="54">
        <v>159246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104689</v>
      </c>
      <c r="W49" s="54">
        <v>564450</v>
      </c>
      <c r="X49" s="54">
        <v>3587103</v>
      </c>
      <c r="Y49" s="54">
        <v>6280465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880352</v>
      </c>
      <c r="C51" s="52">
        <v>0</v>
      </c>
      <c r="D51" s="129">
        <v>483025</v>
      </c>
      <c r="E51" s="54">
        <v>307995</v>
      </c>
      <c r="F51" s="54">
        <v>0</v>
      </c>
      <c r="G51" s="54">
        <v>0</v>
      </c>
      <c r="H51" s="54">
        <v>0</v>
      </c>
      <c r="I51" s="54">
        <v>327205</v>
      </c>
      <c r="J51" s="54">
        <v>0</v>
      </c>
      <c r="K51" s="54">
        <v>0</v>
      </c>
      <c r="L51" s="54">
        <v>0</v>
      </c>
      <c r="M51" s="54">
        <v>-1147673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416836</v>
      </c>
      <c r="W51" s="54">
        <v>3229877</v>
      </c>
      <c r="X51" s="54">
        <v>7395852</v>
      </c>
      <c r="Y51" s="54">
        <v>11893469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98.56051505800615</v>
      </c>
      <c r="C58" s="5">
        <f>IF(C67=0,0,+(C76/C67)*100)</f>
        <v>0</v>
      </c>
      <c r="D58" s="6">
        <f aca="true" t="shared" si="6" ref="D58:Z58">IF(D67=0,0,+(D76/D67)*100)</f>
        <v>99.61806472009327</v>
      </c>
      <c r="E58" s="7">
        <f t="shared" si="6"/>
        <v>99.61806472009327</v>
      </c>
      <c r="F58" s="7">
        <f t="shared" si="6"/>
        <v>17.51799268500793</v>
      </c>
      <c r="G58" s="7">
        <f t="shared" si="6"/>
        <v>109.13892125880251</v>
      </c>
      <c r="H58" s="7">
        <f t="shared" si="6"/>
        <v>139.99482884578563</v>
      </c>
      <c r="I58" s="7">
        <f t="shared" si="6"/>
        <v>56.00789985223259</v>
      </c>
      <c r="J58" s="7">
        <f t="shared" si="6"/>
        <v>77.1371109813775</v>
      </c>
      <c r="K58" s="7">
        <f t="shared" si="6"/>
        <v>69.0740524975449</v>
      </c>
      <c r="L58" s="7">
        <f t="shared" si="6"/>
        <v>74.69061051578008</v>
      </c>
      <c r="M58" s="7">
        <f t="shared" si="6"/>
        <v>73.66322686654632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62.108313610338406</v>
      </c>
      <c r="W58" s="7">
        <f t="shared" si="6"/>
        <v>100.00014652572847</v>
      </c>
      <c r="X58" s="7">
        <f t="shared" si="6"/>
        <v>0</v>
      </c>
      <c r="Y58" s="7">
        <f t="shared" si="6"/>
        <v>0</v>
      </c>
      <c r="Z58" s="8">
        <f t="shared" si="6"/>
        <v>99.61806472009327</v>
      </c>
    </row>
    <row r="59" spans="1:26" ht="13.5">
      <c r="A59" s="37" t="s">
        <v>31</v>
      </c>
      <c r="B59" s="9">
        <f aca="true" t="shared" si="7" ref="B59:Z66">IF(B68=0,0,+(B77/B68)*100)</f>
        <v>90.6701083687073</v>
      </c>
      <c r="C59" s="9">
        <f t="shared" si="7"/>
        <v>0</v>
      </c>
      <c r="D59" s="2">
        <f t="shared" si="7"/>
        <v>97.85297205653357</v>
      </c>
      <c r="E59" s="10">
        <f t="shared" si="7"/>
        <v>97.85297205653357</v>
      </c>
      <c r="F59" s="10">
        <f t="shared" si="7"/>
        <v>1.6309410222828464</v>
      </c>
      <c r="G59" s="10">
        <f t="shared" si="7"/>
        <v>-3717.0801138674256</v>
      </c>
      <c r="H59" s="10">
        <f t="shared" si="7"/>
        <v>-3222.5920229129097</v>
      </c>
      <c r="I59" s="10">
        <f t="shared" si="7"/>
        <v>42.07131326971019</v>
      </c>
      <c r="J59" s="10">
        <f t="shared" si="7"/>
        <v>-13315.824064711831</v>
      </c>
      <c r="K59" s="10">
        <f t="shared" si="7"/>
        <v>295.4196264141015</v>
      </c>
      <c r="L59" s="10">
        <f t="shared" si="7"/>
        <v>-46717.97101449275</v>
      </c>
      <c r="M59" s="10">
        <f t="shared" si="7"/>
        <v>1504.3377140135065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53.93459632161143</v>
      </c>
      <c r="W59" s="10">
        <f t="shared" si="7"/>
        <v>99.98583349327777</v>
      </c>
      <c r="X59" s="10">
        <f t="shared" si="7"/>
        <v>0</v>
      </c>
      <c r="Y59" s="10">
        <f t="shared" si="7"/>
        <v>0</v>
      </c>
      <c r="Z59" s="11">
        <f t="shared" si="7"/>
        <v>97.85297205653357</v>
      </c>
    </row>
    <row r="60" spans="1:26" ht="13.5">
      <c r="A60" s="38" t="s">
        <v>32</v>
      </c>
      <c r="B60" s="12">
        <f t="shared" si="7"/>
        <v>100.06063856759346</v>
      </c>
      <c r="C60" s="12">
        <f t="shared" si="7"/>
        <v>0</v>
      </c>
      <c r="D60" s="3">
        <f t="shared" si="7"/>
        <v>99.99221486648496</v>
      </c>
      <c r="E60" s="13">
        <f t="shared" si="7"/>
        <v>99.99221486648496</v>
      </c>
      <c r="F60" s="13">
        <f t="shared" si="7"/>
        <v>66.60892323290183</v>
      </c>
      <c r="G60" s="13">
        <f t="shared" si="7"/>
        <v>74.5708559893893</v>
      </c>
      <c r="H60" s="13">
        <f t="shared" si="7"/>
        <v>69.55404285381177</v>
      </c>
      <c r="I60" s="13">
        <f t="shared" si="7"/>
        <v>70.26818352737727</v>
      </c>
      <c r="J60" s="13">
        <f t="shared" si="7"/>
        <v>61.89073963910371</v>
      </c>
      <c r="K60" s="13">
        <f t="shared" si="7"/>
        <v>65.36577614594532</v>
      </c>
      <c r="L60" s="13">
        <f t="shared" si="7"/>
        <v>66.99054505868605</v>
      </c>
      <c r="M60" s="13">
        <f t="shared" si="7"/>
        <v>64.82263115404591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67.55157906595414</v>
      </c>
      <c r="W60" s="13">
        <f t="shared" si="7"/>
        <v>99.99775979830919</v>
      </c>
      <c r="X60" s="13">
        <f t="shared" si="7"/>
        <v>0</v>
      </c>
      <c r="Y60" s="13">
        <f t="shared" si="7"/>
        <v>0</v>
      </c>
      <c r="Z60" s="14">
        <f t="shared" si="7"/>
        <v>99.99221486648496</v>
      </c>
    </row>
    <row r="61" spans="1:26" ht="13.5">
      <c r="A61" s="39" t="s">
        <v>103</v>
      </c>
      <c r="B61" s="12">
        <f t="shared" si="7"/>
        <v>100.000010184518</v>
      </c>
      <c r="C61" s="12">
        <f t="shared" si="7"/>
        <v>0</v>
      </c>
      <c r="D61" s="3">
        <f t="shared" si="7"/>
        <v>99.99524841117058</v>
      </c>
      <c r="E61" s="13">
        <f t="shared" si="7"/>
        <v>99.99524841117058</v>
      </c>
      <c r="F61" s="13">
        <f t="shared" si="7"/>
        <v>96.76219504483426</v>
      </c>
      <c r="G61" s="13">
        <f t="shared" si="7"/>
        <v>94.05896778480258</v>
      </c>
      <c r="H61" s="13">
        <f t="shared" si="7"/>
        <v>69.29934666303423</v>
      </c>
      <c r="I61" s="13">
        <f t="shared" si="7"/>
        <v>84.15583854176047</v>
      </c>
      <c r="J61" s="13">
        <f t="shared" si="7"/>
        <v>97.33095882766612</v>
      </c>
      <c r="K61" s="13">
        <f t="shared" si="7"/>
        <v>99.87903798519426</v>
      </c>
      <c r="L61" s="13">
        <f t="shared" si="7"/>
        <v>72.71422863899181</v>
      </c>
      <c r="M61" s="13">
        <f t="shared" si="7"/>
        <v>87.60984405353483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85.73175783870605</v>
      </c>
      <c r="W61" s="13">
        <f t="shared" si="7"/>
        <v>100.00344605602554</v>
      </c>
      <c r="X61" s="13">
        <f t="shared" si="7"/>
        <v>0</v>
      </c>
      <c r="Y61" s="13">
        <f t="shared" si="7"/>
        <v>0</v>
      </c>
      <c r="Z61" s="14">
        <f t="shared" si="7"/>
        <v>99.99524841117058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99.99649812701293</v>
      </c>
      <c r="E62" s="13">
        <f t="shared" si="7"/>
        <v>99.99649812701293</v>
      </c>
      <c r="F62" s="13">
        <f t="shared" si="7"/>
        <v>30.70275359699378</v>
      </c>
      <c r="G62" s="13">
        <f t="shared" si="7"/>
        <v>65.10907955555409</v>
      </c>
      <c r="H62" s="13">
        <f t="shared" si="7"/>
        <v>63.50966010460666</v>
      </c>
      <c r="I62" s="13">
        <f t="shared" si="7"/>
        <v>54.39149972848154</v>
      </c>
      <c r="J62" s="13">
        <f t="shared" si="7"/>
        <v>30.99079527202339</v>
      </c>
      <c r="K62" s="13">
        <f t="shared" si="7"/>
        <v>62.049228541694944</v>
      </c>
      <c r="L62" s="13">
        <f t="shared" si="7"/>
        <v>82.4518429830439</v>
      </c>
      <c r="M62" s="13">
        <f t="shared" si="7"/>
        <v>55.04275348636474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54.74045754305473</v>
      </c>
      <c r="W62" s="13">
        <f t="shared" si="7"/>
        <v>99.98372657347555</v>
      </c>
      <c r="X62" s="13">
        <f t="shared" si="7"/>
        <v>0</v>
      </c>
      <c r="Y62" s="13">
        <f t="shared" si="7"/>
        <v>0</v>
      </c>
      <c r="Z62" s="14">
        <f t="shared" si="7"/>
        <v>99.99649812701293</v>
      </c>
    </row>
    <row r="63" spans="1:26" ht="13.5">
      <c r="A63" s="39" t="s">
        <v>105</v>
      </c>
      <c r="B63" s="12">
        <f t="shared" si="7"/>
        <v>90.63573976224106</v>
      </c>
      <c r="C63" s="12">
        <f t="shared" si="7"/>
        <v>0</v>
      </c>
      <c r="D63" s="3">
        <f t="shared" si="7"/>
        <v>99.9880803041871</v>
      </c>
      <c r="E63" s="13">
        <f t="shared" si="7"/>
        <v>99.9880803041871</v>
      </c>
      <c r="F63" s="13">
        <f t="shared" si="7"/>
        <v>30.591060175525055</v>
      </c>
      <c r="G63" s="13">
        <f t="shared" si="7"/>
        <v>47.08184708337799</v>
      </c>
      <c r="H63" s="13">
        <f t="shared" si="7"/>
        <v>91.07674442181323</v>
      </c>
      <c r="I63" s="13">
        <f t="shared" si="7"/>
        <v>50.369541687533314</v>
      </c>
      <c r="J63" s="13">
        <f t="shared" si="7"/>
        <v>30.020682735035738</v>
      </c>
      <c r="K63" s="13">
        <f t="shared" si="7"/>
        <v>28.088503371881057</v>
      </c>
      <c r="L63" s="13">
        <f t="shared" si="7"/>
        <v>40.578487559775816</v>
      </c>
      <c r="M63" s="13">
        <f t="shared" si="7"/>
        <v>32.223209177682094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39.97376292447655</v>
      </c>
      <c r="W63" s="13">
        <f t="shared" si="7"/>
        <v>100.05459134479042</v>
      </c>
      <c r="X63" s="13">
        <f t="shared" si="7"/>
        <v>0</v>
      </c>
      <c r="Y63" s="13">
        <f t="shared" si="7"/>
        <v>0</v>
      </c>
      <c r="Z63" s="14">
        <f t="shared" si="7"/>
        <v>99.9880803041871</v>
      </c>
    </row>
    <row r="64" spans="1:26" ht="13.5">
      <c r="A64" s="39" t="s">
        <v>106</v>
      </c>
      <c r="B64" s="12">
        <f t="shared" si="7"/>
        <v>109.22123306889779</v>
      </c>
      <c r="C64" s="12">
        <f t="shared" si="7"/>
        <v>0</v>
      </c>
      <c r="D64" s="3">
        <f t="shared" si="7"/>
        <v>99.9774223554805</v>
      </c>
      <c r="E64" s="13">
        <f t="shared" si="7"/>
        <v>99.9774223554805</v>
      </c>
      <c r="F64" s="13">
        <f t="shared" si="7"/>
        <v>25.07724365883452</v>
      </c>
      <c r="G64" s="13">
        <f t="shared" si="7"/>
        <v>41.69659164100619</v>
      </c>
      <c r="H64" s="13">
        <f t="shared" si="7"/>
        <v>59.18385883749235</v>
      </c>
      <c r="I64" s="13">
        <f t="shared" si="7"/>
        <v>40.37393428403578</v>
      </c>
      <c r="J64" s="13">
        <f t="shared" si="7"/>
        <v>28.380036185516964</v>
      </c>
      <c r="K64" s="13">
        <f t="shared" si="7"/>
        <v>26.810878888964528</v>
      </c>
      <c r="L64" s="13">
        <f t="shared" si="7"/>
        <v>41.89940682155215</v>
      </c>
      <c r="M64" s="13">
        <f t="shared" si="7"/>
        <v>31.863699284840273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35.70478435266872</v>
      </c>
      <c r="W64" s="13">
        <f t="shared" si="7"/>
        <v>99.94870349899936</v>
      </c>
      <c r="X64" s="13">
        <f t="shared" si="7"/>
        <v>0</v>
      </c>
      <c r="Y64" s="13">
        <f t="shared" si="7"/>
        <v>0</v>
      </c>
      <c r="Z64" s="14">
        <f t="shared" si="7"/>
        <v>99.9774223554805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100.26881720430107</v>
      </c>
      <c r="E66" s="16">
        <f t="shared" si="7"/>
        <v>100.26881720430107</v>
      </c>
      <c r="F66" s="16">
        <f t="shared" si="7"/>
        <v>-0.07150125127189726</v>
      </c>
      <c r="G66" s="16">
        <f t="shared" si="7"/>
        <v>0</v>
      </c>
      <c r="H66" s="16">
        <f t="shared" si="7"/>
        <v>0</v>
      </c>
      <c r="I66" s="16">
        <f t="shared" si="7"/>
        <v>-0.024066274818345907</v>
      </c>
      <c r="J66" s="16">
        <f t="shared" si="7"/>
        <v>0</v>
      </c>
      <c r="K66" s="16">
        <f t="shared" si="7"/>
        <v>-0.03544999335312625</v>
      </c>
      <c r="L66" s="16">
        <f t="shared" si="7"/>
        <v>-0.2056187043711302</v>
      </c>
      <c r="M66" s="16">
        <f t="shared" si="7"/>
        <v>-0.07905435928324048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-0.05438957048846816</v>
      </c>
      <c r="W66" s="16">
        <f t="shared" si="7"/>
        <v>100.29498525073745</v>
      </c>
      <c r="X66" s="16">
        <f t="shared" si="7"/>
        <v>0</v>
      </c>
      <c r="Y66" s="16">
        <f t="shared" si="7"/>
        <v>0</v>
      </c>
      <c r="Z66" s="17">
        <f t="shared" si="7"/>
        <v>100.26881720430107</v>
      </c>
    </row>
    <row r="67" spans="1:26" ht="13.5" hidden="1">
      <c r="A67" s="41" t="s">
        <v>285</v>
      </c>
      <c r="B67" s="24">
        <v>21490395</v>
      </c>
      <c r="C67" s="24"/>
      <c r="D67" s="25">
        <v>24748172</v>
      </c>
      <c r="E67" s="26">
        <v>24748172</v>
      </c>
      <c r="F67" s="26">
        <v>5893923</v>
      </c>
      <c r="G67" s="26">
        <v>1536921</v>
      </c>
      <c r="H67" s="26">
        <v>1728821</v>
      </c>
      <c r="I67" s="26">
        <v>9159665</v>
      </c>
      <c r="J67" s="26">
        <v>1555324</v>
      </c>
      <c r="K67" s="26">
        <v>1562054</v>
      </c>
      <c r="L67" s="26">
        <v>1718465</v>
      </c>
      <c r="M67" s="26">
        <v>4835843</v>
      </c>
      <c r="N67" s="26"/>
      <c r="O67" s="26"/>
      <c r="P67" s="26"/>
      <c r="Q67" s="26"/>
      <c r="R67" s="26"/>
      <c r="S67" s="26"/>
      <c r="T67" s="26"/>
      <c r="U67" s="26"/>
      <c r="V67" s="26">
        <v>13995508</v>
      </c>
      <c r="W67" s="26">
        <v>12284532</v>
      </c>
      <c r="X67" s="26"/>
      <c r="Y67" s="25"/>
      <c r="Z67" s="27">
        <v>24748172</v>
      </c>
    </row>
    <row r="68" spans="1:26" ht="13.5" hidden="1">
      <c r="A68" s="37" t="s">
        <v>31</v>
      </c>
      <c r="B68" s="19">
        <v>3429311</v>
      </c>
      <c r="C68" s="19"/>
      <c r="D68" s="20">
        <v>4376515</v>
      </c>
      <c r="E68" s="21">
        <v>4376515</v>
      </c>
      <c r="F68" s="21">
        <v>4415549</v>
      </c>
      <c r="G68" s="21">
        <v>-14754</v>
      </c>
      <c r="H68" s="21">
        <v>-37708</v>
      </c>
      <c r="I68" s="21">
        <v>4363087</v>
      </c>
      <c r="J68" s="21">
        <v>-1978</v>
      </c>
      <c r="K68" s="21">
        <v>38010</v>
      </c>
      <c r="L68" s="21">
        <v>-345</v>
      </c>
      <c r="M68" s="21">
        <v>35687</v>
      </c>
      <c r="N68" s="21"/>
      <c r="O68" s="21"/>
      <c r="P68" s="21"/>
      <c r="Q68" s="21"/>
      <c r="R68" s="21"/>
      <c r="S68" s="21"/>
      <c r="T68" s="21"/>
      <c r="U68" s="21"/>
      <c r="V68" s="21">
        <v>4398774</v>
      </c>
      <c r="W68" s="21">
        <v>2188260</v>
      </c>
      <c r="X68" s="21"/>
      <c r="Y68" s="20"/>
      <c r="Z68" s="23">
        <v>4376515</v>
      </c>
    </row>
    <row r="69" spans="1:26" ht="13.5" hidden="1">
      <c r="A69" s="38" t="s">
        <v>32</v>
      </c>
      <c r="B69" s="19">
        <v>17480624</v>
      </c>
      <c r="C69" s="19"/>
      <c r="D69" s="20">
        <v>19999657</v>
      </c>
      <c r="E69" s="21">
        <v>19999657</v>
      </c>
      <c r="F69" s="21">
        <v>1442011</v>
      </c>
      <c r="G69" s="21">
        <v>1513944</v>
      </c>
      <c r="H69" s="21">
        <v>1732588</v>
      </c>
      <c r="I69" s="21">
        <v>4688543</v>
      </c>
      <c r="J69" s="21">
        <v>1512900</v>
      </c>
      <c r="K69" s="21">
        <v>1478910</v>
      </c>
      <c r="L69" s="21">
        <v>1675526</v>
      </c>
      <c r="M69" s="21">
        <v>4667336</v>
      </c>
      <c r="N69" s="21"/>
      <c r="O69" s="21"/>
      <c r="P69" s="21"/>
      <c r="Q69" s="21"/>
      <c r="R69" s="21"/>
      <c r="S69" s="21"/>
      <c r="T69" s="21"/>
      <c r="U69" s="21"/>
      <c r="V69" s="21">
        <v>9355879</v>
      </c>
      <c r="W69" s="21">
        <v>9909822</v>
      </c>
      <c r="X69" s="21"/>
      <c r="Y69" s="20"/>
      <c r="Z69" s="23">
        <v>19999657</v>
      </c>
    </row>
    <row r="70" spans="1:26" ht="13.5" hidden="1">
      <c r="A70" s="39" t="s">
        <v>103</v>
      </c>
      <c r="B70" s="19">
        <v>9818825</v>
      </c>
      <c r="C70" s="19"/>
      <c r="D70" s="20">
        <v>11091027</v>
      </c>
      <c r="E70" s="21">
        <v>11091027</v>
      </c>
      <c r="F70" s="21">
        <v>790690</v>
      </c>
      <c r="G70" s="21">
        <v>788634</v>
      </c>
      <c r="H70" s="21">
        <v>1196626</v>
      </c>
      <c r="I70" s="21">
        <v>2775950</v>
      </c>
      <c r="J70" s="21">
        <v>702462</v>
      </c>
      <c r="K70" s="21">
        <v>640697</v>
      </c>
      <c r="L70" s="21">
        <v>986166</v>
      </c>
      <c r="M70" s="21">
        <v>2329325</v>
      </c>
      <c r="N70" s="21"/>
      <c r="O70" s="21"/>
      <c r="P70" s="21"/>
      <c r="Q70" s="21"/>
      <c r="R70" s="21"/>
      <c r="S70" s="21"/>
      <c r="T70" s="21"/>
      <c r="U70" s="21"/>
      <c r="V70" s="21">
        <v>5105275</v>
      </c>
      <c r="W70" s="21">
        <v>5455512</v>
      </c>
      <c r="X70" s="21"/>
      <c r="Y70" s="20"/>
      <c r="Z70" s="23">
        <v>11091027</v>
      </c>
    </row>
    <row r="71" spans="1:26" ht="13.5" hidden="1">
      <c r="A71" s="39" t="s">
        <v>104</v>
      </c>
      <c r="B71" s="19">
        <v>3382391</v>
      </c>
      <c r="C71" s="19"/>
      <c r="D71" s="20">
        <v>3883636</v>
      </c>
      <c r="E71" s="21">
        <v>3883636</v>
      </c>
      <c r="F71" s="21">
        <v>237907</v>
      </c>
      <c r="G71" s="21">
        <v>302669</v>
      </c>
      <c r="H71" s="21">
        <v>262316</v>
      </c>
      <c r="I71" s="21">
        <v>802892</v>
      </c>
      <c r="J71" s="21">
        <v>388496</v>
      </c>
      <c r="K71" s="21">
        <v>265212</v>
      </c>
      <c r="L71" s="21">
        <v>273117</v>
      </c>
      <c r="M71" s="21">
        <v>926825</v>
      </c>
      <c r="N71" s="21"/>
      <c r="O71" s="21"/>
      <c r="P71" s="21"/>
      <c r="Q71" s="21"/>
      <c r="R71" s="21"/>
      <c r="S71" s="21"/>
      <c r="T71" s="21"/>
      <c r="U71" s="21"/>
      <c r="V71" s="21">
        <v>1729717</v>
      </c>
      <c r="W71" s="21">
        <v>1941816</v>
      </c>
      <c r="X71" s="21"/>
      <c r="Y71" s="20"/>
      <c r="Z71" s="23">
        <v>3883636</v>
      </c>
    </row>
    <row r="72" spans="1:26" ht="13.5" hidden="1">
      <c r="A72" s="39" t="s">
        <v>105</v>
      </c>
      <c r="B72" s="19">
        <v>2123243</v>
      </c>
      <c r="C72" s="19"/>
      <c r="D72" s="20">
        <v>2256769</v>
      </c>
      <c r="E72" s="21">
        <v>2256769</v>
      </c>
      <c r="F72" s="21">
        <v>190742</v>
      </c>
      <c r="G72" s="21">
        <v>195963</v>
      </c>
      <c r="H72" s="21">
        <v>108503</v>
      </c>
      <c r="I72" s="21">
        <v>495208</v>
      </c>
      <c r="J72" s="21">
        <v>195332</v>
      </c>
      <c r="K72" s="21">
        <v>279221</v>
      </c>
      <c r="L72" s="21">
        <v>189667</v>
      </c>
      <c r="M72" s="21">
        <v>664220</v>
      </c>
      <c r="N72" s="21"/>
      <c r="O72" s="21"/>
      <c r="P72" s="21"/>
      <c r="Q72" s="21"/>
      <c r="R72" s="21"/>
      <c r="S72" s="21"/>
      <c r="T72" s="21"/>
      <c r="U72" s="21"/>
      <c r="V72" s="21">
        <v>1159428</v>
      </c>
      <c r="W72" s="21">
        <v>1128384</v>
      </c>
      <c r="X72" s="21"/>
      <c r="Y72" s="20"/>
      <c r="Z72" s="23">
        <v>2256769</v>
      </c>
    </row>
    <row r="73" spans="1:26" ht="13.5" hidden="1">
      <c r="A73" s="39" t="s">
        <v>106</v>
      </c>
      <c r="B73" s="19">
        <v>2156165</v>
      </c>
      <c r="C73" s="19"/>
      <c r="D73" s="20">
        <v>2768225</v>
      </c>
      <c r="E73" s="21">
        <v>2768225</v>
      </c>
      <c r="F73" s="21">
        <v>222672</v>
      </c>
      <c r="G73" s="21">
        <v>226678</v>
      </c>
      <c r="H73" s="21">
        <v>165143</v>
      </c>
      <c r="I73" s="21">
        <v>614493</v>
      </c>
      <c r="J73" s="21">
        <v>226610</v>
      </c>
      <c r="K73" s="21">
        <v>293780</v>
      </c>
      <c r="L73" s="21">
        <v>226576</v>
      </c>
      <c r="M73" s="21">
        <v>746966</v>
      </c>
      <c r="N73" s="21"/>
      <c r="O73" s="21"/>
      <c r="P73" s="21"/>
      <c r="Q73" s="21"/>
      <c r="R73" s="21"/>
      <c r="S73" s="21"/>
      <c r="T73" s="21"/>
      <c r="U73" s="21"/>
      <c r="V73" s="21">
        <v>1361459</v>
      </c>
      <c r="W73" s="21">
        <v>1384110</v>
      </c>
      <c r="X73" s="21"/>
      <c r="Y73" s="20"/>
      <c r="Z73" s="23">
        <v>2768225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580460</v>
      </c>
      <c r="C75" s="28"/>
      <c r="D75" s="29">
        <v>372000</v>
      </c>
      <c r="E75" s="30">
        <v>372000</v>
      </c>
      <c r="F75" s="30">
        <v>36363</v>
      </c>
      <c r="G75" s="30">
        <v>37731</v>
      </c>
      <c r="H75" s="30">
        <v>33941</v>
      </c>
      <c r="I75" s="30">
        <v>108035</v>
      </c>
      <c r="J75" s="30">
        <v>44402</v>
      </c>
      <c r="K75" s="30">
        <v>45134</v>
      </c>
      <c r="L75" s="30">
        <v>43284</v>
      </c>
      <c r="M75" s="30">
        <v>132820</v>
      </c>
      <c r="N75" s="30"/>
      <c r="O75" s="30"/>
      <c r="P75" s="30"/>
      <c r="Q75" s="30"/>
      <c r="R75" s="30"/>
      <c r="S75" s="30"/>
      <c r="T75" s="30"/>
      <c r="U75" s="30"/>
      <c r="V75" s="30">
        <v>240855</v>
      </c>
      <c r="W75" s="30">
        <v>186450</v>
      </c>
      <c r="X75" s="30"/>
      <c r="Y75" s="29"/>
      <c r="Z75" s="31">
        <v>372000</v>
      </c>
    </row>
    <row r="76" spans="1:26" ht="13.5" hidden="1">
      <c r="A76" s="42" t="s">
        <v>286</v>
      </c>
      <c r="B76" s="32">
        <v>21181044</v>
      </c>
      <c r="C76" s="32"/>
      <c r="D76" s="33">
        <v>24653650</v>
      </c>
      <c r="E76" s="34">
        <v>24653650</v>
      </c>
      <c r="F76" s="34">
        <v>1032497</v>
      </c>
      <c r="G76" s="34">
        <v>1677379</v>
      </c>
      <c r="H76" s="34">
        <v>2420260</v>
      </c>
      <c r="I76" s="34">
        <v>5130136</v>
      </c>
      <c r="J76" s="34">
        <v>1199732</v>
      </c>
      <c r="K76" s="34">
        <v>1078974</v>
      </c>
      <c r="L76" s="34">
        <v>1283532</v>
      </c>
      <c r="M76" s="34">
        <v>3562238</v>
      </c>
      <c r="N76" s="34"/>
      <c r="O76" s="34"/>
      <c r="P76" s="34"/>
      <c r="Q76" s="34"/>
      <c r="R76" s="34"/>
      <c r="S76" s="34"/>
      <c r="T76" s="34"/>
      <c r="U76" s="34"/>
      <c r="V76" s="34">
        <v>8692374</v>
      </c>
      <c r="W76" s="34">
        <v>12284550</v>
      </c>
      <c r="X76" s="34"/>
      <c r="Y76" s="33"/>
      <c r="Z76" s="35">
        <v>24653650</v>
      </c>
    </row>
    <row r="77" spans="1:26" ht="13.5" hidden="1">
      <c r="A77" s="37" t="s">
        <v>31</v>
      </c>
      <c r="B77" s="19">
        <v>3109360</v>
      </c>
      <c r="C77" s="19"/>
      <c r="D77" s="20">
        <v>4282550</v>
      </c>
      <c r="E77" s="21">
        <v>4282550</v>
      </c>
      <c r="F77" s="21">
        <v>72015</v>
      </c>
      <c r="G77" s="21">
        <v>548418</v>
      </c>
      <c r="H77" s="21">
        <v>1215175</v>
      </c>
      <c r="I77" s="21">
        <v>1835608</v>
      </c>
      <c r="J77" s="21">
        <v>263387</v>
      </c>
      <c r="K77" s="21">
        <v>112289</v>
      </c>
      <c r="L77" s="21">
        <v>161177</v>
      </c>
      <c r="M77" s="21">
        <v>536853</v>
      </c>
      <c r="N77" s="21"/>
      <c r="O77" s="21"/>
      <c r="P77" s="21"/>
      <c r="Q77" s="21"/>
      <c r="R77" s="21"/>
      <c r="S77" s="21"/>
      <c r="T77" s="21"/>
      <c r="U77" s="21"/>
      <c r="V77" s="21">
        <v>2372461</v>
      </c>
      <c r="W77" s="21">
        <v>2187950</v>
      </c>
      <c r="X77" s="21"/>
      <c r="Y77" s="20"/>
      <c r="Z77" s="23">
        <v>4282550</v>
      </c>
    </row>
    <row r="78" spans="1:26" ht="13.5" hidden="1">
      <c r="A78" s="38" t="s">
        <v>32</v>
      </c>
      <c r="B78" s="19">
        <v>17491224</v>
      </c>
      <c r="C78" s="19"/>
      <c r="D78" s="20">
        <v>19998100</v>
      </c>
      <c r="E78" s="21">
        <v>19998100</v>
      </c>
      <c r="F78" s="21">
        <v>960508</v>
      </c>
      <c r="G78" s="21">
        <v>1128961</v>
      </c>
      <c r="H78" s="21">
        <v>1205085</v>
      </c>
      <c r="I78" s="21">
        <v>3294554</v>
      </c>
      <c r="J78" s="21">
        <v>936345</v>
      </c>
      <c r="K78" s="21">
        <v>966701</v>
      </c>
      <c r="L78" s="21">
        <v>1122444</v>
      </c>
      <c r="M78" s="21">
        <v>3025490</v>
      </c>
      <c r="N78" s="21"/>
      <c r="O78" s="21"/>
      <c r="P78" s="21"/>
      <c r="Q78" s="21"/>
      <c r="R78" s="21"/>
      <c r="S78" s="21"/>
      <c r="T78" s="21"/>
      <c r="U78" s="21"/>
      <c r="V78" s="21">
        <v>6320044</v>
      </c>
      <c r="W78" s="21">
        <v>9909600</v>
      </c>
      <c r="X78" s="21"/>
      <c r="Y78" s="20"/>
      <c r="Z78" s="23">
        <v>19998100</v>
      </c>
    </row>
    <row r="79" spans="1:26" ht="13.5" hidden="1">
      <c r="A79" s="39" t="s">
        <v>103</v>
      </c>
      <c r="B79" s="19">
        <v>9818826</v>
      </c>
      <c r="C79" s="19"/>
      <c r="D79" s="20">
        <v>11090500</v>
      </c>
      <c r="E79" s="21">
        <v>11090500</v>
      </c>
      <c r="F79" s="21">
        <v>765089</v>
      </c>
      <c r="G79" s="21">
        <v>741781</v>
      </c>
      <c r="H79" s="21">
        <v>829254</v>
      </c>
      <c r="I79" s="21">
        <v>2336124</v>
      </c>
      <c r="J79" s="21">
        <v>683713</v>
      </c>
      <c r="K79" s="21">
        <v>639922</v>
      </c>
      <c r="L79" s="21">
        <v>717083</v>
      </c>
      <c r="M79" s="21">
        <v>2040718</v>
      </c>
      <c r="N79" s="21"/>
      <c r="O79" s="21"/>
      <c r="P79" s="21"/>
      <c r="Q79" s="21"/>
      <c r="R79" s="21"/>
      <c r="S79" s="21"/>
      <c r="T79" s="21"/>
      <c r="U79" s="21"/>
      <c r="V79" s="21">
        <v>4376842</v>
      </c>
      <c r="W79" s="21">
        <v>5455700</v>
      </c>
      <c r="X79" s="21"/>
      <c r="Y79" s="20"/>
      <c r="Z79" s="23">
        <v>11090500</v>
      </c>
    </row>
    <row r="80" spans="1:26" ht="13.5" hidden="1">
      <c r="A80" s="39" t="s">
        <v>104</v>
      </c>
      <c r="B80" s="19">
        <v>3382391</v>
      </c>
      <c r="C80" s="19"/>
      <c r="D80" s="20">
        <v>3883500</v>
      </c>
      <c r="E80" s="21">
        <v>3883500</v>
      </c>
      <c r="F80" s="21">
        <v>73044</v>
      </c>
      <c r="G80" s="21">
        <v>197065</v>
      </c>
      <c r="H80" s="21">
        <v>166596</v>
      </c>
      <c r="I80" s="21">
        <v>436705</v>
      </c>
      <c r="J80" s="21">
        <v>120398</v>
      </c>
      <c r="K80" s="21">
        <v>164562</v>
      </c>
      <c r="L80" s="21">
        <v>225190</v>
      </c>
      <c r="M80" s="21">
        <v>510150</v>
      </c>
      <c r="N80" s="21"/>
      <c r="O80" s="21"/>
      <c r="P80" s="21"/>
      <c r="Q80" s="21"/>
      <c r="R80" s="21"/>
      <c r="S80" s="21"/>
      <c r="T80" s="21"/>
      <c r="U80" s="21"/>
      <c r="V80" s="21">
        <v>946855</v>
      </c>
      <c r="W80" s="21">
        <v>1941500</v>
      </c>
      <c r="X80" s="21"/>
      <c r="Y80" s="20"/>
      <c r="Z80" s="23">
        <v>3883500</v>
      </c>
    </row>
    <row r="81" spans="1:26" ht="13.5" hidden="1">
      <c r="A81" s="39" t="s">
        <v>105</v>
      </c>
      <c r="B81" s="19">
        <v>1924417</v>
      </c>
      <c r="C81" s="19"/>
      <c r="D81" s="20">
        <v>2256500</v>
      </c>
      <c r="E81" s="21">
        <v>2256500</v>
      </c>
      <c r="F81" s="21">
        <v>58350</v>
      </c>
      <c r="G81" s="21">
        <v>92263</v>
      </c>
      <c r="H81" s="21">
        <v>98821</v>
      </c>
      <c r="I81" s="21">
        <v>249434</v>
      </c>
      <c r="J81" s="21">
        <v>58640</v>
      </c>
      <c r="K81" s="21">
        <v>78429</v>
      </c>
      <c r="L81" s="21">
        <v>76964</v>
      </c>
      <c r="M81" s="21">
        <v>214033</v>
      </c>
      <c r="N81" s="21"/>
      <c r="O81" s="21"/>
      <c r="P81" s="21"/>
      <c r="Q81" s="21"/>
      <c r="R81" s="21"/>
      <c r="S81" s="21"/>
      <c r="T81" s="21"/>
      <c r="U81" s="21"/>
      <c r="V81" s="21">
        <v>463467</v>
      </c>
      <c r="W81" s="21">
        <v>1129000</v>
      </c>
      <c r="X81" s="21"/>
      <c r="Y81" s="20"/>
      <c r="Z81" s="23">
        <v>2256500</v>
      </c>
    </row>
    <row r="82" spans="1:26" ht="13.5" hidden="1">
      <c r="A82" s="39" t="s">
        <v>106</v>
      </c>
      <c r="B82" s="19">
        <v>2354990</v>
      </c>
      <c r="C82" s="19"/>
      <c r="D82" s="20">
        <v>2767600</v>
      </c>
      <c r="E82" s="21">
        <v>2767600</v>
      </c>
      <c r="F82" s="21">
        <v>55840</v>
      </c>
      <c r="G82" s="21">
        <v>94517</v>
      </c>
      <c r="H82" s="21">
        <v>97738</v>
      </c>
      <c r="I82" s="21">
        <v>248095</v>
      </c>
      <c r="J82" s="21">
        <v>64312</v>
      </c>
      <c r="K82" s="21">
        <v>78765</v>
      </c>
      <c r="L82" s="21">
        <v>94934</v>
      </c>
      <c r="M82" s="21">
        <v>238011</v>
      </c>
      <c r="N82" s="21"/>
      <c r="O82" s="21"/>
      <c r="P82" s="21"/>
      <c r="Q82" s="21"/>
      <c r="R82" s="21"/>
      <c r="S82" s="21"/>
      <c r="T82" s="21"/>
      <c r="U82" s="21"/>
      <c r="V82" s="21">
        <v>486106</v>
      </c>
      <c r="W82" s="21">
        <v>1383400</v>
      </c>
      <c r="X82" s="21"/>
      <c r="Y82" s="20"/>
      <c r="Z82" s="23">
        <v>2767600</v>
      </c>
    </row>
    <row r="83" spans="1:26" ht="13.5" hidden="1">
      <c r="A83" s="39" t="s">
        <v>107</v>
      </c>
      <c r="B83" s="19">
        <v>10600</v>
      </c>
      <c r="C83" s="19"/>
      <c r="D83" s="20"/>
      <c r="E83" s="21"/>
      <c r="F83" s="21">
        <v>8185</v>
      </c>
      <c r="G83" s="21">
        <v>3335</v>
      </c>
      <c r="H83" s="21">
        <v>12676</v>
      </c>
      <c r="I83" s="21">
        <v>24196</v>
      </c>
      <c r="J83" s="21">
        <v>9282</v>
      </c>
      <c r="K83" s="21">
        <v>5023</v>
      </c>
      <c r="L83" s="21">
        <v>8273</v>
      </c>
      <c r="M83" s="21">
        <v>22578</v>
      </c>
      <c r="N83" s="21"/>
      <c r="O83" s="21"/>
      <c r="P83" s="21"/>
      <c r="Q83" s="21"/>
      <c r="R83" s="21"/>
      <c r="S83" s="21"/>
      <c r="T83" s="21"/>
      <c r="U83" s="21"/>
      <c r="V83" s="21">
        <v>46774</v>
      </c>
      <c r="W83" s="21"/>
      <c r="X83" s="21"/>
      <c r="Y83" s="20"/>
      <c r="Z83" s="23"/>
    </row>
    <row r="84" spans="1:26" ht="13.5" hidden="1">
      <c r="A84" s="40" t="s">
        <v>110</v>
      </c>
      <c r="B84" s="28">
        <v>580460</v>
      </c>
      <c r="C84" s="28"/>
      <c r="D84" s="29">
        <v>373000</v>
      </c>
      <c r="E84" s="30">
        <v>373000</v>
      </c>
      <c r="F84" s="30">
        <v>-26</v>
      </c>
      <c r="G84" s="30"/>
      <c r="H84" s="30"/>
      <c r="I84" s="30">
        <v>-26</v>
      </c>
      <c r="J84" s="30"/>
      <c r="K84" s="30">
        <v>-16</v>
      </c>
      <c r="L84" s="30">
        <v>-89</v>
      </c>
      <c r="M84" s="30">
        <v>-105</v>
      </c>
      <c r="N84" s="30"/>
      <c r="O84" s="30"/>
      <c r="P84" s="30"/>
      <c r="Q84" s="30"/>
      <c r="R84" s="30"/>
      <c r="S84" s="30"/>
      <c r="T84" s="30"/>
      <c r="U84" s="30"/>
      <c r="V84" s="30">
        <v>-131</v>
      </c>
      <c r="W84" s="30">
        <v>187000</v>
      </c>
      <c r="X84" s="30"/>
      <c r="Y84" s="29"/>
      <c r="Z84" s="31">
        <v>373000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13653086</v>
      </c>
      <c r="D5" s="153">
        <f>SUM(D6:D8)</f>
        <v>0</v>
      </c>
      <c r="E5" s="154">
        <f t="shared" si="0"/>
        <v>14415340</v>
      </c>
      <c r="F5" s="100">
        <f t="shared" si="0"/>
        <v>14415340</v>
      </c>
      <c r="G5" s="100">
        <f t="shared" si="0"/>
        <v>12745172</v>
      </c>
      <c r="H5" s="100">
        <f t="shared" si="0"/>
        <v>1549804</v>
      </c>
      <c r="I5" s="100">
        <f t="shared" si="0"/>
        <v>-445674</v>
      </c>
      <c r="J5" s="100">
        <f t="shared" si="0"/>
        <v>13849302</v>
      </c>
      <c r="K5" s="100">
        <f t="shared" si="0"/>
        <v>59335</v>
      </c>
      <c r="L5" s="100">
        <f t="shared" si="0"/>
        <v>178600</v>
      </c>
      <c r="M5" s="100">
        <f t="shared" si="0"/>
        <v>306927</v>
      </c>
      <c r="N5" s="100">
        <f t="shared" si="0"/>
        <v>544862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14394164</v>
      </c>
      <c r="X5" s="100">
        <f t="shared" si="0"/>
        <v>7365854</v>
      </c>
      <c r="Y5" s="100">
        <f t="shared" si="0"/>
        <v>7028310</v>
      </c>
      <c r="Z5" s="137">
        <f>+IF(X5&lt;&gt;0,+(Y5/X5)*100,0)</f>
        <v>95.41744921905865</v>
      </c>
      <c r="AA5" s="153">
        <f>SUM(AA6:AA8)</f>
        <v>14415340</v>
      </c>
    </row>
    <row r="6" spans="1:27" ht="13.5">
      <c r="A6" s="138" t="s">
        <v>75</v>
      </c>
      <c r="B6" s="136"/>
      <c r="C6" s="155">
        <v>1348000</v>
      </c>
      <c r="D6" s="155"/>
      <c r="E6" s="156">
        <v>1403400</v>
      </c>
      <c r="F6" s="60">
        <v>1403400</v>
      </c>
      <c r="G6" s="60">
        <v>1403000</v>
      </c>
      <c r="H6" s="60"/>
      <c r="I6" s="60"/>
      <c r="J6" s="60">
        <v>1403000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1403000</v>
      </c>
      <c r="X6" s="60">
        <v>701502</v>
      </c>
      <c r="Y6" s="60">
        <v>701498</v>
      </c>
      <c r="Z6" s="140">
        <v>100</v>
      </c>
      <c r="AA6" s="155">
        <v>1403400</v>
      </c>
    </row>
    <row r="7" spans="1:27" ht="13.5">
      <c r="A7" s="138" t="s">
        <v>76</v>
      </c>
      <c r="B7" s="136"/>
      <c r="C7" s="157">
        <v>12212453</v>
      </c>
      <c r="D7" s="157"/>
      <c r="E7" s="158">
        <v>12907000</v>
      </c>
      <c r="F7" s="159">
        <v>12907000</v>
      </c>
      <c r="G7" s="159">
        <v>11335530</v>
      </c>
      <c r="H7" s="159">
        <v>1546240</v>
      </c>
      <c r="I7" s="159">
        <v>-512349</v>
      </c>
      <c r="J7" s="159">
        <v>12369421</v>
      </c>
      <c r="K7" s="159">
        <v>47723</v>
      </c>
      <c r="L7" s="159">
        <v>114966</v>
      </c>
      <c r="M7" s="159">
        <v>300187</v>
      </c>
      <c r="N7" s="159">
        <v>462876</v>
      </c>
      <c r="O7" s="159"/>
      <c r="P7" s="159"/>
      <c r="Q7" s="159"/>
      <c r="R7" s="159"/>
      <c r="S7" s="159"/>
      <c r="T7" s="159"/>
      <c r="U7" s="159"/>
      <c r="V7" s="159"/>
      <c r="W7" s="159">
        <v>12832297</v>
      </c>
      <c r="X7" s="159">
        <v>6611840</v>
      </c>
      <c r="Y7" s="159">
        <v>6220457</v>
      </c>
      <c r="Z7" s="141">
        <v>94.08</v>
      </c>
      <c r="AA7" s="157">
        <v>12907000</v>
      </c>
    </row>
    <row r="8" spans="1:27" ht="13.5">
      <c r="A8" s="138" t="s">
        <v>77</v>
      </c>
      <c r="B8" s="136"/>
      <c r="C8" s="155">
        <v>92633</v>
      </c>
      <c r="D8" s="155"/>
      <c r="E8" s="156">
        <v>104940</v>
      </c>
      <c r="F8" s="60">
        <v>104940</v>
      </c>
      <c r="G8" s="60">
        <v>6642</v>
      </c>
      <c r="H8" s="60">
        <v>3564</v>
      </c>
      <c r="I8" s="60">
        <v>66675</v>
      </c>
      <c r="J8" s="60">
        <v>76881</v>
      </c>
      <c r="K8" s="60">
        <v>11612</v>
      </c>
      <c r="L8" s="60">
        <v>63634</v>
      </c>
      <c r="M8" s="60">
        <v>6740</v>
      </c>
      <c r="N8" s="60">
        <v>81986</v>
      </c>
      <c r="O8" s="60"/>
      <c r="P8" s="60"/>
      <c r="Q8" s="60"/>
      <c r="R8" s="60"/>
      <c r="S8" s="60"/>
      <c r="T8" s="60"/>
      <c r="U8" s="60"/>
      <c r="V8" s="60"/>
      <c r="W8" s="60">
        <v>158867</v>
      </c>
      <c r="X8" s="60">
        <v>52512</v>
      </c>
      <c r="Y8" s="60">
        <v>106355</v>
      </c>
      <c r="Z8" s="140">
        <v>202.53</v>
      </c>
      <c r="AA8" s="155">
        <v>104940</v>
      </c>
    </row>
    <row r="9" spans="1:27" ht="13.5">
      <c r="A9" s="135" t="s">
        <v>78</v>
      </c>
      <c r="B9" s="136"/>
      <c r="C9" s="153">
        <f aca="true" t="shared" si="1" ref="C9:Y9">SUM(C10:C14)</f>
        <v>874050</v>
      </c>
      <c r="D9" s="153">
        <f>SUM(D10:D14)</f>
        <v>0</v>
      </c>
      <c r="E9" s="154">
        <f t="shared" si="1"/>
        <v>15222334</v>
      </c>
      <c r="F9" s="100">
        <f t="shared" si="1"/>
        <v>15222334</v>
      </c>
      <c r="G9" s="100">
        <f t="shared" si="1"/>
        <v>386</v>
      </c>
      <c r="H9" s="100">
        <f t="shared" si="1"/>
        <v>1556</v>
      </c>
      <c r="I9" s="100">
        <f t="shared" si="1"/>
        <v>1436</v>
      </c>
      <c r="J9" s="100">
        <f t="shared" si="1"/>
        <v>3378</v>
      </c>
      <c r="K9" s="100">
        <f t="shared" si="1"/>
        <v>550808</v>
      </c>
      <c r="L9" s="100">
        <f t="shared" si="1"/>
        <v>1737</v>
      </c>
      <c r="M9" s="100">
        <f t="shared" si="1"/>
        <v>3278358</v>
      </c>
      <c r="N9" s="100">
        <f t="shared" si="1"/>
        <v>3830903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3834281</v>
      </c>
      <c r="X9" s="100">
        <f t="shared" si="1"/>
        <v>5053538</v>
      </c>
      <c r="Y9" s="100">
        <f t="shared" si="1"/>
        <v>-1219257</v>
      </c>
      <c r="Z9" s="137">
        <f>+IF(X9&lt;&gt;0,+(Y9/X9)*100,0)</f>
        <v>-24.126799877630287</v>
      </c>
      <c r="AA9" s="153">
        <f>SUM(AA10:AA14)</f>
        <v>15222334</v>
      </c>
    </row>
    <row r="10" spans="1:27" ht="13.5">
      <c r="A10" s="138" t="s">
        <v>79</v>
      </c>
      <c r="B10" s="136"/>
      <c r="C10" s="155">
        <v>624050</v>
      </c>
      <c r="D10" s="155"/>
      <c r="E10" s="156">
        <v>4082678</v>
      </c>
      <c r="F10" s="60">
        <v>4082678</v>
      </c>
      <c r="G10" s="60">
        <v>386</v>
      </c>
      <c r="H10" s="60">
        <v>1556</v>
      </c>
      <c r="I10" s="60">
        <v>1436</v>
      </c>
      <c r="J10" s="60">
        <v>3378</v>
      </c>
      <c r="K10" s="60">
        <v>300808</v>
      </c>
      <c r="L10" s="60">
        <v>1737</v>
      </c>
      <c r="M10" s="60">
        <v>3278358</v>
      </c>
      <c r="N10" s="60">
        <v>3580903</v>
      </c>
      <c r="O10" s="60"/>
      <c r="P10" s="60"/>
      <c r="Q10" s="60"/>
      <c r="R10" s="60"/>
      <c r="S10" s="60"/>
      <c r="T10" s="60"/>
      <c r="U10" s="60"/>
      <c r="V10" s="60"/>
      <c r="W10" s="60">
        <v>3584281</v>
      </c>
      <c r="X10" s="60">
        <v>1835239</v>
      </c>
      <c r="Y10" s="60">
        <v>1749042</v>
      </c>
      <c r="Z10" s="140">
        <v>95.3</v>
      </c>
      <c r="AA10" s="155">
        <v>4082678</v>
      </c>
    </row>
    <row r="11" spans="1:27" ht="13.5">
      <c r="A11" s="138" t="s">
        <v>80</v>
      </c>
      <c r="B11" s="136"/>
      <c r="C11" s="155"/>
      <c r="D11" s="155"/>
      <c r="E11" s="156">
        <v>1484700</v>
      </c>
      <c r="F11" s="60">
        <v>1484700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332060</v>
      </c>
      <c r="Y11" s="60">
        <v>-332060</v>
      </c>
      <c r="Z11" s="140">
        <v>-100</v>
      </c>
      <c r="AA11" s="155">
        <v>1484700</v>
      </c>
    </row>
    <row r="12" spans="1:27" ht="13.5">
      <c r="A12" s="138" t="s">
        <v>81</v>
      </c>
      <c r="B12" s="136"/>
      <c r="C12" s="155">
        <v>250000</v>
      </c>
      <c r="D12" s="155"/>
      <c r="E12" s="156">
        <v>250000</v>
      </c>
      <c r="F12" s="60">
        <v>250000</v>
      </c>
      <c r="G12" s="60"/>
      <c r="H12" s="60"/>
      <c r="I12" s="60"/>
      <c r="J12" s="60"/>
      <c r="K12" s="60">
        <v>250000</v>
      </c>
      <c r="L12" s="60"/>
      <c r="M12" s="60"/>
      <c r="N12" s="60">
        <v>250000</v>
      </c>
      <c r="O12" s="60"/>
      <c r="P12" s="60"/>
      <c r="Q12" s="60"/>
      <c r="R12" s="60"/>
      <c r="S12" s="60"/>
      <c r="T12" s="60"/>
      <c r="U12" s="60"/>
      <c r="V12" s="60"/>
      <c r="W12" s="60">
        <v>250000</v>
      </c>
      <c r="X12" s="60">
        <v>124998</v>
      </c>
      <c r="Y12" s="60">
        <v>125002</v>
      </c>
      <c r="Z12" s="140">
        <v>100</v>
      </c>
      <c r="AA12" s="155">
        <v>250000</v>
      </c>
    </row>
    <row r="13" spans="1:27" ht="13.5">
      <c r="A13" s="138" t="s">
        <v>82</v>
      </c>
      <c r="B13" s="136"/>
      <c r="C13" s="155"/>
      <c r="D13" s="155"/>
      <c r="E13" s="156">
        <v>9404956</v>
      </c>
      <c r="F13" s="60">
        <v>9404956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2761241</v>
      </c>
      <c r="Y13" s="60">
        <v>-2761241</v>
      </c>
      <c r="Z13" s="140">
        <v>-100</v>
      </c>
      <c r="AA13" s="155">
        <v>9404956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7878342</v>
      </c>
      <c r="D15" s="153">
        <f>SUM(D16:D18)</f>
        <v>0</v>
      </c>
      <c r="E15" s="154">
        <f t="shared" si="2"/>
        <v>6602885</v>
      </c>
      <c r="F15" s="100">
        <f t="shared" si="2"/>
        <v>6602885</v>
      </c>
      <c r="G15" s="100">
        <f t="shared" si="2"/>
        <v>182064</v>
      </c>
      <c r="H15" s="100">
        <f t="shared" si="2"/>
        <v>88158</v>
      </c>
      <c r="I15" s="100">
        <f t="shared" si="2"/>
        <v>757635</v>
      </c>
      <c r="J15" s="100">
        <f t="shared" si="2"/>
        <v>1027857</v>
      </c>
      <c r="K15" s="100">
        <f t="shared" si="2"/>
        <v>64707</v>
      </c>
      <c r="L15" s="100">
        <f t="shared" si="2"/>
        <v>501402</v>
      </c>
      <c r="M15" s="100">
        <f t="shared" si="2"/>
        <v>50631</v>
      </c>
      <c r="N15" s="100">
        <f t="shared" si="2"/>
        <v>616740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1644597</v>
      </c>
      <c r="X15" s="100">
        <f t="shared" si="2"/>
        <v>3212207</v>
      </c>
      <c r="Y15" s="100">
        <f t="shared" si="2"/>
        <v>-1567610</v>
      </c>
      <c r="Z15" s="137">
        <f>+IF(X15&lt;&gt;0,+(Y15/X15)*100,0)</f>
        <v>-48.80164945783382</v>
      </c>
      <c r="AA15" s="153">
        <f>SUM(AA16:AA18)</f>
        <v>6602885</v>
      </c>
    </row>
    <row r="16" spans="1:27" ht="13.5">
      <c r="A16" s="138" t="s">
        <v>85</v>
      </c>
      <c r="B16" s="136"/>
      <c r="C16" s="155"/>
      <c r="D16" s="155"/>
      <c r="E16" s="156">
        <v>22800</v>
      </c>
      <c r="F16" s="60">
        <v>22800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11400</v>
      </c>
      <c r="Y16" s="60">
        <v>-11400</v>
      </c>
      <c r="Z16" s="140">
        <v>-100</v>
      </c>
      <c r="AA16" s="155">
        <v>22800</v>
      </c>
    </row>
    <row r="17" spans="1:27" ht="13.5">
      <c r="A17" s="138" t="s">
        <v>86</v>
      </c>
      <c r="B17" s="136"/>
      <c r="C17" s="155">
        <v>7878342</v>
      </c>
      <c r="D17" s="155"/>
      <c r="E17" s="156">
        <v>6580085</v>
      </c>
      <c r="F17" s="60">
        <v>6580085</v>
      </c>
      <c r="G17" s="60">
        <v>182064</v>
      </c>
      <c r="H17" s="60">
        <v>88158</v>
      </c>
      <c r="I17" s="60">
        <v>757635</v>
      </c>
      <c r="J17" s="60">
        <v>1027857</v>
      </c>
      <c r="K17" s="60">
        <v>64707</v>
      </c>
      <c r="L17" s="60">
        <v>501402</v>
      </c>
      <c r="M17" s="60">
        <v>50631</v>
      </c>
      <c r="N17" s="60">
        <v>616740</v>
      </c>
      <c r="O17" s="60"/>
      <c r="P17" s="60"/>
      <c r="Q17" s="60"/>
      <c r="R17" s="60"/>
      <c r="S17" s="60"/>
      <c r="T17" s="60"/>
      <c r="U17" s="60"/>
      <c r="V17" s="60"/>
      <c r="W17" s="60">
        <v>1644597</v>
      </c>
      <c r="X17" s="60">
        <v>3200807</v>
      </c>
      <c r="Y17" s="60">
        <v>-1556210</v>
      </c>
      <c r="Z17" s="140">
        <v>-48.62</v>
      </c>
      <c r="AA17" s="155">
        <v>6580085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62456073</v>
      </c>
      <c r="D19" s="153">
        <f>SUM(D20:D23)</f>
        <v>0</v>
      </c>
      <c r="E19" s="154">
        <f t="shared" si="3"/>
        <v>58288684</v>
      </c>
      <c r="F19" s="100">
        <f t="shared" si="3"/>
        <v>58288684</v>
      </c>
      <c r="G19" s="100">
        <f t="shared" si="3"/>
        <v>1447677</v>
      </c>
      <c r="H19" s="100">
        <f t="shared" si="3"/>
        <v>1516953</v>
      </c>
      <c r="I19" s="100">
        <f t="shared" si="3"/>
        <v>1736742</v>
      </c>
      <c r="J19" s="100">
        <f t="shared" si="3"/>
        <v>4701372</v>
      </c>
      <c r="K19" s="100">
        <f t="shared" si="3"/>
        <v>1517339</v>
      </c>
      <c r="L19" s="100">
        <f t="shared" si="3"/>
        <v>1481777</v>
      </c>
      <c r="M19" s="100">
        <f t="shared" si="3"/>
        <v>4995729</v>
      </c>
      <c r="N19" s="100">
        <f t="shared" si="3"/>
        <v>7994845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12696217</v>
      </c>
      <c r="X19" s="100">
        <f t="shared" si="3"/>
        <v>29660428</v>
      </c>
      <c r="Y19" s="100">
        <f t="shared" si="3"/>
        <v>-16964211</v>
      </c>
      <c r="Z19" s="137">
        <f>+IF(X19&lt;&gt;0,+(Y19/X19)*100,0)</f>
        <v>-57.19476131632355</v>
      </c>
      <c r="AA19" s="153">
        <f>SUM(AA20:AA23)</f>
        <v>58288684</v>
      </c>
    </row>
    <row r="20" spans="1:27" ht="13.5">
      <c r="A20" s="138" t="s">
        <v>89</v>
      </c>
      <c r="B20" s="136"/>
      <c r="C20" s="155">
        <v>14093229</v>
      </c>
      <c r="D20" s="155"/>
      <c r="E20" s="156">
        <v>14458569</v>
      </c>
      <c r="F20" s="60">
        <v>14458569</v>
      </c>
      <c r="G20" s="60">
        <v>795882</v>
      </c>
      <c r="H20" s="60">
        <v>791406</v>
      </c>
      <c r="I20" s="60">
        <v>1200525</v>
      </c>
      <c r="J20" s="60">
        <v>2787813</v>
      </c>
      <c r="K20" s="60">
        <v>706396</v>
      </c>
      <c r="L20" s="60">
        <v>643233</v>
      </c>
      <c r="M20" s="60">
        <v>988796</v>
      </c>
      <c r="N20" s="60">
        <v>2338425</v>
      </c>
      <c r="O20" s="60"/>
      <c r="P20" s="60"/>
      <c r="Q20" s="60"/>
      <c r="R20" s="60"/>
      <c r="S20" s="60"/>
      <c r="T20" s="60"/>
      <c r="U20" s="60"/>
      <c r="V20" s="60"/>
      <c r="W20" s="60">
        <v>5126238</v>
      </c>
      <c r="X20" s="60">
        <v>7229557</v>
      </c>
      <c r="Y20" s="60">
        <v>-2103319</v>
      </c>
      <c r="Z20" s="140">
        <v>-29.09</v>
      </c>
      <c r="AA20" s="155">
        <v>14458569</v>
      </c>
    </row>
    <row r="21" spans="1:27" ht="13.5">
      <c r="A21" s="138" t="s">
        <v>90</v>
      </c>
      <c r="B21" s="136"/>
      <c r="C21" s="155">
        <v>38248941</v>
      </c>
      <c r="D21" s="155"/>
      <c r="E21" s="156">
        <v>29985366</v>
      </c>
      <c r="F21" s="60">
        <v>29985366</v>
      </c>
      <c r="G21" s="60">
        <v>238002</v>
      </c>
      <c r="H21" s="60">
        <v>302811</v>
      </c>
      <c r="I21" s="60">
        <v>262476</v>
      </c>
      <c r="J21" s="60">
        <v>803289</v>
      </c>
      <c r="K21" s="60">
        <v>388543</v>
      </c>
      <c r="L21" s="60">
        <v>265354</v>
      </c>
      <c r="M21" s="60">
        <v>273212</v>
      </c>
      <c r="N21" s="60">
        <v>927109</v>
      </c>
      <c r="O21" s="60"/>
      <c r="P21" s="60"/>
      <c r="Q21" s="60"/>
      <c r="R21" s="60"/>
      <c r="S21" s="60"/>
      <c r="T21" s="60"/>
      <c r="U21" s="60"/>
      <c r="V21" s="60"/>
      <c r="W21" s="60">
        <v>1730398</v>
      </c>
      <c r="X21" s="60">
        <v>15844726</v>
      </c>
      <c r="Y21" s="60">
        <v>-14114328</v>
      </c>
      <c r="Z21" s="140">
        <v>-89.08</v>
      </c>
      <c r="AA21" s="155">
        <v>29985366</v>
      </c>
    </row>
    <row r="22" spans="1:27" ht="13.5">
      <c r="A22" s="138" t="s">
        <v>91</v>
      </c>
      <c r="B22" s="136"/>
      <c r="C22" s="157">
        <v>5236829</v>
      </c>
      <c r="D22" s="157"/>
      <c r="E22" s="158">
        <v>6039124</v>
      </c>
      <c r="F22" s="159">
        <v>6039124</v>
      </c>
      <c r="G22" s="159">
        <v>191121</v>
      </c>
      <c r="H22" s="159">
        <v>196058</v>
      </c>
      <c r="I22" s="159">
        <v>108598</v>
      </c>
      <c r="J22" s="159">
        <v>495777</v>
      </c>
      <c r="K22" s="159">
        <v>195790</v>
      </c>
      <c r="L22" s="159">
        <v>279410</v>
      </c>
      <c r="M22" s="159">
        <v>1270055</v>
      </c>
      <c r="N22" s="159">
        <v>1745255</v>
      </c>
      <c r="O22" s="159"/>
      <c r="P22" s="159"/>
      <c r="Q22" s="159"/>
      <c r="R22" s="159"/>
      <c r="S22" s="159"/>
      <c r="T22" s="159"/>
      <c r="U22" s="159"/>
      <c r="V22" s="159"/>
      <c r="W22" s="159">
        <v>2241032</v>
      </c>
      <c r="X22" s="159">
        <v>2965527</v>
      </c>
      <c r="Y22" s="159">
        <v>-724495</v>
      </c>
      <c r="Z22" s="141">
        <v>-24.43</v>
      </c>
      <c r="AA22" s="157">
        <v>6039124</v>
      </c>
    </row>
    <row r="23" spans="1:27" ht="13.5">
      <c r="A23" s="138" t="s">
        <v>92</v>
      </c>
      <c r="B23" s="136"/>
      <c r="C23" s="155">
        <v>4877074</v>
      </c>
      <c r="D23" s="155"/>
      <c r="E23" s="156">
        <v>7805625</v>
      </c>
      <c r="F23" s="60">
        <v>7805625</v>
      </c>
      <c r="G23" s="60">
        <v>222672</v>
      </c>
      <c r="H23" s="60">
        <v>226678</v>
      </c>
      <c r="I23" s="60">
        <v>165143</v>
      </c>
      <c r="J23" s="60">
        <v>614493</v>
      </c>
      <c r="K23" s="60">
        <v>226610</v>
      </c>
      <c r="L23" s="60">
        <v>293780</v>
      </c>
      <c r="M23" s="60">
        <v>2463666</v>
      </c>
      <c r="N23" s="60">
        <v>2984056</v>
      </c>
      <c r="O23" s="60"/>
      <c r="P23" s="60"/>
      <c r="Q23" s="60"/>
      <c r="R23" s="60"/>
      <c r="S23" s="60"/>
      <c r="T23" s="60"/>
      <c r="U23" s="60"/>
      <c r="V23" s="60"/>
      <c r="W23" s="60">
        <v>3598549</v>
      </c>
      <c r="X23" s="60">
        <v>3620618</v>
      </c>
      <c r="Y23" s="60">
        <v>-22069</v>
      </c>
      <c r="Z23" s="140">
        <v>-0.61</v>
      </c>
      <c r="AA23" s="155">
        <v>7805625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455000</v>
      </c>
      <c r="F24" s="100">
        <v>455000</v>
      </c>
      <c r="G24" s="100"/>
      <c r="H24" s="100">
        <v>4595</v>
      </c>
      <c r="I24" s="100">
        <v>16250</v>
      </c>
      <c r="J24" s="100">
        <v>20845</v>
      </c>
      <c r="K24" s="100">
        <v>3055</v>
      </c>
      <c r="L24" s="100">
        <v>15415</v>
      </c>
      <c r="M24" s="100">
        <v>6132</v>
      </c>
      <c r="N24" s="100">
        <v>24602</v>
      </c>
      <c r="O24" s="100"/>
      <c r="P24" s="100"/>
      <c r="Q24" s="100"/>
      <c r="R24" s="100"/>
      <c r="S24" s="100"/>
      <c r="T24" s="100"/>
      <c r="U24" s="100"/>
      <c r="V24" s="100"/>
      <c r="W24" s="100">
        <v>45447</v>
      </c>
      <c r="X24" s="100">
        <v>73332</v>
      </c>
      <c r="Y24" s="100">
        <v>-27885</v>
      </c>
      <c r="Z24" s="137">
        <v>-38.03</v>
      </c>
      <c r="AA24" s="153">
        <v>455000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84861551</v>
      </c>
      <c r="D25" s="168">
        <f>+D5+D9+D15+D19+D24</f>
        <v>0</v>
      </c>
      <c r="E25" s="169">
        <f t="shared" si="4"/>
        <v>94984243</v>
      </c>
      <c r="F25" s="73">
        <f t="shared" si="4"/>
        <v>94984243</v>
      </c>
      <c r="G25" s="73">
        <f t="shared" si="4"/>
        <v>14375299</v>
      </c>
      <c r="H25" s="73">
        <f t="shared" si="4"/>
        <v>3161066</v>
      </c>
      <c r="I25" s="73">
        <f t="shared" si="4"/>
        <v>2066389</v>
      </c>
      <c r="J25" s="73">
        <f t="shared" si="4"/>
        <v>19602754</v>
      </c>
      <c r="K25" s="73">
        <f t="shared" si="4"/>
        <v>2195244</v>
      </c>
      <c r="L25" s="73">
        <f t="shared" si="4"/>
        <v>2178931</v>
      </c>
      <c r="M25" s="73">
        <f t="shared" si="4"/>
        <v>8637777</v>
      </c>
      <c r="N25" s="73">
        <f t="shared" si="4"/>
        <v>13011952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32614706</v>
      </c>
      <c r="X25" s="73">
        <f t="shared" si="4"/>
        <v>45365359</v>
      </c>
      <c r="Y25" s="73">
        <f t="shared" si="4"/>
        <v>-12750653</v>
      </c>
      <c r="Z25" s="170">
        <f>+IF(X25&lt;&gt;0,+(Y25/X25)*100,0)</f>
        <v>-28.106584585829026</v>
      </c>
      <c r="AA25" s="168">
        <f>+AA5+AA9+AA15+AA19+AA24</f>
        <v>94984243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38994639</v>
      </c>
      <c r="D28" s="153">
        <f>SUM(D29:D31)</f>
        <v>0</v>
      </c>
      <c r="E28" s="154">
        <f t="shared" si="5"/>
        <v>34234884</v>
      </c>
      <c r="F28" s="100">
        <f t="shared" si="5"/>
        <v>34234884</v>
      </c>
      <c r="G28" s="100">
        <f t="shared" si="5"/>
        <v>2732727</v>
      </c>
      <c r="H28" s="100">
        <f t="shared" si="5"/>
        <v>1012526</v>
      </c>
      <c r="I28" s="100">
        <f t="shared" si="5"/>
        <v>890172</v>
      </c>
      <c r="J28" s="100">
        <f t="shared" si="5"/>
        <v>4635425</v>
      </c>
      <c r="K28" s="100">
        <f t="shared" si="5"/>
        <v>1303529</v>
      </c>
      <c r="L28" s="100">
        <f t="shared" si="5"/>
        <v>1650588</v>
      </c>
      <c r="M28" s="100">
        <f t="shared" si="5"/>
        <v>1254574</v>
      </c>
      <c r="N28" s="100">
        <f t="shared" si="5"/>
        <v>4208691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8844116</v>
      </c>
      <c r="X28" s="100">
        <f t="shared" si="5"/>
        <v>17117256</v>
      </c>
      <c r="Y28" s="100">
        <f t="shared" si="5"/>
        <v>-8273140</v>
      </c>
      <c r="Z28" s="137">
        <f>+IF(X28&lt;&gt;0,+(Y28/X28)*100,0)</f>
        <v>-48.33216258493768</v>
      </c>
      <c r="AA28" s="153">
        <f>SUM(AA29:AA31)</f>
        <v>34234884</v>
      </c>
    </row>
    <row r="29" spans="1:27" ht="13.5">
      <c r="A29" s="138" t="s">
        <v>75</v>
      </c>
      <c r="B29" s="136"/>
      <c r="C29" s="155">
        <v>3385076</v>
      </c>
      <c r="D29" s="155"/>
      <c r="E29" s="156">
        <v>3506330</v>
      </c>
      <c r="F29" s="60">
        <v>3506330</v>
      </c>
      <c r="G29" s="60">
        <v>240525</v>
      </c>
      <c r="H29" s="60">
        <v>242003</v>
      </c>
      <c r="I29" s="60">
        <v>239504</v>
      </c>
      <c r="J29" s="60">
        <v>722032</v>
      </c>
      <c r="K29" s="60">
        <v>242139</v>
      </c>
      <c r="L29" s="60">
        <v>267086</v>
      </c>
      <c r="M29" s="60">
        <v>242003</v>
      </c>
      <c r="N29" s="60">
        <v>751228</v>
      </c>
      <c r="O29" s="60"/>
      <c r="P29" s="60"/>
      <c r="Q29" s="60"/>
      <c r="R29" s="60"/>
      <c r="S29" s="60"/>
      <c r="T29" s="60"/>
      <c r="U29" s="60"/>
      <c r="V29" s="60"/>
      <c r="W29" s="60">
        <v>1473260</v>
      </c>
      <c r="X29" s="60">
        <v>1753218</v>
      </c>
      <c r="Y29" s="60">
        <v>-279958</v>
      </c>
      <c r="Z29" s="140">
        <v>-15.97</v>
      </c>
      <c r="AA29" s="155">
        <v>3506330</v>
      </c>
    </row>
    <row r="30" spans="1:27" ht="13.5">
      <c r="A30" s="138" t="s">
        <v>76</v>
      </c>
      <c r="B30" s="136"/>
      <c r="C30" s="157">
        <v>31209782</v>
      </c>
      <c r="D30" s="157"/>
      <c r="E30" s="158">
        <v>25419046</v>
      </c>
      <c r="F30" s="159">
        <v>25419046</v>
      </c>
      <c r="G30" s="159">
        <v>1224335</v>
      </c>
      <c r="H30" s="159">
        <v>419069</v>
      </c>
      <c r="I30" s="159">
        <v>225422</v>
      </c>
      <c r="J30" s="159">
        <v>1868826</v>
      </c>
      <c r="K30" s="159">
        <v>701434</v>
      </c>
      <c r="L30" s="159">
        <v>894945</v>
      </c>
      <c r="M30" s="159">
        <v>673137</v>
      </c>
      <c r="N30" s="159">
        <v>2269516</v>
      </c>
      <c r="O30" s="159"/>
      <c r="P30" s="159"/>
      <c r="Q30" s="159"/>
      <c r="R30" s="159"/>
      <c r="S30" s="159"/>
      <c r="T30" s="159"/>
      <c r="U30" s="159"/>
      <c r="V30" s="159"/>
      <c r="W30" s="159">
        <v>4138342</v>
      </c>
      <c r="X30" s="159">
        <v>12709620</v>
      </c>
      <c r="Y30" s="159">
        <v>-8571278</v>
      </c>
      <c r="Z30" s="141">
        <v>-67.44</v>
      </c>
      <c r="AA30" s="157">
        <v>25419046</v>
      </c>
    </row>
    <row r="31" spans="1:27" ht="13.5">
      <c r="A31" s="138" t="s">
        <v>77</v>
      </c>
      <c r="B31" s="136"/>
      <c r="C31" s="155">
        <v>4399781</v>
      </c>
      <c r="D31" s="155"/>
      <c r="E31" s="156">
        <v>5309508</v>
      </c>
      <c r="F31" s="60">
        <v>5309508</v>
      </c>
      <c r="G31" s="60">
        <v>1267867</v>
      </c>
      <c r="H31" s="60">
        <v>351454</v>
      </c>
      <c r="I31" s="60">
        <v>425246</v>
      </c>
      <c r="J31" s="60">
        <v>2044567</v>
      </c>
      <c r="K31" s="60">
        <v>359956</v>
      </c>
      <c r="L31" s="60">
        <v>488557</v>
      </c>
      <c r="M31" s="60">
        <v>339434</v>
      </c>
      <c r="N31" s="60">
        <v>1187947</v>
      </c>
      <c r="O31" s="60"/>
      <c r="P31" s="60"/>
      <c r="Q31" s="60"/>
      <c r="R31" s="60"/>
      <c r="S31" s="60"/>
      <c r="T31" s="60"/>
      <c r="U31" s="60"/>
      <c r="V31" s="60"/>
      <c r="W31" s="60">
        <v>3232514</v>
      </c>
      <c r="X31" s="60">
        <v>2654418</v>
      </c>
      <c r="Y31" s="60">
        <v>578096</v>
      </c>
      <c r="Z31" s="140">
        <v>21.78</v>
      </c>
      <c r="AA31" s="155">
        <v>5309508</v>
      </c>
    </row>
    <row r="32" spans="1:27" ht="13.5">
      <c r="A32" s="135" t="s">
        <v>78</v>
      </c>
      <c r="B32" s="136"/>
      <c r="C32" s="153">
        <f aca="true" t="shared" si="6" ref="C32:Y32">SUM(C33:C37)</f>
        <v>3337938</v>
      </c>
      <c r="D32" s="153">
        <f>SUM(D33:D37)</f>
        <v>0</v>
      </c>
      <c r="E32" s="154">
        <f t="shared" si="6"/>
        <v>3479172</v>
      </c>
      <c r="F32" s="100">
        <f t="shared" si="6"/>
        <v>3479172</v>
      </c>
      <c r="G32" s="100">
        <f t="shared" si="6"/>
        <v>233300</v>
      </c>
      <c r="H32" s="100">
        <f t="shared" si="6"/>
        <v>226759</v>
      </c>
      <c r="I32" s="100">
        <f t="shared" si="6"/>
        <v>226523</v>
      </c>
      <c r="J32" s="100">
        <f t="shared" si="6"/>
        <v>686582</v>
      </c>
      <c r="K32" s="100">
        <f t="shared" si="6"/>
        <v>226156</v>
      </c>
      <c r="L32" s="100">
        <f t="shared" si="6"/>
        <v>336708</v>
      </c>
      <c r="M32" s="100">
        <f t="shared" si="6"/>
        <v>208425</v>
      </c>
      <c r="N32" s="100">
        <f t="shared" si="6"/>
        <v>771289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1457871</v>
      </c>
      <c r="X32" s="100">
        <f t="shared" si="6"/>
        <v>1877074</v>
      </c>
      <c r="Y32" s="100">
        <f t="shared" si="6"/>
        <v>-419203</v>
      </c>
      <c r="Z32" s="137">
        <f>+IF(X32&lt;&gt;0,+(Y32/X32)*100,0)</f>
        <v>-22.3327902895677</v>
      </c>
      <c r="AA32" s="153">
        <f>SUM(AA33:AA37)</f>
        <v>3479172</v>
      </c>
    </row>
    <row r="33" spans="1:27" ht="13.5">
      <c r="A33" s="138" t="s">
        <v>79</v>
      </c>
      <c r="B33" s="136"/>
      <c r="C33" s="155">
        <v>2839634</v>
      </c>
      <c r="D33" s="155"/>
      <c r="E33" s="156">
        <v>2860979</v>
      </c>
      <c r="F33" s="60">
        <v>2860979</v>
      </c>
      <c r="G33" s="60">
        <v>200676</v>
      </c>
      <c r="H33" s="60">
        <v>190213</v>
      </c>
      <c r="I33" s="60">
        <v>188528</v>
      </c>
      <c r="J33" s="60">
        <v>579417</v>
      </c>
      <c r="K33" s="60">
        <v>193433</v>
      </c>
      <c r="L33" s="60">
        <v>276947</v>
      </c>
      <c r="M33" s="60">
        <v>174985</v>
      </c>
      <c r="N33" s="60">
        <v>645365</v>
      </c>
      <c r="O33" s="60"/>
      <c r="P33" s="60"/>
      <c r="Q33" s="60"/>
      <c r="R33" s="60"/>
      <c r="S33" s="60"/>
      <c r="T33" s="60"/>
      <c r="U33" s="60"/>
      <c r="V33" s="60"/>
      <c r="W33" s="60">
        <v>1224782</v>
      </c>
      <c r="X33" s="60">
        <v>1567738</v>
      </c>
      <c r="Y33" s="60">
        <v>-342956</v>
      </c>
      <c r="Z33" s="140">
        <v>-21.88</v>
      </c>
      <c r="AA33" s="155">
        <v>2860979</v>
      </c>
    </row>
    <row r="34" spans="1:27" ht="13.5">
      <c r="A34" s="138" t="s">
        <v>80</v>
      </c>
      <c r="B34" s="136"/>
      <c r="C34" s="155"/>
      <c r="D34" s="155"/>
      <c r="E34" s="156">
        <v>6000</v>
      </c>
      <c r="F34" s="60">
        <v>6000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3240</v>
      </c>
      <c r="Y34" s="60">
        <v>-3240</v>
      </c>
      <c r="Z34" s="140">
        <v>-100</v>
      </c>
      <c r="AA34" s="155">
        <v>6000</v>
      </c>
    </row>
    <row r="35" spans="1:27" ht="13.5">
      <c r="A35" s="138" t="s">
        <v>81</v>
      </c>
      <c r="B35" s="136"/>
      <c r="C35" s="155">
        <v>498304</v>
      </c>
      <c r="D35" s="155"/>
      <c r="E35" s="156">
        <v>612193</v>
      </c>
      <c r="F35" s="60">
        <v>612193</v>
      </c>
      <c r="G35" s="60">
        <v>32624</v>
      </c>
      <c r="H35" s="60">
        <v>36546</v>
      </c>
      <c r="I35" s="60">
        <v>37995</v>
      </c>
      <c r="J35" s="60">
        <v>107165</v>
      </c>
      <c r="K35" s="60">
        <v>32723</v>
      </c>
      <c r="L35" s="60">
        <v>59761</v>
      </c>
      <c r="M35" s="60">
        <v>33440</v>
      </c>
      <c r="N35" s="60">
        <v>125924</v>
      </c>
      <c r="O35" s="60"/>
      <c r="P35" s="60"/>
      <c r="Q35" s="60"/>
      <c r="R35" s="60"/>
      <c r="S35" s="60"/>
      <c r="T35" s="60"/>
      <c r="U35" s="60"/>
      <c r="V35" s="60"/>
      <c r="W35" s="60">
        <v>233089</v>
      </c>
      <c r="X35" s="60">
        <v>306096</v>
      </c>
      <c r="Y35" s="60">
        <v>-73007</v>
      </c>
      <c r="Z35" s="140">
        <v>-23.85</v>
      </c>
      <c r="AA35" s="155">
        <v>612193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9302973</v>
      </c>
      <c r="D38" s="153">
        <f>SUM(D39:D41)</f>
        <v>0</v>
      </c>
      <c r="E38" s="154">
        <f t="shared" si="7"/>
        <v>9305498</v>
      </c>
      <c r="F38" s="100">
        <f t="shared" si="7"/>
        <v>9305498</v>
      </c>
      <c r="G38" s="100">
        <f t="shared" si="7"/>
        <v>583755</v>
      </c>
      <c r="H38" s="100">
        <f t="shared" si="7"/>
        <v>865469</v>
      </c>
      <c r="I38" s="100">
        <f t="shared" si="7"/>
        <v>704878</v>
      </c>
      <c r="J38" s="100">
        <f t="shared" si="7"/>
        <v>2154102</v>
      </c>
      <c r="K38" s="100">
        <f t="shared" si="7"/>
        <v>695163</v>
      </c>
      <c r="L38" s="100">
        <f t="shared" si="7"/>
        <v>1021311</v>
      </c>
      <c r="M38" s="100">
        <f t="shared" si="7"/>
        <v>595581</v>
      </c>
      <c r="N38" s="100">
        <f t="shared" si="7"/>
        <v>2312055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4466157</v>
      </c>
      <c r="X38" s="100">
        <f t="shared" si="7"/>
        <v>4632492</v>
      </c>
      <c r="Y38" s="100">
        <f t="shared" si="7"/>
        <v>-166335</v>
      </c>
      <c r="Z38" s="137">
        <f>+IF(X38&lt;&gt;0,+(Y38/X38)*100,0)</f>
        <v>-3.590616022650444</v>
      </c>
      <c r="AA38" s="153">
        <f>SUM(AA39:AA41)</f>
        <v>9305498</v>
      </c>
    </row>
    <row r="39" spans="1:27" ht="13.5">
      <c r="A39" s="138" t="s">
        <v>85</v>
      </c>
      <c r="B39" s="136"/>
      <c r="C39" s="155"/>
      <c r="D39" s="155"/>
      <c r="E39" s="156">
        <v>684660</v>
      </c>
      <c r="F39" s="60">
        <v>684660</v>
      </c>
      <c r="G39" s="60">
        <v>70578</v>
      </c>
      <c r="H39" s="60">
        <v>70606</v>
      </c>
      <c r="I39" s="60">
        <v>70633</v>
      </c>
      <c r="J39" s="60">
        <v>211817</v>
      </c>
      <c r="K39" s="60">
        <v>70661</v>
      </c>
      <c r="L39" s="60">
        <v>136630</v>
      </c>
      <c r="M39" s="60">
        <v>71316</v>
      </c>
      <c r="N39" s="60">
        <v>278607</v>
      </c>
      <c r="O39" s="60"/>
      <c r="P39" s="60"/>
      <c r="Q39" s="60"/>
      <c r="R39" s="60"/>
      <c r="S39" s="60"/>
      <c r="T39" s="60"/>
      <c r="U39" s="60"/>
      <c r="V39" s="60"/>
      <c r="W39" s="60">
        <v>490424</v>
      </c>
      <c r="X39" s="60">
        <v>342330</v>
      </c>
      <c r="Y39" s="60">
        <v>148094</v>
      </c>
      <c r="Z39" s="140">
        <v>43.26</v>
      </c>
      <c r="AA39" s="155">
        <v>684660</v>
      </c>
    </row>
    <row r="40" spans="1:27" ht="13.5">
      <c r="A40" s="138" t="s">
        <v>86</v>
      </c>
      <c r="B40" s="136"/>
      <c r="C40" s="155">
        <v>9302973</v>
      </c>
      <c r="D40" s="155"/>
      <c r="E40" s="156">
        <v>8620838</v>
      </c>
      <c r="F40" s="60">
        <v>8620838</v>
      </c>
      <c r="G40" s="60">
        <v>513177</v>
      </c>
      <c r="H40" s="60">
        <v>794863</v>
      </c>
      <c r="I40" s="60">
        <v>634245</v>
      </c>
      <c r="J40" s="60">
        <v>1942285</v>
      </c>
      <c r="K40" s="60">
        <v>624502</v>
      </c>
      <c r="L40" s="60">
        <v>884681</v>
      </c>
      <c r="M40" s="60">
        <v>524265</v>
      </c>
      <c r="N40" s="60">
        <v>2033448</v>
      </c>
      <c r="O40" s="60"/>
      <c r="P40" s="60"/>
      <c r="Q40" s="60"/>
      <c r="R40" s="60"/>
      <c r="S40" s="60"/>
      <c r="T40" s="60"/>
      <c r="U40" s="60"/>
      <c r="V40" s="60"/>
      <c r="W40" s="60">
        <v>3975733</v>
      </c>
      <c r="X40" s="60">
        <v>4290162</v>
      </c>
      <c r="Y40" s="60">
        <v>-314429</v>
      </c>
      <c r="Z40" s="140">
        <v>-7.33</v>
      </c>
      <c r="AA40" s="155">
        <v>8620838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20704648</v>
      </c>
      <c r="D42" s="153">
        <f>SUM(D43:D46)</f>
        <v>0</v>
      </c>
      <c r="E42" s="154">
        <f t="shared" si="8"/>
        <v>23541260</v>
      </c>
      <c r="F42" s="100">
        <f t="shared" si="8"/>
        <v>23541260</v>
      </c>
      <c r="G42" s="100">
        <f t="shared" si="8"/>
        <v>1960305</v>
      </c>
      <c r="H42" s="100">
        <f t="shared" si="8"/>
        <v>2052682</v>
      </c>
      <c r="I42" s="100">
        <f t="shared" si="8"/>
        <v>2324865</v>
      </c>
      <c r="J42" s="100">
        <f t="shared" si="8"/>
        <v>6337852</v>
      </c>
      <c r="K42" s="100">
        <f t="shared" si="8"/>
        <v>1775416</v>
      </c>
      <c r="L42" s="100">
        <f t="shared" si="8"/>
        <v>2245556</v>
      </c>
      <c r="M42" s="100">
        <f t="shared" si="8"/>
        <v>1837127</v>
      </c>
      <c r="N42" s="100">
        <f t="shared" si="8"/>
        <v>5858099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12195951</v>
      </c>
      <c r="X42" s="100">
        <f t="shared" si="8"/>
        <v>11770674</v>
      </c>
      <c r="Y42" s="100">
        <f t="shared" si="8"/>
        <v>425277</v>
      </c>
      <c r="Z42" s="137">
        <f>+IF(X42&lt;&gt;0,+(Y42/X42)*100,0)</f>
        <v>3.6130216502470462</v>
      </c>
      <c r="AA42" s="153">
        <f>SUM(AA43:AA46)</f>
        <v>23541260</v>
      </c>
    </row>
    <row r="43" spans="1:27" ht="13.5">
      <c r="A43" s="138" t="s">
        <v>89</v>
      </c>
      <c r="B43" s="136"/>
      <c r="C43" s="155">
        <v>11544006</v>
      </c>
      <c r="D43" s="155"/>
      <c r="E43" s="156">
        <v>12446421</v>
      </c>
      <c r="F43" s="60">
        <v>12446421</v>
      </c>
      <c r="G43" s="60">
        <v>1116040</v>
      </c>
      <c r="H43" s="60">
        <v>1177846</v>
      </c>
      <c r="I43" s="60">
        <v>1445944</v>
      </c>
      <c r="J43" s="60">
        <v>3739830</v>
      </c>
      <c r="K43" s="60">
        <v>839719</v>
      </c>
      <c r="L43" s="60">
        <v>862431</v>
      </c>
      <c r="M43" s="60">
        <v>983360</v>
      </c>
      <c r="N43" s="60">
        <v>2685510</v>
      </c>
      <c r="O43" s="60"/>
      <c r="P43" s="60"/>
      <c r="Q43" s="60"/>
      <c r="R43" s="60"/>
      <c r="S43" s="60"/>
      <c r="T43" s="60"/>
      <c r="U43" s="60"/>
      <c r="V43" s="60"/>
      <c r="W43" s="60">
        <v>6425340</v>
      </c>
      <c r="X43" s="60">
        <v>6223206</v>
      </c>
      <c r="Y43" s="60">
        <v>202134</v>
      </c>
      <c r="Z43" s="140">
        <v>3.25</v>
      </c>
      <c r="AA43" s="155">
        <v>12446421</v>
      </c>
    </row>
    <row r="44" spans="1:27" ht="13.5">
      <c r="A44" s="138" t="s">
        <v>90</v>
      </c>
      <c r="B44" s="136"/>
      <c r="C44" s="155">
        <v>4388686</v>
      </c>
      <c r="D44" s="155"/>
      <c r="E44" s="156">
        <v>4688545</v>
      </c>
      <c r="F44" s="60">
        <v>4688545</v>
      </c>
      <c r="G44" s="60">
        <v>358339</v>
      </c>
      <c r="H44" s="60">
        <v>376627</v>
      </c>
      <c r="I44" s="60">
        <v>355717</v>
      </c>
      <c r="J44" s="60">
        <v>1090683</v>
      </c>
      <c r="K44" s="60">
        <v>385760</v>
      </c>
      <c r="L44" s="60">
        <v>509287</v>
      </c>
      <c r="M44" s="60">
        <v>334657</v>
      </c>
      <c r="N44" s="60">
        <v>1229704</v>
      </c>
      <c r="O44" s="60"/>
      <c r="P44" s="60"/>
      <c r="Q44" s="60"/>
      <c r="R44" s="60"/>
      <c r="S44" s="60"/>
      <c r="T44" s="60"/>
      <c r="U44" s="60"/>
      <c r="V44" s="60"/>
      <c r="W44" s="60">
        <v>2320387</v>
      </c>
      <c r="X44" s="60">
        <v>2344272</v>
      </c>
      <c r="Y44" s="60">
        <v>-23885</v>
      </c>
      <c r="Z44" s="140">
        <v>-1.02</v>
      </c>
      <c r="AA44" s="155">
        <v>4688545</v>
      </c>
    </row>
    <row r="45" spans="1:27" ht="13.5">
      <c r="A45" s="138" t="s">
        <v>91</v>
      </c>
      <c r="B45" s="136"/>
      <c r="C45" s="157">
        <v>1507546</v>
      </c>
      <c r="D45" s="157"/>
      <c r="E45" s="158">
        <v>2889757</v>
      </c>
      <c r="F45" s="159">
        <v>2889757</v>
      </c>
      <c r="G45" s="159">
        <v>214223</v>
      </c>
      <c r="H45" s="159">
        <v>224860</v>
      </c>
      <c r="I45" s="159">
        <v>238964</v>
      </c>
      <c r="J45" s="159">
        <v>678047</v>
      </c>
      <c r="K45" s="159">
        <v>261561</v>
      </c>
      <c r="L45" s="159">
        <v>419398</v>
      </c>
      <c r="M45" s="159">
        <v>239765</v>
      </c>
      <c r="N45" s="159">
        <v>920724</v>
      </c>
      <c r="O45" s="159"/>
      <c r="P45" s="159"/>
      <c r="Q45" s="159"/>
      <c r="R45" s="159"/>
      <c r="S45" s="159"/>
      <c r="T45" s="159"/>
      <c r="U45" s="159"/>
      <c r="V45" s="159"/>
      <c r="W45" s="159">
        <v>1598771</v>
      </c>
      <c r="X45" s="159">
        <v>1444878</v>
      </c>
      <c r="Y45" s="159">
        <v>153893</v>
      </c>
      <c r="Z45" s="141">
        <v>10.65</v>
      </c>
      <c r="AA45" s="157">
        <v>2889757</v>
      </c>
    </row>
    <row r="46" spans="1:27" ht="13.5">
      <c r="A46" s="138" t="s">
        <v>92</v>
      </c>
      <c r="B46" s="136"/>
      <c r="C46" s="155">
        <v>3264410</v>
      </c>
      <c r="D46" s="155"/>
      <c r="E46" s="156">
        <v>3516537</v>
      </c>
      <c r="F46" s="60">
        <v>3516537</v>
      </c>
      <c r="G46" s="60">
        <v>271703</v>
      </c>
      <c r="H46" s="60">
        <v>273349</v>
      </c>
      <c r="I46" s="60">
        <v>284240</v>
      </c>
      <c r="J46" s="60">
        <v>829292</v>
      </c>
      <c r="K46" s="60">
        <v>288376</v>
      </c>
      <c r="L46" s="60">
        <v>454440</v>
      </c>
      <c r="M46" s="60">
        <v>279345</v>
      </c>
      <c r="N46" s="60">
        <v>1022161</v>
      </c>
      <c r="O46" s="60"/>
      <c r="P46" s="60"/>
      <c r="Q46" s="60"/>
      <c r="R46" s="60"/>
      <c r="S46" s="60"/>
      <c r="T46" s="60"/>
      <c r="U46" s="60"/>
      <c r="V46" s="60"/>
      <c r="W46" s="60">
        <v>1851453</v>
      </c>
      <c r="X46" s="60">
        <v>1758318</v>
      </c>
      <c r="Y46" s="60">
        <v>93135</v>
      </c>
      <c r="Z46" s="140">
        <v>5.3</v>
      </c>
      <c r="AA46" s="155">
        <v>3516537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1133669</v>
      </c>
      <c r="F47" s="100">
        <v>1133669</v>
      </c>
      <c r="G47" s="100">
        <v>43994</v>
      </c>
      <c r="H47" s="100">
        <v>46607</v>
      </c>
      <c r="I47" s="100">
        <v>47468</v>
      </c>
      <c r="J47" s="100">
        <v>138069</v>
      </c>
      <c r="K47" s="100">
        <v>48839</v>
      </c>
      <c r="L47" s="100">
        <v>130889</v>
      </c>
      <c r="M47" s="100">
        <v>71806</v>
      </c>
      <c r="N47" s="100">
        <v>251534</v>
      </c>
      <c r="O47" s="100"/>
      <c r="P47" s="100"/>
      <c r="Q47" s="100"/>
      <c r="R47" s="100"/>
      <c r="S47" s="100"/>
      <c r="T47" s="100"/>
      <c r="U47" s="100"/>
      <c r="V47" s="100"/>
      <c r="W47" s="100">
        <v>389603</v>
      </c>
      <c r="X47" s="100">
        <v>421022</v>
      </c>
      <c r="Y47" s="100">
        <v>-31419</v>
      </c>
      <c r="Z47" s="137">
        <v>-7.46</v>
      </c>
      <c r="AA47" s="153">
        <v>1133669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72340198</v>
      </c>
      <c r="D48" s="168">
        <f>+D28+D32+D38+D42+D47</f>
        <v>0</v>
      </c>
      <c r="E48" s="169">
        <f t="shared" si="9"/>
        <v>71694483</v>
      </c>
      <c r="F48" s="73">
        <f t="shared" si="9"/>
        <v>71694483</v>
      </c>
      <c r="G48" s="73">
        <f t="shared" si="9"/>
        <v>5554081</v>
      </c>
      <c r="H48" s="73">
        <f t="shared" si="9"/>
        <v>4204043</v>
      </c>
      <c r="I48" s="73">
        <f t="shared" si="9"/>
        <v>4193906</v>
      </c>
      <c r="J48" s="73">
        <f t="shared" si="9"/>
        <v>13952030</v>
      </c>
      <c r="K48" s="73">
        <f t="shared" si="9"/>
        <v>4049103</v>
      </c>
      <c r="L48" s="73">
        <f t="shared" si="9"/>
        <v>5385052</v>
      </c>
      <c r="M48" s="73">
        <f t="shared" si="9"/>
        <v>3967513</v>
      </c>
      <c r="N48" s="73">
        <f t="shared" si="9"/>
        <v>13401668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27353698</v>
      </c>
      <c r="X48" s="73">
        <f t="shared" si="9"/>
        <v>35818518</v>
      </c>
      <c r="Y48" s="73">
        <f t="shared" si="9"/>
        <v>-8464820</v>
      </c>
      <c r="Z48" s="170">
        <f>+IF(X48&lt;&gt;0,+(Y48/X48)*100,0)</f>
        <v>-23.632524383057948</v>
      </c>
      <c r="AA48" s="168">
        <f>+AA28+AA32+AA38+AA42+AA47</f>
        <v>71694483</v>
      </c>
    </row>
    <row r="49" spans="1:27" ht="13.5">
      <c r="A49" s="148" t="s">
        <v>49</v>
      </c>
      <c r="B49" s="149"/>
      <c r="C49" s="171">
        <f aca="true" t="shared" si="10" ref="C49:Y49">+C25-C48</f>
        <v>12521353</v>
      </c>
      <c r="D49" s="171">
        <f>+D25-D48</f>
        <v>0</v>
      </c>
      <c r="E49" s="172">
        <f t="shared" si="10"/>
        <v>23289760</v>
      </c>
      <c r="F49" s="173">
        <f t="shared" si="10"/>
        <v>23289760</v>
      </c>
      <c r="G49" s="173">
        <f t="shared" si="10"/>
        <v>8821218</v>
      </c>
      <c r="H49" s="173">
        <f t="shared" si="10"/>
        <v>-1042977</v>
      </c>
      <c r="I49" s="173">
        <f t="shared" si="10"/>
        <v>-2127517</v>
      </c>
      <c r="J49" s="173">
        <f t="shared" si="10"/>
        <v>5650724</v>
      </c>
      <c r="K49" s="173">
        <f t="shared" si="10"/>
        <v>-1853859</v>
      </c>
      <c r="L49" s="173">
        <f t="shared" si="10"/>
        <v>-3206121</v>
      </c>
      <c r="M49" s="173">
        <f t="shared" si="10"/>
        <v>4670264</v>
      </c>
      <c r="N49" s="173">
        <f t="shared" si="10"/>
        <v>-389716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5261008</v>
      </c>
      <c r="X49" s="173">
        <f>IF(F25=F48,0,X25-X48)</f>
        <v>9546841</v>
      </c>
      <c r="Y49" s="173">
        <f t="shared" si="10"/>
        <v>-4285833</v>
      </c>
      <c r="Z49" s="174">
        <f>+IF(X49&lt;&gt;0,+(Y49/X49)*100,0)</f>
        <v>-44.89268230192584</v>
      </c>
      <c r="AA49" s="171">
        <f>+AA25-AA48</f>
        <v>23289760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3429311</v>
      </c>
      <c r="D5" s="155">
        <v>0</v>
      </c>
      <c r="E5" s="156">
        <v>4376515</v>
      </c>
      <c r="F5" s="60">
        <v>4376515</v>
      </c>
      <c r="G5" s="60">
        <v>4415549</v>
      </c>
      <c r="H5" s="60">
        <v>-14754</v>
      </c>
      <c r="I5" s="60">
        <v>-37708</v>
      </c>
      <c r="J5" s="60">
        <v>4363087</v>
      </c>
      <c r="K5" s="60">
        <v>-1978</v>
      </c>
      <c r="L5" s="60">
        <v>38010</v>
      </c>
      <c r="M5" s="60">
        <v>-345</v>
      </c>
      <c r="N5" s="60">
        <v>35687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4398774</v>
      </c>
      <c r="X5" s="60">
        <v>2188260</v>
      </c>
      <c r="Y5" s="60">
        <v>2210514</v>
      </c>
      <c r="Z5" s="140">
        <v>101.02</v>
      </c>
      <c r="AA5" s="155">
        <v>4376515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9818825</v>
      </c>
      <c r="D7" s="155">
        <v>0</v>
      </c>
      <c r="E7" s="156">
        <v>11091027</v>
      </c>
      <c r="F7" s="60">
        <v>11091027</v>
      </c>
      <c r="G7" s="60">
        <v>790690</v>
      </c>
      <c r="H7" s="60">
        <v>788634</v>
      </c>
      <c r="I7" s="60">
        <v>1196626</v>
      </c>
      <c r="J7" s="60">
        <v>2775950</v>
      </c>
      <c r="K7" s="60">
        <v>702462</v>
      </c>
      <c r="L7" s="60">
        <v>640697</v>
      </c>
      <c r="M7" s="60">
        <v>986166</v>
      </c>
      <c r="N7" s="60">
        <v>2329325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5105275</v>
      </c>
      <c r="X7" s="60">
        <v>5455512</v>
      </c>
      <c r="Y7" s="60">
        <v>-350237</v>
      </c>
      <c r="Z7" s="140">
        <v>-6.42</v>
      </c>
      <c r="AA7" s="155">
        <v>11091027</v>
      </c>
    </row>
    <row r="8" spans="1:27" ht="13.5">
      <c r="A8" s="183" t="s">
        <v>104</v>
      </c>
      <c r="B8" s="182"/>
      <c r="C8" s="155">
        <v>3382391</v>
      </c>
      <c r="D8" s="155">
        <v>0</v>
      </c>
      <c r="E8" s="156">
        <v>3883636</v>
      </c>
      <c r="F8" s="60">
        <v>3883636</v>
      </c>
      <c r="G8" s="60">
        <v>237907</v>
      </c>
      <c r="H8" s="60">
        <v>302669</v>
      </c>
      <c r="I8" s="60">
        <v>262316</v>
      </c>
      <c r="J8" s="60">
        <v>802892</v>
      </c>
      <c r="K8" s="60">
        <v>388496</v>
      </c>
      <c r="L8" s="60">
        <v>265212</v>
      </c>
      <c r="M8" s="60">
        <v>273117</v>
      </c>
      <c r="N8" s="60">
        <v>926825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1729717</v>
      </c>
      <c r="X8" s="60">
        <v>1941816</v>
      </c>
      <c r="Y8" s="60">
        <v>-212099</v>
      </c>
      <c r="Z8" s="140">
        <v>-10.92</v>
      </c>
      <c r="AA8" s="155">
        <v>3883636</v>
      </c>
    </row>
    <row r="9" spans="1:27" ht="13.5">
      <c r="A9" s="183" t="s">
        <v>105</v>
      </c>
      <c r="B9" s="182"/>
      <c r="C9" s="155">
        <v>2123243</v>
      </c>
      <c r="D9" s="155">
        <v>0</v>
      </c>
      <c r="E9" s="156">
        <v>2256769</v>
      </c>
      <c r="F9" s="60">
        <v>2256769</v>
      </c>
      <c r="G9" s="60">
        <v>190742</v>
      </c>
      <c r="H9" s="60">
        <v>195963</v>
      </c>
      <c r="I9" s="60">
        <v>108503</v>
      </c>
      <c r="J9" s="60">
        <v>495208</v>
      </c>
      <c r="K9" s="60">
        <v>195332</v>
      </c>
      <c r="L9" s="60">
        <v>279221</v>
      </c>
      <c r="M9" s="60">
        <v>189667</v>
      </c>
      <c r="N9" s="60">
        <v>664220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1159428</v>
      </c>
      <c r="X9" s="60">
        <v>1128384</v>
      </c>
      <c r="Y9" s="60">
        <v>31044</v>
      </c>
      <c r="Z9" s="140">
        <v>2.75</v>
      </c>
      <c r="AA9" s="155">
        <v>2256769</v>
      </c>
    </row>
    <row r="10" spans="1:27" ht="13.5">
      <c r="A10" s="183" t="s">
        <v>106</v>
      </c>
      <c r="B10" s="182"/>
      <c r="C10" s="155">
        <v>2156165</v>
      </c>
      <c r="D10" s="155">
        <v>0</v>
      </c>
      <c r="E10" s="156">
        <v>2768225</v>
      </c>
      <c r="F10" s="54">
        <v>2768225</v>
      </c>
      <c r="G10" s="54">
        <v>222672</v>
      </c>
      <c r="H10" s="54">
        <v>226678</v>
      </c>
      <c r="I10" s="54">
        <v>165143</v>
      </c>
      <c r="J10" s="54">
        <v>614493</v>
      </c>
      <c r="K10" s="54">
        <v>226610</v>
      </c>
      <c r="L10" s="54">
        <v>293780</v>
      </c>
      <c r="M10" s="54">
        <v>226576</v>
      </c>
      <c r="N10" s="54">
        <v>746966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1361459</v>
      </c>
      <c r="X10" s="54">
        <v>1384110</v>
      </c>
      <c r="Y10" s="54">
        <v>-22651</v>
      </c>
      <c r="Z10" s="184">
        <v>-1.64</v>
      </c>
      <c r="AA10" s="130">
        <v>2768225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46126</v>
      </c>
      <c r="D12" s="155">
        <v>0</v>
      </c>
      <c r="E12" s="156">
        <v>42570</v>
      </c>
      <c r="F12" s="60">
        <v>42570</v>
      </c>
      <c r="G12" s="60">
        <v>4559</v>
      </c>
      <c r="H12" s="60">
        <v>1121</v>
      </c>
      <c r="I12" s="60">
        <v>64281</v>
      </c>
      <c r="J12" s="60">
        <v>69961</v>
      </c>
      <c r="K12" s="60">
        <v>5306</v>
      </c>
      <c r="L12" s="60">
        <v>53657</v>
      </c>
      <c r="M12" s="60">
        <v>3307</v>
      </c>
      <c r="N12" s="60">
        <v>62270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132231</v>
      </c>
      <c r="X12" s="60">
        <v>21288</v>
      </c>
      <c r="Y12" s="60">
        <v>110943</v>
      </c>
      <c r="Z12" s="140">
        <v>521.15</v>
      </c>
      <c r="AA12" s="155">
        <v>42570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88000</v>
      </c>
      <c r="F13" s="60">
        <v>88000</v>
      </c>
      <c r="G13" s="60">
        <v>1490</v>
      </c>
      <c r="H13" s="60">
        <v>7391</v>
      </c>
      <c r="I13" s="60">
        <v>1361</v>
      </c>
      <c r="J13" s="60">
        <v>10242</v>
      </c>
      <c r="K13" s="60">
        <v>2926</v>
      </c>
      <c r="L13" s="60">
        <v>364</v>
      </c>
      <c r="M13" s="60">
        <v>17394</v>
      </c>
      <c r="N13" s="60">
        <v>20684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30926</v>
      </c>
      <c r="X13" s="60">
        <v>43998</v>
      </c>
      <c r="Y13" s="60">
        <v>-13072</v>
      </c>
      <c r="Z13" s="140">
        <v>-29.71</v>
      </c>
      <c r="AA13" s="155">
        <v>88000</v>
      </c>
    </row>
    <row r="14" spans="1:27" ht="13.5">
      <c r="A14" s="181" t="s">
        <v>110</v>
      </c>
      <c r="B14" s="185"/>
      <c r="C14" s="155">
        <v>580460</v>
      </c>
      <c r="D14" s="155">
        <v>0</v>
      </c>
      <c r="E14" s="156">
        <v>372000</v>
      </c>
      <c r="F14" s="60">
        <v>372000</v>
      </c>
      <c r="G14" s="60">
        <v>36363</v>
      </c>
      <c r="H14" s="60">
        <v>37731</v>
      </c>
      <c r="I14" s="60">
        <v>33941</v>
      </c>
      <c r="J14" s="60">
        <v>108035</v>
      </c>
      <c r="K14" s="60">
        <v>44402</v>
      </c>
      <c r="L14" s="60">
        <v>45134</v>
      </c>
      <c r="M14" s="60">
        <v>43284</v>
      </c>
      <c r="N14" s="60">
        <v>132820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240855</v>
      </c>
      <c r="X14" s="60">
        <v>186450</v>
      </c>
      <c r="Y14" s="60">
        <v>54405</v>
      </c>
      <c r="Z14" s="140">
        <v>29.18</v>
      </c>
      <c r="AA14" s="155">
        <v>372000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9250</v>
      </c>
      <c r="D16" s="155">
        <v>0</v>
      </c>
      <c r="E16" s="156">
        <v>10000</v>
      </c>
      <c r="F16" s="60">
        <v>10000</v>
      </c>
      <c r="G16" s="60">
        <v>0</v>
      </c>
      <c r="H16" s="60">
        <v>0</v>
      </c>
      <c r="I16" s="60">
        <v>500</v>
      </c>
      <c r="J16" s="60">
        <v>500</v>
      </c>
      <c r="K16" s="60">
        <v>0</v>
      </c>
      <c r="L16" s="60">
        <v>1100</v>
      </c>
      <c r="M16" s="60">
        <v>0</v>
      </c>
      <c r="N16" s="60">
        <v>1100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1600</v>
      </c>
      <c r="X16" s="60">
        <v>4998</v>
      </c>
      <c r="Y16" s="60">
        <v>-3398</v>
      </c>
      <c r="Z16" s="140">
        <v>-67.99</v>
      </c>
      <c r="AA16" s="155">
        <v>10000</v>
      </c>
    </row>
    <row r="17" spans="1:27" ht="13.5">
      <c r="A17" s="181" t="s">
        <v>113</v>
      </c>
      <c r="B17" s="185"/>
      <c r="C17" s="155">
        <v>624581</v>
      </c>
      <c r="D17" s="155">
        <v>0</v>
      </c>
      <c r="E17" s="156">
        <v>643511</v>
      </c>
      <c r="F17" s="60">
        <v>643511</v>
      </c>
      <c r="G17" s="60">
        <v>81439</v>
      </c>
      <c r="H17" s="60">
        <v>13547</v>
      </c>
      <c r="I17" s="60">
        <v>9511</v>
      </c>
      <c r="J17" s="60">
        <v>104497</v>
      </c>
      <c r="K17" s="60">
        <v>9392</v>
      </c>
      <c r="L17" s="60">
        <v>11018</v>
      </c>
      <c r="M17" s="60">
        <v>48837</v>
      </c>
      <c r="N17" s="60">
        <v>69247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173744</v>
      </c>
      <c r="X17" s="60">
        <v>321756</v>
      </c>
      <c r="Y17" s="60">
        <v>-148012</v>
      </c>
      <c r="Z17" s="140">
        <v>-46</v>
      </c>
      <c r="AA17" s="155">
        <v>643511</v>
      </c>
    </row>
    <row r="18" spans="1:27" ht="13.5">
      <c r="A18" s="183" t="s">
        <v>114</v>
      </c>
      <c r="B18" s="182"/>
      <c r="C18" s="155">
        <v>764351</v>
      </c>
      <c r="D18" s="155">
        <v>0</v>
      </c>
      <c r="E18" s="156">
        <v>782080</v>
      </c>
      <c r="F18" s="60">
        <v>782080</v>
      </c>
      <c r="G18" s="60">
        <v>83528</v>
      </c>
      <c r="H18" s="60">
        <v>0</v>
      </c>
      <c r="I18" s="60">
        <v>137906</v>
      </c>
      <c r="J18" s="60">
        <v>221434</v>
      </c>
      <c r="K18" s="60">
        <v>-15772</v>
      </c>
      <c r="L18" s="60">
        <v>12469</v>
      </c>
      <c r="M18" s="60">
        <v>-838</v>
      </c>
      <c r="N18" s="60">
        <v>-4141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217293</v>
      </c>
      <c r="X18" s="60">
        <v>391140</v>
      </c>
      <c r="Y18" s="60">
        <v>-173847</v>
      </c>
      <c r="Z18" s="140">
        <v>-44.45</v>
      </c>
      <c r="AA18" s="155">
        <v>782080</v>
      </c>
    </row>
    <row r="19" spans="1:27" ht="13.5">
      <c r="A19" s="181" t="s">
        <v>34</v>
      </c>
      <c r="B19" s="185"/>
      <c r="C19" s="155">
        <v>20152847</v>
      </c>
      <c r="D19" s="155">
        <v>0</v>
      </c>
      <c r="E19" s="156">
        <v>25820415</v>
      </c>
      <c r="F19" s="60">
        <v>25820415</v>
      </c>
      <c r="G19" s="60">
        <v>8282000</v>
      </c>
      <c r="H19" s="60">
        <v>1490000</v>
      </c>
      <c r="I19" s="60">
        <v>0</v>
      </c>
      <c r="J19" s="60">
        <v>9772000</v>
      </c>
      <c r="K19" s="60">
        <v>550000</v>
      </c>
      <c r="L19" s="60">
        <v>424889</v>
      </c>
      <c r="M19" s="60">
        <v>6827000</v>
      </c>
      <c r="N19" s="60">
        <v>7801889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17573889</v>
      </c>
      <c r="X19" s="60">
        <v>18364000</v>
      </c>
      <c r="Y19" s="60">
        <v>-790111</v>
      </c>
      <c r="Z19" s="140">
        <v>-4.3</v>
      </c>
      <c r="AA19" s="155">
        <v>25820415</v>
      </c>
    </row>
    <row r="20" spans="1:27" ht="13.5">
      <c r="A20" s="181" t="s">
        <v>35</v>
      </c>
      <c r="B20" s="185"/>
      <c r="C20" s="155">
        <v>346881</v>
      </c>
      <c r="D20" s="155">
        <v>0</v>
      </c>
      <c r="E20" s="156">
        <v>309759</v>
      </c>
      <c r="F20" s="54">
        <v>309759</v>
      </c>
      <c r="G20" s="54">
        <v>26289</v>
      </c>
      <c r="H20" s="54">
        <v>89349</v>
      </c>
      <c r="I20" s="54">
        <v>81740</v>
      </c>
      <c r="J20" s="54">
        <v>197378</v>
      </c>
      <c r="K20" s="54">
        <v>88068</v>
      </c>
      <c r="L20" s="54">
        <v>82797</v>
      </c>
      <c r="M20" s="54">
        <v>20980</v>
      </c>
      <c r="N20" s="54">
        <v>191845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389223</v>
      </c>
      <c r="X20" s="54">
        <v>154878</v>
      </c>
      <c r="Y20" s="54">
        <v>234345</v>
      </c>
      <c r="Z20" s="184">
        <v>151.31</v>
      </c>
      <c r="AA20" s="130">
        <v>309759</v>
      </c>
    </row>
    <row r="21" spans="1:27" ht="13.5">
      <c r="A21" s="181" t="s">
        <v>115</v>
      </c>
      <c r="B21" s="185"/>
      <c r="C21" s="155">
        <v>152445</v>
      </c>
      <c r="D21" s="155">
        <v>0</v>
      </c>
      <c r="E21" s="156">
        <v>0</v>
      </c>
      <c r="F21" s="60">
        <v>0</v>
      </c>
      <c r="G21" s="60">
        <v>2071</v>
      </c>
      <c r="H21" s="60">
        <v>22737</v>
      </c>
      <c r="I21" s="82">
        <v>42269</v>
      </c>
      <c r="J21" s="60">
        <v>67077</v>
      </c>
      <c r="K21" s="60">
        <v>0</v>
      </c>
      <c r="L21" s="60">
        <v>30583</v>
      </c>
      <c r="M21" s="60">
        <v>2632</v>
      </c>
      <c r="N21" s="60">
        <v>33215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100292</v>
      </c>
      <c r="X21" s="60"/>
      <c r="Y21" s="60">
        <v>100292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43586876</v>
      </c>
      <c r="D22" s="188">
        <f>SUM(D5:D21)</f>
        <v>0</v>
      </c>
      <c r="E22" s="189">
        <f t="shared" si="0"/>
        <v>52444507</v>
      </c>
      <c r="F22" s="190">
        <f t="shared" si="0"/>
        <v>52444507</v>
      </c>
      <c r="G22" s="190">
        <f t="shared" si="0"/>
        <v>14375299</v>
      </c>
      <c r="H22" s="190">
        <f t="shared" si="0"/>
        <v>3161066</v>
      </c>
      <c r="I22" s="190">
        <f t="shared" si="0"/>
        <v>2066389</v>
      </c>
      <c r="J22" s="190">
        <f t="shared" si="0"/>
        <v>19602754</v>
      </c>
      <c r="K22" s="190">
        <f t="shared" si="0"/>
        <v>2195244</v>
      </c>
      <c r="L22" s="190">
        <f t="shared" si="0"/>
        <v>2178931</v>
      </c>
      <c r="M22" s="190">
        <f t="shared" si="0"/>
        <v>8637777</v>
      </c>
      <c r="N22" s="190">
        <f t="shared" si="0"/>
        <v>13011952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32614706</v>
      </c>
      <c r="X22" s="190">
        <f t="shared" si="0"/>
        <v>31586590</v>
      </c>
      <c r="Y22" s="190">
        <f t="shared" si="0"/>
        <v>1028116</v>
      </c>
      <c r="Z22" s="191">
        <f>+IF(X22&lt;&gt;0,+(Y22/X22)*100,0)</f>
        <v>3.2549129234906333</v>
      </c>
      <c r="AA22" s="188">
        <f>SUM(AA5:AA21)</f>
        <v>52444507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20243282</v>
      </c>
      <c r="D25" s="155">
        <v>0</v>
      </c>
      <c r="E25" s="156">
        <v>22200379</v>
      </c>
      <c r="F25" s="60">
        <v>22200379</v>
      </c>
      <c r="G25" s="60">
        <v>1679893</v>
      </c>
      <c r="H25" s="60">
        <v>1697748</v>
      </c>
      <c r="I25" s="60">
        <v>1701666</v>
      </c>
      <c r="J25" s="60">
        <v>5079307</v>
      </c>
      <c r="K25" s="60">
        <v>1703995</v>
      </c>
      <c r="L25" s="60">
        <v>2789768</v>
      </c>
      <c r="M25" s="60">
        <v>1696347</v>
      </c>
      <c r="N25" s="60">
        <v>6190110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11269417</v>
      </c>
      <c r="X25" s="60">
        <v>11100186</v>
      </c>
      <c r="Y25" s="60">
        <v>169231</v>
      </c>
      <c r="Z25" s="140">
        <v>1.52</v>
      </c>
      <c r="AA25" s="155">
        <v>22200379</v>
      </c>
    </row>
    <row r="26" spans="1:27" ht="13.5">
      <c r="A26" s="183" t="s">
        <v>38</v>
      </c>
      <c r="B26" s="182"/>
      <c r="C26" s="155">
        <v>1668650</v>
      </c>
      <c r="D26" s="155">
        <v>0</v>
      </c>
      <c r="E26" s="156">
        <v>1755255</v>
      </c>
      <c r="F26" s="60">
        <v>1755255</v>
      </c>
      <c r="G26" s="60">
        <v>140669</v>
      </c>
      <c r="H26" s="60">
        <v>138565</v>
      </c>
      <c r="I26" s="60">
        <v>138565</v>
      </c>
      <c r="J26" s="60">
        <v>417799</v>
      </c>
      <c r="K26" s="60">
        <v>138565</v>
      </c>
      <c r="L26" s="60">
        <v>138565</v>
      </c>
      <c r="M26" s="60">
        <v>138565</v>
      </c>
      <c r="N26" s="60">
        <v>415695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833494</v>
      </c>
      <c r="X26" s="60">
        <v>877626</v>
      </c>
      <c r="Y26" s="60">
        <v>-44132</v>
      </c>
      <c r="Z26" s="140">
        <v>-5.03</v>
      </c>
      <c r="AA26" s="155">
        <v>1755255</v>
      </c>
    </row>
    <row r="27" spans="1:27" ht="13.5">
      <c r="A27" s="183" t="s">
        <v>118</v>
      </c>
      <c r="B27" s="182"/>
      <c r="C27" s="155">
        <v>1229500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15645287</v>
      </c>
      <c r="D28" s="155">
        <v>0</v>
      </c>
      <c r="E28" s="156">
        <v>15600000</v>
      </c>
      <c r="F28" s="60">
        <v>15600000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7800000</v>
      </c>
      <c r="Y28" s="60">
        <v>-7800000</v>
      </c>
      <c r="Z28" s="140">
        <v>-100</v>
      </c>
      <c r="AA28" s="155">
        <v>15600000</v>
      </c>
    </row>
    <row r="29" spans="1:27" ht="13.5">
      <c r="A29" s="183" t="s">
        <v>40</v>
      </c>
      <c r="B29" s="182"/>
      <c r="C29" s="155">
        <v>1090954</v>
      </c>
      <c r="D29" s="155">
        <v>0</v>
      </c>
      <c r="E29" s="156">
        <v>1128906</v>
      </c>
      <c r="F29" s="60">
        <v>1128906</v>
      </c>
      <c r="G29" s="60">
        <v>96832</v>
      </c>
      <c r="H29" s="60">
        <v>53837</v>
      </c>
      <c r="I29" s="60">
        <v>73259</v>
      </c>
      <c r="J29" s="60">
        <v>223928</v>
      </c>
      <c r="K29" s="60">
        <v>67437</v>
      </c>
      <c r="L29" s="60">
        <v>70840</v>
      </c>
      <c r="M29" s="60">
        <v>54241</v>
      </c>
      <c r="N29" s="60">
        <v>192518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416446</v>
      </c>
      <c r="X29" s="60">
        <v>564456</v>
      </c>
      <c r="Y29" s="60">
        <v>-148010</v>
      </c>
      <c r="Z29" s="140">
        <v>-26.22</v>
      </c>
      <c r="AA29" s="155">
        <v>1128906</v>
      </c>
    </row>
    <row r="30" spans="1:27" ht="13.5">
      <c r="A30" s="183" t="s">
        <v>119</v>
      </c>
      <c r="B30" s="182"/>
      <c r="C30" s="155">
        <v>8475329</v>
      </c>
      <c r="D30" s="155">
        <v>0</v>
      </c>
      <c r="E30" s="156">
        <v>10153318</v>
      </c>
      <c r="F30" s="60">
        <v>10153318</v>
      </c>
      <c r="G30" s="60">
        <v>997871</v>
      </c>
      <c r="H30" s="60">
        <v>1057089</v>
      </c>
      <c r="I30" s="60">
        <v>925943</v>
      </c>
      <c r="J30" s="60">
        <v>2980903</v>
      </c>
      <c r="K30" s="60">
        <v>710508</v>
      </c>
      <c r="L30" s="60">
        <v>673932</v>
      </c>
      <c r="M30" s="60">
        <v>620425</v>
      </c>
      <c r="N30" s="60">
        <v>2004865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4985768</v>
      </c>
      <c r="X30" s="60">
        <v>5695841</v>
      </c>
      <c r="Y30" s="60">
        <v>-710073</v>
      </c>
      <c r="Z30" s="140">
        <v>-12.47</v>
      </c>
      <c r="AA30" s="155">
        <v>10153318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6323386</v>
      </c>
      <c r="D33" s="155">
        <v>0</v>
      </c>
      <c r="E33" s="156">
        <v>5284823</v>
      </c>
      <c r="F33" s="60">
        <v>5284823</v>
      </c>
      <c r="G33" s="60">
        <v>1166979</v>
      </c>
      <c r="H33" s="60">
        <v>338233</v>
      </c>
      <c r="I33" s="60">
        <v>689815</v>
      </c>
      <c r="J33" s="60">
        <v>2195027</v>
      </c>
      <c r="K33" s="60">
        <v>350061</v>
      </c>
      <c r="L33" s="60">
        <v>603449</v>
      </c>
      <c r="M33" s="60">
        <v>582414</v>
      </c>
      <c r="N33" s="60">
        <v>1535924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3730951</v>
      </c>
      <c r="X33" s="60">
        <v>2642412</v>
      </c>
      <c r="Y33" s="60">
        <v>1088539</v>
      </c>
      <c r="Z33" s="140">
        <v>41.19</v>
      </c>
      <c r="AA33" s="155">
        <v>5284823</v>
      </c>
    </row>
    <row r="34" spans="1:27" ht="13.5">
      <c r="A34" s="183" t="s">
        <v>43</v>
      </c>
      <c r="B34" s="182"/>
      <c r="C34" s="155">
        <v>17575310</v>
      </c>
      <c r="D34" s="155">
        <v>0</v>
      </c>
      <c r="E34" s="156">
        <v>15571802</v>
      </c>
      <c r="F34" s="60">
        <v>15571802</v>
      </c>
      <c r="G34" s="60">
        <v>1471837</v>
      </c>
      <c r="H34" s="60">
        <v>918571</v>
      </c>
      <c r="I34" s="60">
        <v>664658</v>
      </c>
      <c r="J34" s="60">
        <v>3055066</v>
      </c>
      <c r="K34" s="60">
        <v>1078537</v>
      </c>
      <c r="L34" s="60">
        <v>1108498</v>
      </c>
      <c r="M34" s="60">
        <v>875521</v>
      </c>
      <c r="N34" s="60">
        <v>3062556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6117622</v>
      </c>
      <c r="X34" s="60">
        <v>7786374</v>
      </c>
      <c r="Y34" s="60">
        <v>-1668752</v>
      </c>
      <c r="Z34" s="140">
        <v>-21.43</v>
      </c>
      <c r="AA34" s="155">
        <v>15571802</v>
      </c>
    </row>
    <row r="35" spans="1:27" ht="13.5">
      <c r="A35" s="181" t="s">
        <v>122</v>
      </c>
      <c r="B35" s="185"/>
      <c r="C35" s="155">
        <v>88500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72340198</v>
      </c>
      <c r="D36" s="188">
        <f>SUM(D25:D35)</f>
        <v>0</v>
      </c>
      <c r="E36" s="189">
        <f t="shared" si="1"/>
        <v>71694483</v>
      </c>
      <c r="F36" s="190">
        <f t="shared" si="1"/>
        <v>71694483</v>
      </c>
      <c r="G36" s="190">
        <f t="shared" si="1"/>
        <v>5554081</v>
      </c>
      <c r="H36" s="190">
        <f t="shared" si="1"/>
        <v>4204043</v>
      </c>
      <c r="I36" s="190">
        <f t="shared" si="1"/>
        <v>4193906</v>
      </c>
      <c r="J36" s="190">
        <f t="shared" si="1"/>
        <v>13952030</v>
      </c>
      <c r="K36" s="190">
        <f t="shared" si="1"/>
        <v>4049103</v>
      </c>
      <c r="L36" s="190">
        <f t="shared" si="1"/>
        <v>5385052</v>
      </c>
      <c r="M36" s="190">
        <f t="shared" si="1"/>
        <v>3967513</v>
      </c>
      <c r="N36" s="190">
        <f t="shared" si="1"/>
        <v>13401668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27353698</v>
      </c>
      <c r="X36" s="190">
        <f t="shared" si="1"/>
        <v>36466895</v>
      </c>
      <c r="Y36" s="190">
        <f t="shared" si="1"/>
        <v>-9113197</v>
      </c>
      <c r="Z36" s="191">
        <f>+IF(X36&lt;&gt;0,+(Y36/X36)*100,0)</f>
        <v>-24.990328899677365</v>
      </c>
      <c r="AA36" s="188">
        <f>SUM(AA25:AA35)</f>
        <v>71694483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-28753322</v>
      </c>
      <c r="D38" s="199">
        <f>+D22-D36</f>
        <v>0</v>
      </c>
      <c r="E38" s="200">
        <f t="shared" si="2"/>
        <v>-19249976</v>
      </c>
      <c r="F38" s="106">
        <f t="shared" si="2"/>
        <v>-19249976</v>
      </c>
      <c r="G38" s="106">
        <f t="shared" si="2"/>
        <v>8821218</v>
      </c>
      <c r="H38" s="106">
        <f t="shared" si="2"/>
        <v>-1042977</v>
      </c>
      <c r="I38" s="106">
        <f t="shared" si="2"/>
        <v>-2127517</v>
      </c>
      <c r="J38" s="106">
        <f t="shared" si="2"/>
        <v>5650724</v>
      </c>
      <c r="K38" s="106">
        <f t="shared" si="2"/>
        <v>-1853859</v>
      </c>
      <c r="L38" s="106">
        <f t="shared" si="2"/>
        <v>-3206121</v>
      </c>
      <c r="M38" s="106">
        <f t="shared" si="2"/>
        <v>4670264</v>
      </c>
      <c r="N38" s="106">
        <f t="shared" si="2"/>
        <v>-389716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5261008</v>
      </c>
      <c r="X38" s="106">
        <f>IF(F22=F36,0,X22-X36)</f>
        <v>-4880305</v>
      </c>
      <c r="Y38" s="106">
        <f t="shared" si="2"/>
        <v>10141313</v>
      </c>
      <c r="Z38" s="201">
        <f>+IF(X38&lt;&gt;0,+(Y38/X38)*100,0)</f>
        <v>-207.800803433392</v>
      </c>
      <c r="AA38" s="199">
        <f>+AA22-AA36</f>
        <v>-19249976</v>
      </c>
    </row>
    <row r="39" spans="1:27" ht="13.5">
      <c r="A39" s="181" t="s">
        <v>46</v>
      </c>
      <c r="B39" s="185"/>
      <c r="C39" s="155">
        <v>41274675</v>
      </c>
      <c r="D39" s="155">
        <v>0</v>
      </c>
      <c r="E39" s="156">
        <v>42539736</v>
      </c>
      <c r="F39" s="60">
        <v>42539736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24402614</v>
      </c>
      <c r="Y39" s="60">
        <v>-24402614</v>
      </c>
      <c r="Z39" s="140">
        <v>-100</v>
      </c>
      <c r="AA39" s="155">
        <v>42539736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12521353</v>
      </c>
      <c r="D42" s="206">
        <f>SUM(D38:D41)</f>
        <v>0</v>
      </c>
      <c r="E42" s="207">
        <f t="shared" si="3"/>
        <v>23289760</v>
      </c>
      <c r="F42" s="88">
        <f t="shared" si="3"/>
        <v>23289760</v>
      </c>
      <c r="G42" s="88">
        <f t="shared" si="3"/>
        <v>8821218</v>
      </c>
      <c r="H42" s="88">
        <f t="shared" si="3"/>
        <v>-1042977</v>
      </c>
      <c r="I42" s="88">
        <f t="shared" si="3"/>
        <v>-2127517</v>
      </c>
      <c r="J42" s="88">
        <f t="shared" si="3"/>
        <v>5650724</v>
      </c>
      <c r="K42" s="88">
        <f t="shared" si="3"/>
        <v>-1853859</v>
      </c>
      <c r="L42" s="88">
        <f t="shared" si="3"/>
        <v>-3206121</v>
      </c>
      <c r="M42" s="88">
        <f t="shared" si="3"/>
        <v>4670264</v>
      </c>
      <c r="N42" s="88">
        <f t="shared" si="3"/>
        <v>-389716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5261008</v>
      </c>
      <c r="X42" s="88">
        <f t="shared" si="3"/>
        <v>19522309</v>
      </c>
      <c r="Y42" s="88">
        <f t="shared" si="3"/>
        <v>-14261301</v>
      </c>
      <c r="Z42" s="208">
        <f>+IF(X42&lt;&gt;0,+(Y42/X42)*100,0)</f>
        <v>-73.05130248681138</v>
      </c>
      <c r="AA42" s="206">
        <f>SUM(AA38:AA41)</f>
        <v>23289760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12521353</v>
      </c>
      <c r="D44" s="210">
        <f>+D42-D43</f>
        <v>0</v>
      </c>
      <c r="E44" s="211">
        <f t="shared" si="4"/>
        <v>23289760</v>
      </c>
      <c r="F44" s="77">
        <f t="shared" si="4"/>
        <v>23289760</v>
      </c>
      <c r="G44" s="77">
        <f t="shared" si="4"/>
        <v>8821218</v>
      </c>
      <c r="H44" s="77">
        <f t="shared" si="4"/>
        <v>-1042977</v>
      </c>
      <c r="I44" s="77">
        <f t="shared" si="4"/>
        <v>-2127517</v>
      </c>
      <c r="J44" s="77">
        <f t="shared" si="4"/>
        <v>5650724</v>
      </c>
      <c r="K44" s="77">
        <f t="shared" si="4"/>
        <v>-1853859</v>
      </c>
      <c r="L44" s="77">
        <f t="shared" si="4"/>
        <v>-3206121</v>
      </c>
      <c r="M44" s="77">
        <f t="shared" si="4"/>
        <v>4670264</v>
      </c>
      <c r="N44" s="77">
        <f t="shared" si="4"/>
        <v>-389716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5261008</v>
      </c>
      <c r="X44" s="77">
        <f t="shared" si="4"/>
        <v>19522309</v>
      </c>
      <c r="Y44" s="77">
        <f t="shared" si="4"/>
        <v>-14261301</v>
      </c>
      <c r="Z44" s="212">
        <f>+IF(X44&lt;&gt;0,+(Y44/X44)*100,0)</f>
        <v>-73.05130248681138</v>
      </c>
      <c r="AA44" s="210">
        <f>+AA42-AA43</f>
        <v>23289760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12521353</v>
      </c>
      <c r="D46" s="206">
        <f>SUM(D44:D45)</f>
        <v>0</v>
      </c>
      <c r="E46" s="207">
        <f t="shared" si="5"/>
        <v>23289760</v>
      </c>
      <c r="F46" s="88">
        <f t="shared" si="5"/>
        <v>23289760</v>
      </c>
      <c r="G46" s="88">
        <f t="shared" si="5"/>
        <v>8821218</v>
      </c>
      <c r="H46" s="88">
        <f t="shared" si="5"/>
        <v>-1042977</v>
      </c>
      <c r="I46" s="88">
        <f t="shared" si="5"/>
        <v>-2127517</v>
      </c>
      <c r="J46" s="88">
        <f t="shared" si="5"/>
        <v>5650724</v>
      </c>
      <c r="K46" s="88">
        <f t="shared" si="5"/>
        <v>-1853859</v>
      </c>
      <c r="L46" s="88">
        <f t="shared" si="5"/>
        <v>-3206121</v>
      </c>
      <c r="M46" s="88">
        <f t="shared" si="5"/>
        <v>4670264</v>
      </c>
      <c r="N46" s="88">
        <f t="shared" si="5"/>
        <v>-389716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5261008</v>
      </c>
      <c r="X46" s="88">
        <f t="shared" si="5"/>
        <v>19522309</v>
      </c>
      <c r="Y46" s="88">
        <f t="shared" si="5"/>
        <v>-14261301</v>
      </c>
      <c r="Z46" s="208">
        <f>+IF(X46&lt;&gt;0,+(Y46/X46)*100,0)</f>
        <v>-73.05130248681138</v>
      </c>
      <c r="AA46" s="206">
        <f>SUM(AA44:AA45)</f>
        <v>23289760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12521353</v>
      </c>
      <c r="D48" s="217">
        <f>SUM(D46:D47)</f>
        <v>0</v>
      </c>
      <c r="E48" s="218">
        <f t="shared" si="6"/>
        <v>23289760</v>
      </c>
      <c r="F48" s="219">
        <f t="shared" si="6"/>
        <v>23289760</v>
      </c>
      <c r="G48" s="219">
        <f t="shared" si="6"/>
        <v>8821218</v>
      </c>
      <c r="H48" s="220">
        <f t="shared" si="6"/>
        <v>-1042977</v>
      </c>
      <c r="I48" s="220">
        <f t="shared" si="6"/>
        <v>-2127517</v>
      </c>
      <c r="J48" s="220">
        <f t="shared" si="6"/>
        <v>5650724</v>
      </c>
      <c r="K48" s="220">
        <f t="shared" si="6"/>
        <v>-1853859</v>
      </c>
      <c r="L48" s="220">
        <f t="shared" si="6"/>
        <v>-3206121</v>
      </c>
      <c r="M48" s="219">
        <f t="shared" si="6"/>
        <v>4670264</v>
      </c>
      <c r="N48" s="219">
        <f t="shared" si="6"/>
        <v>-389716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5261008</v>
      </c>
      <c r="X48" s="220">
        <f t="shared" si="6"/>
        <v>19522309</v>
      </c>
      <c r="Y48" s="220">
        <f t="shared" si="6"/>
        <v>-14261301</v>
      </c>
      <c r="Z48" s="221">
        <f>+IF(X48&lt;&gt;0,+(Y48/X48)*100,0)</f>
        <v>-73.05130248681138</v>
      </c>
      <c r="AA48" s="222">
        <f>SUM(AA46:AA47)</f>
        <v>23289760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574703</v>
      </c>
      <c r="D5" s="153">
        <f>SUM(D6:D8)</f>
        <v>0</v>
      </c>
      <c r="E5" s="154">
        <f t="shared" si="0"/>
        <v>1730600</v>
      </c>
      <c r="F5" s="100">
        <f t="shared" si="0"/>
        <v>1730600</v>
      </c>
      <c r="G5" s="100">
        <f t="shared" si="0"/>
        <v>0</v>
      </c>
      <c r="H5" s="100">
        <f t="shared" si="0"/>
        <v>0</v>
      </c>
      <c r="I5" s="100">
        <f t="shared" si="0"/>
        <v>1889</v>
      </c>
      <c r="J5" s="100">
        <f t="shared" si="0"/>
        <v>1889</v>
      </c>
      <c r="K5" s="100">
        <f t="shared" si="0"/>
        <v>7405</v>
      </c>
      <c r="L5" s="100">
        <f t="shared" si="0"/>
        <v>0</v>
      </c>
      <c r="M5" s="100">
        <f t="shared" si="0"/>
        <v>0</v>
      </c>
      <c r="N5" s="100">
        <f t="shared" si="0"/>
        <v>7405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9294</v>
      </c>
      <c r="X5" s="100">
        <f t="shared" si="0"/>
        <v>5298</v>
      </c>
      <c r="Y5" s="100">
        <f t="shared" si="0"/>
        <v>3996</v>
      </c>
      <c r="Z5" s="137">
        <f>+IF(X5&lt;&gt;0,+(Y5/X5)*100,0)</f>
        <v>75.42468856172141</v>
      </c>
      <c r="AA5" s="153">
        <f>SUM(AA6:AA8)</f>
        <v>1730600</v>
      </c>
    </row>
    <row r="6" spans="1:27" ht="13.5">
      <c r="A6" s="138" t="s">
        <v>75</v>
      </c>
      <c r="B6" s="136"/>
      <c r="C6" s="155">
        <v>548703</v>
      </c>
      <c r="D6" s="155"/>
      <c r="E6" s="156">
        <v>1720000</v>
      </c>
      <c r="F6" s="60">
        <v>1720000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1720000</v>
      </c>
    </row>
    <row r="7" spans="1:27" ht="13.5">
      <c r="A7" s="138" t="s">
        <v>76</v>
      </c>
      <c r="B7" s="136"/>
      <c r="C7" s="157">
        <v>26000</v>
      </c>
      <c r="D7" s="157"/>
      <c r="E7" s="158">
        <v>10600</v>
      </c>
      <c r="F7" s="159">
        <v>10600</v>
      </c>
      <c r="G7" s="159"/>
      <c r="H7" s="159"/>
      <c r="I7" s="159">
        <v>1889</v>
      </c>
      <c r="J7" s="159">
        <v>1889</v>
      </c>
      <c r="K7" s="159">
        <v>7405</v>
      </c>
      <c r="L7" s="159"/>
      <c r="M7" s="159"/>
      <c r="N7" s="159">
        <v>7405</v>
      </c>
      <c r="O7" s="159"/>
      <c r="P7" s="159"/>
      <c r="Q7" s="159"/>
      <c r="R7" s="159"/>
      <c r="S7" s="159"/>
      <c r="T7" s="159"/>
      <c r="U7" s="159"/>
      <c r="V7" s="159"/>
      <c r="W7" s="159">
        <v>9294</v>
      </c>
      <c r="X7" s="159">
        <v>5298</v>
      </c>
      <c r="Y7" s="159">
        <v>3996</v>
      </c>
      <c r="Z7" s="141">
        <v>75.42</v>
      </c>
      <c r="AA7" s="225">
        <v>10600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305000</v>
      </c>
      <c r="D9" s="153">
        <f>SUM(D10:D14)</f>
        <v>0</v>
      </c>
      <c r="E9" s="154">
        <f t="shared" si="1"/>
        <v>11140000</v>
      </c>
      <c r="F9" s="100">
        <f t="shared" si="1"/>
        <v>11140000</v>
      </c>
      <c r="G9" s="100">
        <f t="shared" si="1"/>
        <v>0</v>
      </c>
      <c r="H9" s="100">
        <f t="shared" si="1"/>
        <v>26315</v>
      </c>
      <c r="I9" s="100">
        <f t="shared" si="1"/>
        <v>0</v>
      </c>
      <c r="J9" s="100">
        <f t="shared" si="1"/>
        <v>26315</v>
      </c>
      <c r="K9" s="100">
        <f t="shared" si="1"/>
        <v>77352</v>
      </c>
      <c r="L9" s="100">
        <f t="shared" si="1"/>
        <v>0</v>
      </c>
      <c r="M9" s="100">
        <f t="shared" si="1"/>
        <v>0</v>
      </c>
      <c r="N9" s="100">
        <f t="shared" si="1"/>
        <v>77352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103667</v>
      </c>
      <c r="X9" s="100">
        <f t="shared" si="1"/>
        <v>5353662</v>
      </c>
      <c r="Y9" s="100">
        <f t="shared" si="1"/>
        <v>-5249995</v>
      </c>
      <c r="Z9" s="137">
        <f>+IF(X9&lt;&gt;0,+(Y9/X9)*100,0)</f>
        <v>-98.06362448731353</v>
      </c>
      <c r="AA9" s="102">
        <f>SUM(AA10:AA14)</f>
        <v>11140000</v>
      </c>
    </row>
    <row r="10" spans="1:27" ht="13.5">
      <c r="A10" s="138" t="s">
        <v>79</v>
      </c>
      <c r="B10" s="136"/>
      <c r="C10" s="155">
        <v>305000</v>
      </c>
      <c r="D10" s="155"/>
      <c r="E10" s="156">
        <v>433000</v>
      </c>
      <c r="F10" s="60">
        <v>433000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433000</v>
      </c>
    </row>
    <row r="11" spans="1:27" ht="13.5">
      <c r="A11" s="138" t="s">
        <v>80</v>
      </c>
      <c r="B11" s="136"/>
      <c r="C11" s="155"/>
      <c r="D11" s="155"/>
      <c r="E11" s="156">
        <v>1302000</v>
      </c>
      <c r="F11" s="60">
        <v>1302000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651186</v>
      </c>
      <c r="Y11" s="60">
        <v>-651186</v>
      </c>
      <c r="Z11" s="140">
        <v>-100</v>
      </c>
      <c r="AA11" s="62">
        <v>1302000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9405000</v>
      </c>
      <c r="F13" s="60">
        <v>9405000</v>
      </c>
      <c r="G13" s="60"/>
      <c r="H13" s="60">
        <v>26315</v>
      </c>
      <c r="I13" s="60"/>
      <c r="J13" s="60">
        <v>26315</v>
      </c>
      <c r="K13" s="60">
        <v>77352</v>
      </c>
      <c r="L13" s="60"/>
      <c r="M13" s="60"/>
      <c r="N13" s="60">
        <v>77352</v>
      </c>
      <c r="O13" s="60"/>
      <c r="P13" s="60"/>
      <c r="Q13" s="60"/>
      <c r="R13" s="60"/>
      <c r="S13" s="60"/>
      <c r="T13" s="60"/>
      <c r="U13" s="60"/>
      <c r="V13" s="60"/>
      <c r="W13" s="60">
        <v>103667</v>
      </c>
      <c r="X13" s="60">
        <v>4702476</v>
      </c>
      <c r="Y13" s="60">
        <v>-4598809</v>
      </c>
      <c r="Z13" s="140">
        <v>-97.8</v>
      </c>
      <c r="AA13" s="62">
        <v>9405000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4566000</v>
      </c>
      <c r="D15" s="153">
        <f>SUM(D16:D18)</f>
        <v>0</v>
      </c>
      <c r="E15" s="154">
        <f t="shared" si="2"/>
        <v>2820000</v>
      </c>
      <c r="F15" s="100">
        <f t="shared" si="2"/>
        <v>2820000</v>
      </c>
      <c r="G15" s="100">
        <f t="shared" si="2"/>
        <v>1393325</v>
      </c>
      <c r="H15" s="100">
        <f t="shared" si="2"/>
        <v>146813</v>
      </c>
      <c r="I15" s="100">
        <f t="shared" si="2"/>
        <v>0</v>
      </c>
      <c r="J15" s="100">
        <f t="shared" si="2"/>
        <v>1540138</v>
      </c>
      <c r="K15" s="100">
        <f t="shared" si="2"/>
        <v>0</v>
      </c>
      <c r="L15" s="100">
        <f t="shared" si="2"/>
        <v>0</v>
      </c>
      <c r="M15" s="100">
        <f t="shared" si="2"/>
        <v>680400</v>
      </c>
      <c r="N15" s="100">
        <f t="shared" si="2"/>
        <v>680400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2220538</v>
      </c>
      <c r="X15" s="100">
        <f t="shared" si="2"/>
        <v>1331527</v>
      </c>
      <c r="Y15" s="100">
        <f t="shared" si="2"/>
        <v>889011</v>
      </c>
      <c r="Z15" s="137">
        <f>+IF(X15&lt;&gt;0,+(Y15/X15)*100,0)</f>
        <v>66.76627661324179</v>
      </c>
      <c r="AA15" s="102">
        <f>SUM(AA16:AA18)</f>
        <v>2820000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4566000</v>
      </c>
      <c r="D17" s="155"/>
      <c r="E17" s="156">
        <v>2820000</v>
      </c>
      <c r="F17" s="60">
        <v>2820000</v>
      </c>
      <c r="G17" s="60">
        <v>1393325</v>
      </c>
      <c r="H17" s="60">
        <v>146813</v>
      </c>
      <c r="I17" s="60"/>
      <c r="J17" s="60">
        <v>1540138</v>
      </c>
      <c r="K17" s="60"/>
      <c r="L17" s="60"/>
      <c r="M17" s="60">
        <v>680400</v>
      </c>
      <c r="N17" s="60">
        <v>680400</v>
      </c>
      <c r="O17" s="60"/>
      <c r="P17" s="60"/>
      <c r="Q17" s="60"/>
      <c r="R17" s="60"/>
      <c r="S17" s="60"/>
      <c r="T17" s="60"/>
      <c r="U17" s="60"/>
      <c r="V17" s="60"/>
      <c r="W17" s="60">
        <v>2220538</v>
      </c>
      <c r="X17" s="60">
        <v>1331527</v>
      </c>
      <c r="Y17" s="60">
        <v>889011</v>
      </c>
      <c r="Z17" s="140">
        <v>66.77</v>
      </c>
      <c r="AA17" s="62">
        <v>2820000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30608000</v>
      </c>
      <c r="D19" s="153">
        <f>SUM(D20:D23)</f>
        <v>0</v>
      </c>
      <c r="E19" s="154">
        <f t="shared" si="3"/>
        <v>24995000</v>
      </c>
      <c r="F19" s="100">
        <f t="shared" si="3"/>
        <v>24995000</v>
      </c>
      <c r="G19" s="100">
        <f t="shared" si="3"/>
        <v>0</v>
      </c>
      <c r="H19" s="100">
        <f t="shared" si="3"/>
        <v>853396</v>
      </c>
      <c r="I19" s="100">
        <f t="shared" si="3"/>
        <v>1467180</v>
      </c>
      <c r="J19" s="100">
        <f t="shared" si="3"/>
        <v>2320576</v>
      </c>
      <c r="K19" s="100">
        <f t="shared" si="3"/>
        <v>1924168</v>
      </c>
      <c r="L19" s="100">
        <f t="shared" si="3"/>
        <v>2449105</v>
      </c>
      <c r="M19" s="100">
        <f t="shared" si="3"/>
        <v>0</v>
      </c>
      <c r="N19" s="100">
        <f t="shared" si="3"/>
        <v>4373273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6693849</v>
      </c>
      <c r="X19" s="100">
        <f t="shared" si="3"/>
        <v>13174348</v>
      </c>
      <c r="Y19" s="100">
        <f t="shared" si="3"/>
        <v>-6480499</v>
      </c>
      <c r="Z19" s="137">
        <f>+IF(X19&lt;&gt;0,+(Y19/X19)*100,0)</f>
        <v>-49.19028250961642</v>
      </c>
      <c r="AA19" s="102">
        <f>SUM(AA20:AA23)</f>
        <v>24995000</v>
      </c>
    </row>
    <row r="20" spans="1:27" ht="13.5">
      <c r="A20" s="138" t="s">
        <v>89</v>
      </c>
      <c r="B20" s="136"/>
      <c r="C20" s="155">
        <v>353000</v>
      </c>
      <c r="D20" s="155"/>
      <c r="E20" s="156">
        <v>1190000</v>
      </c>
      <c r="F20" s="60">
        <v>1190000</v>
      </c>
      <c r="G20" s="60"/>
      <c r="H20" s="60"/>
      <c r="I20" s="60">
        <v>117530</v>
      </c>
      <c r="J20" s="60">
        <v>117530</v>
      </c>
      <c r="K20" s="60">
        <v>79577</v>
      </c>
      <c r="L20" s="60"/>
      <c r="M20" s="60"/>
      <c r="N20" s="60">
        <v>79577</v>
      </c>
      <c r="O20" s="60"/>
      <c r="P20" s="60"/>
      <c r="Q20" s="60"/>
      <c r="R20" s="60"/>
      <c r="S20" s="60"/>
      <c r="T20" s="60"/>
      <c r="U20" s="60"/>
      <c r="V20" s="60"/>
      <c r="W20" s="60">
        <v>197107</v>
      </c>
      <c r="X20" s="60">
        <v>595218</v>
      </c>
      <c r="Y20" s="60">
        <v>-398111</v>
      </c>
      <c r="Z20" s="140">
        <v>-66.88</v>
      </c>
      <c r="AA20" s="62">
        <v>1190000</v>
      </c>
    </row>
    <row r="21" spans="1:27" ht="13.5">
      <c r="A21" s="138" t="s">
        <v>90</v>
      </c>
      <c r="B21" s="136"/>
      <c r="C21" s="155">
        <v>29660000</v>
      </c>
      <c r="D21" s="155"/>
      <c r="E21" s="156">
        <v>20375000</v>
      </c>
      <c r="F21" s="60">
        <v>20375000</v>
      </c>
      <c r="G21" s="60"/>
      <c r="H21" s="60">
        <v>853396</v>
      </c>
      <c r="I21" s="60">
        <v>1349650</v>
      </c>
      <c r="J21" s="60">
        <v>2203046</v>
      </c>
      <c r="K21" s="60">
        <v>1844591</v>
      </c>
      <c r="L21" s="60">
        <v>2449105</v>
      </c>
      <c r="M21" s="60"/>
      <c r="N21" s="60">
        <v>4293696</v>
      </c>
      <c r="O21" s="60"/>
      <c r="P21" s="60"/>
      <c r="Q21" s="60"/>
      <c r="R21" s="60"/>
      <c r="S21" s="60"/>
      <c r="T21" s="60"/>
      <c r="U21" s="60"/>
      <c r="V21" s="60"/>
      <c r="W21" s="60">
        <v>6496742</v>
      </c>
      <c r="X21" s="60">
        <v>10911737</v>
      </c>
      <c r="Y21" s="60">
        <v>-4414995</v>
      </c>
      <c r="Z21" s="140">
        <v>-40.46</v>
      </c>
      <c r="AA21" s="62">
        <v>20375000</v>
      </c>
    </row>
    <row r="22" spans="1:27" ht="13.5">
      <c r="A22" s="138" t="s">
        <v>91</v>
      </c>
      <c r="B22" s="136"/>
      <c r="C22" s="157">
        <v>326000</v>
      </c>
      <c r="D22" s="157"/>
      <c r="E22" s="158">
        <v>974000</v>
      </c>
      <c r="F22" s="159">
        <v>974000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439325</v>
      </c>
      <c r="Y22" s="159">
        <v>-439325</v>
      </c>
      <c r="Z22" s="141">
        <v>-100</v>
      </c>
      <c r="AA22" s="225">
        <v>974000</v>
      </c>
    </row>
    <row r="23" spans="1:27" ht="13.5">
      <c r="A23" s="138" t="s">
        <v>92</v>
      </c>
      <c r="B23" s="136"/>
      <c r="C23" s="155">
        <v>269000</v>
      </c>
      <c r="D23" s="155"/>
      <c r="E23" s="156">
        <v>2456000</v>
      </c>
      <c r="F23" s="60">
        <v>2456000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1228068</v>
      </c>
      <c r="Y23" s="60">
        <v>-1228068</v>
      </c>
      <c r="Z23" s="140">
        <v>-100</v>
      </c>
      <c r="AA23" s="62">
        <v>2456000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36053703</v>
      </c>
      <c r="D25" s="217">
        <f>+D5+D9+D15+D19+D24</f>
        <v>0</v>
      </c>
      <c r="E25" s="230">
        <f t="shared" si="4"/>
        <v>40685600</v>
      </c>
      <c r="F25" s="219">
        <f t="shared" si="4"/>
        <v>40685600</v>
      </c>
      <c r="G25" s="219">
        <f t="shared" si="4"/>
        <v>1393325</v>
      </c>
      <c r="H25" s="219">
        <f t="shared" si="4"/>
        <v>1026524</v>
      </c>
      <c r="I25" s="219">
        <f t="shared" si="4"/>
        <v>1469069</v>
      </c>
      <c r="J25" s="219">
        <f t="shared" si="4"/>
        <v>3888918</v>
      </c>
      <c r="K25" s="219">
        <f t="shared" si="4"/>
        <v>2008925</v>
      </c>
      <c r="L25" s="219">
        <f t="shared" si="4"/>
        <v>2449105</v>
      </c>
      <c r="M25" s="219">
        <f t="shared" si="4"/>
        <v>680400</v>
      </c>
      <c r="N25" s="219">
        <f t="shared" si="4"/>
        <v>5138430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9027348</v>
      </c>
      <c r="X25" s="219">
        <f t="shared" si="4"/>
        <v>19864835</v>
      </c>
      <c r="Y25" s="219">
        <f t="shared" si="4"/>
        <v>-10837487</v>
      </c>
      <c r="Z25" s="231">
        <f>+IF(X25&lt;&gt;0,+(Y25/X25)*100,0)</f>
        <v>-54.55613902657635</v>
      </c>
      <c r="AA25" s="232">
        <f>+AA5+AA9+AA15+AA19+AA24</f>
        <v>40685600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18820000</v>
      </c>
      <c r="D28" s="155"/>
      <c r="E28" s="156">
        <v>26581200</v>
      </c>
      <c r="F28" s="60">
        <v>26581200</v>
      </c>
      <c r="G28" s="60">
        <v>1393325</v>
      </c>
      <c r="H28" s="60">
        <v>1026524</v>
      </c>
      <c r="I28" s="60">
        <v>1349650</v>
      </c>
      <c r="J28" s="60">
        <v>3769499</v>
      </c>
      <c r="K28" s="60">
        <v>2001520</v>
      </c>
      <c r="L28" s="60">
        <v>2449105</v>
      </c>
      <c r="M28" s="60">
        <v>680400</v>
      </c>
      <c r="N28" s="60">
        <v>5131025</v>
      </c>
      <c r="O28" s="60"/>
      <c r="P28" s="60"/>
      <c r="Q28" s="60"/>
      <c r="R28" s="60"/>
      <c r="S28" s="60"/>
      <c r="T28" s="60"/>
      <c r="U28" s="60"/>
      <c r="V28" s="60"/>
      <c r="W28" s="60">
        <v>8900524</v>
      </c>
      <c r="X28" s="60"/>
      <c r="Y28" s="60">
        <v>8900524</v>
      </c>
      <c r="Z28" s="140"/>
      <c r="AA28" s="155">
        <v>26581200</v>
      </c>
    </row>
    <row r="29" spans="1:27" ht="13.5">
      <c r="A29" s="234" t="s">
        <v>134</v>
      </c>
      <c r="B29" s="136"/>
      <c r="C29" s="155">
        <v>16354000</v>
      </c>
      <c r="D29" s="155"/>
      <c r="E29" s="156">
        <v>12236000</v>
      </c>
      <c r="F29" s="60">
        <v>12236000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12236000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35174000</v>
      </c>
      <c r="D32" s="210">
        <f>SUM(D28:D31)</f>
        <v>0</v>
      </c>
      <c r="E32" s="211">
        <f t="shared" si="5"/>
        <v>38817200</v>
      </c>
      <c r="F32" s="77">
        <f t="shared" si="5"/>
        <v>38817200</v>
      </c>
      <c r="G32" s="77">
        <f t="shared" si="5"/>
        <v>1393325</v>
      </c>
      <c r="H32" s="77">
        <f t="shared" si="5"/>
        <v>1026524</v>
      </c>
      <c r="I32" s="77">
        <f t="shared" si="5"/>
        <v>1349650</v>
      </c>
      <c r="J32" s="77">
        <f t="shared" si="5"/>
        <v>3769499</v>
      </c>
      <c r="K32" s="77">
        <f t="shared" si="5"/>
        <v>2001520</v>
      </c>
      <c r="L32" s="77">
        <f t="shared" si="5"/>
        <v>2449105</v>
      </c>
      <c r="M32" s="77">
        <f t="shared" si="5"/>
        <v>680400</v>
      </c>
      <c r="N32" s="77">
        <f t="shared" si="5"/>
        <v>5131025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8900524</v>
      </c>
      <c r="X32" s="77">
        <f t="shared" si="5"/>
        <v>0</v>
      </c>
      <c r="Y32" s="77">
        <f t="shared" si="5"/>
        <v>8900524</v>
      </c>
      <c r="Z32" s="212">
        <f>+IF(X32&lt;&gt;0,+(Y32/X32)*100,0)</f>
        <v>0</v>
      </c>
      <c r="AA32" s="79">
        <f>SUM(AA28:AA31)</f>
        <v>38817200</v>
      </c>
    </row>
    <row r="33" spans="1:27" ht="13.5">
      <c r="A33" s="237" t="s">
        <v>51</v>
      </c>
      <c r="B33" s="136" t="s">
        <v>137</v>
      </c>
      <c r="C33" s="155">
        <v>216000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548703</v>
      </c>
      <c r="D34" s="155"/>
      <c r="E34" s="156">
        <v>1720000</v>
      </c>
      <c r="F34" s="60">
        <v>1720000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1720000</v>
      </c>
    </row>
    <row r="35" spans="1:27" ht="13.5">
      <c r="A35" s="237" t="s">
        <v>53</v>
      </c>
      <c r="B35" s="136"/>
      <c r="C35" s="155">
        <v>115000</v>
      </c>
      <c r="D35" s="155"/>
      <c r="E35" s="156">
        <v>148400</v>
      </c>
      <c r="F35" s="60">
        <v>148400</v>
      </c>
      <c r="G35" s="60"/>
      <c r="H35" s="60"/>
      <c r="I35" s="60">
        <v>119419</v>
      </c>
      <c r="J35" s="60">
        <v>119419</v>
      </c>
      <c r="K35" s="60">
        <v>7405</v>
      </c>
      <c r="L35" s="60"/>
      <c r="M35" s="60"/>
      <c r="N35" s="60">
        <v>7405</v>
      </c>
      <c r="O35" s="60"/>
      <c r="P35" s="60"/>
      <c r="Q35" s="60"/>
      <c r="R35" s="60"/>
      <c r="S35" s="60"/>
      <c r="T35" s="60"/>
      <c r="U35" s="60"/>
      <c r="V35" s="60"/>
      <c r="W35" s="60">
        <v>126824</v>
      </c>
      <c r="X35" s="60"/>
      <c r="Y35" s="60">
        <v>126824</v>
      </c>
      <c r="Z35" s="140"/>
      <c r="AA35" s="62">
        <v>148400</v>
      </c>
    </row>
    <row r="36" spans="1:27" ht="13.5">
      <c r="A36" s="238" t="s">
        <v>139</v>
      </c>
      <c r="B36" s="149"/>
      <c r="C36" s="222">
        <f aca="true" t="shared" si="6" ref="C36:Y36">SUM(C32:C35)</f>
        <v>36053703</v>
      </c>
      <c r="D36" s="222">
        <f>SUM(D32:D35)</f>
        <v>0</v>
      </c>
      <c r="E36" s="218">
        <f t="shared" si="6"/>
        <v>40685600</v>
      </c>
      <c r="F36" s="220">
        <f t="shared" si="6"/>
        <v>40685600</v>
      </c>
      <c r="G36" s="220">
        <f t="shared" si="6"/>
        <v>1393325</v>
      </c>
      <c r="H36" s="220">
        <f t="shared" si="6"/>
        <v>1026524</v>
      </c>
      <c r="I36" s="220">
        <f t="shared" si="6"/>
        <v>1469069</v>
      </c>
      <c r="J36" s="220">
        <f t="shared" si="6"/>
        <v>3888918</v>
      </c>
      <c r="K36" s="220">
        <f t="shared" si="6"/>
        <v>2008925</v>
      </c>
      <c r="L36" s="220">
        <f t="shared" si="6"/>
        <v>2449105</v>
      </c>
      <c r="M36" s="220">
        <f t="shared" si="6"/>
        <v>680400</v>
      </c>
      <c r="N36" s="220">
        <f t="shared" si="6"/>
        <v>5138430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9027348</v>
      </c>
      <c r="X36" s="220">
        <f t="shared" si="6"/>
        <v>0</v>
      </c>
      <c r="Y36" s="220">
        <f t="shared" si="6"/>
        <v>9027348</v>
      </c>
      <c r="Z36" s="221">
        <f>+IF(X36&lt;&gt;0,+(Y36/X36)*100,0)</f>
        <v>0</v>
      </c>
      <c r="AA36" s="239">
        <f>SUM(AA32:AA35)</f>
        <v>40685600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471968</v>
      </c>
      <c r="D6" s="155"/>
      <c r="E6" s="59">
        <v>932000</v>
      </c>
      <c r="F6" s="60">
        <v>932000</v>
      </c>
      <c r="G6" s="60"/>
      <c r="H6" s="60">
        <v>303182</v>
      </c>
      <c r="I6" s="60">
        <v>152341</v>
      </c>
      <c r="J6" s="60">
        <v>152341</v>
      </c>
      <c r="K6" s="60"/>
      <c r="L6" s="60"/>
      <c r="M6" s="60">
        <v>1361200</v>
      </c>
      <c r="N6" s="60">
        <v>1361200</v>
      </c>
      <c r="O6" s="60"/>
      <c r="P6" s="60"/>
      <c r="Q6" s="60"/>
      <c r="R6" s="60"/>
      <c r="S6" s="60"/>
      <c r="T6" s="60"/>
      <c r="U6" s="60"/>
      <c r="V6" s="60"/>
      <c r="W6" s="60">
        <v>1361200</v>
      </c>
      <c r="X6" s="60">
        <v>466000</v>
      </c>
      <c r="Y6" s="60">
        <v>895200</v>
      </c>
      <c r="Z6" s="140">
        <v>192.1</v>
      </c>
      <c r="AA6" s="62">
        <v>932000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>
        <v>7111498</v>
      </c>
      <c r="N7" s="60">
        <v>7111498</v>
      </c>
      <c r="O7" s="60"/>
      <c r="P7" s="60"/>
      <c r="Q7" s="60"/>
      <c r="R7" s="60"/>
      <c r="S7" s="60"/>
      <c r="T7" s="60"/>
      <c r="U7" s="60"/>
      <c r="V7" s="60"/>
      <c r="W7" s="60">
        <v>7111498</v>
      </c>
      <c r="X7" s="60"/>
      <c r="Y7" s="60">
        <v>7111498</v>
      </c>
      <c r="Z7" s="140"/>
      <c r="AA7" s="62"/>
    </row>
    <row r="8" spans="1:27" ht="13.5">
      <c r="A8" s="249" t="s">
        <v>145</v>
      </c>
      <c r="B8" s="182"/>
      <c r="C8" s="155">
        <v>1405213</v>
      </c>
      <c r="D8" s="155"/>
      <c r="E8" s="59">
        <v>3600000</v>
      </c>
      <c r="F8" s="60">
        <v>3600000</v>
      </c>
      <c r="G8" s="60">
        <v>8027693</v>
      </c>
      <c r="H8" s="60">
        <v>2797071</v>
      </c>
      <c r="I8" s="60">
        <v>2076845</v>
      </c>
      <c r="J8" s="60">
        <v>2076845</v>
      </c>
      <c r="K8" s="60"/>
      <c r="L8" s="60"/>
      <c r="M8" s="60">
        <v>1449000</v>
      </c>
      <c r="N8" s="60">
        <v>1449000</v>
      </c>
      <c r="O8" s="60"/>
      <c r="P8" s="60"/>
      <c r="Q8" s="60"/>
      <c r="R8" s="60"/>
      <c r="S8" s="60"/>
      <c r="T8" s="60"/>
      <c r="U8" s="60"/>
      <c r="V8" s="60"/>
      <c r="W8" s="60">
        <v>1449000</v>
      </c>
      <c r="X8" s="60">
        <v>1800000</v>
      </c>
      <c r="Y8" s="60">
        <v>-351000</v>
      </c>
      <c r="Z8" s="140">
        <v>-19.5</v>
      </c>
      <c r="AA8" s="62">
        <v>3600000</v>
      </c>
    </row>
    <row r="9" spans="1:27" ht="13.5">
      <c r="A9" s="249" t="s">
        <v>146</v>
      </c>
      <c r="B9" s="182"/>
      <c r="C9" s="155">
        <v>2747251</v>
      </c>
      <c r="D9" s="155"/>
      <c r="E9" s="59">
        <v>1200000</v>
      </c>
      <c r="F9" s="60">
        <v>1200000</v>
      </c>
      <c r="G9" s="60">
        <v>5093442</v>
      </c>
      <c r="H9" s="60">
        <v>5093442</v>
      </c>
      <c r="I9" s="60">
        <v>5093442</v>
      </c>
      <c r="J9" s="60">
        <v>5093442</v>
      </c>
      <c r="K9" s="60"/>
      <c r="L9" s="60"/>
      <c r="M9" s="60">
        <v>4943131</v>
      </c>
      <c r="N9" s="60">
        <v>4943131</v>
      </c>
      <c r="O9" s="60"/>
      <c r="P9" s="60"/>
      <c r="Q9" s="60"/>
      <c r="R9" s="60"/>
      <c r="S9" s="60"/>
      <c r="T9" s="60"/>
      <c r="U9" s="60"/>
      <c r="V9" s="60"/>
      <c r="W9" s="60">
        <v>4943131</v>
      </c>
      <c r="X9" s="60">
        <v>600000</v>
      </c>
      <c r="Y9" s="60">
        <v>4343131</v>
      </c>
      <c r="Z9" s="140">
        <v>723.86</v>
      </c>
      <c r="AA9" s="62">
        <v>1200000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9305</v>
      </c>
      <c r="D11" s="155"/>
      <c r="E11" s="59">
        <v>50000</v>
      </c>
      <c r="F11" s="60">
        <v>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25000</v>
      </c>
      <c r="Y11" s="60">
        <v>-25000</v>
      </c>
      <c r="Z11" s="140">
        <v>-100</v>
      </c>
      <c r="AA11" s="62">
        <v>50000</v>
      </c>
    </row>
    <row r="12" spans="1:27" ht="13.5">
      <c r="A12" s="250" t="s">
        <v>56</v>
      </c>
      <c r="B12" s="251"/>
      <c r="C12" s="168">
        <f aca="true" t="shared" si="0" ref="C12:Y12">SUM(C6:C11)</f>
        <v>4633737</v>
      </c>
      <c r="D12" s="168">
        <f>SUM(D6:D11)</f>
        <v>0</v>
      </c>
      <c r="E12" s="72">
        <f t="shared" si="0"/>
        <v>5782000</v>
      </c>
      <c r="F12" s="73">
        <f t="shared" si="0"/>
        <v>5782000</v>
      </c>
      <c r="G12" s="73">
        <f t="shared" si="0"/>
        <v>13121135</v>
      </c>
      <c r="H12" s="73">
        <f t="shared" si="0"/>
        <v>8193695</v>
      </c>
      <c r="I12" s="73">
        <f t="shared" si="0"/>
        <v>7322628</v>
      </c>
      <c r="J12" s="73">
        <f t="shared" si="0"/>
        <v>7322628</v>
      </c>
      <c r="K12" s="73">
        <f t="shared" si="0"/>
        <v>0</v>
      </c>
      <c r="L12" s="73">
        <f t="shared" si="0"/>
        <v>0</v>
      </c>
      <c r="M12" s="73">
        <f t="shared" si="0"/>
        <v>14864829</v>
      </c>
      <c r="N12" s="73">
        <f t="shared" si="0"/>
        <v>14864829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14864829</v>
      </c>
      <c r="X12" s="73">
        <f t="shared" si="0"/>
        <v>2891000</v>
      </c>
      <c r="Y12" s="73">
        <f t="shared" si="0"/>
        <v>11973829</v>
      </c>
      <c r="Z12" s="170">
        <f>+IF(X12&lt;&gt;0,+(Y12/X12)*100,0)</f>
        <v>414.1760290556901</v>
      </c>
      <c r="AA12" s="74">
        <f>SUM(AA6:AA11)</f>
        <v>5782000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38374000</v>
      </c>
      <c r="D17" s="155"/>
      <c r="E17" s="59">
        <v>39581000</v>
      </c>
      <c r="F17" s="60">
        <v>39581000</v>
      </c>
      <c r="G17" s="60">
        <v>38585000</v>
      </c>
      <c r="H17" s="60">
        <v>38585000</v>
      </c>
      <c r="I17" s="60">
        <v>38585000</v>
      </c>
      <c r="J17" s="60">
        <v>38585000</v>
      </c>
      <c r="K17" s="60"/>
      <c r="L17" s="60"/>
      <c r="M17" s="60">
        <v>38585000</v>
      </c>
      <c r="N17" s="60">
        <v>38585000</v>
      </c>
      <c r="O17" s="60"/>
      <c r="P17" s="60"/>
      <c r="Q17" s="60"/>
      <c r="R17" s="60"/>
      <c r="S17" s="60"/>
      <c r="T17" s="60"/>
      <c r="U17" s="60"/>
      <c r="V17" s="60"/>
      <c r="W17" s="60">
        <v>38585000</v>
      </c>
      <c r="X17" s="60">
        <v>19790500</v>
      </c>
      <c r="Y17" s="60">
        <v>18794500</v>
      </c>
      <c r="Z17" s="140">
        <v>94.97</v>
      </c>
      <c r="AA17" s="62">
        <v>39581000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204814329</v>
      </c>
      <c r="D19" s="155"/>
      <c r="E19" s="59">
        <v>226333000</v>
      </c>
      <c r="F19" s="60">
        <v>226333000</v>
      </c>
      <c r="G19" s="60">
        <v>204968042</v>
      </c>
      <c r="H19" s="60">
        <v>206361369</v>
      </c>
      <c r="I19" s="60">
        <v>207830438</v>
      </c>
      <c r="J19" s="60">
        <v>207830438</v>
      </c>
      <c r="K19" s="60"/>
      <c r="L19" s="60"/>
      <c r="M19" s="60">
        <v>250587000</v>
      </c>
      <c r="N19" s="60">
        <v>250587000</v>
      </c>
      <c r="O19" s="60"/>
      <c r="P19" s="60"/>
      <c r="Q19" s="60"/>
      <c r="R19" s="60"/>
      <c r="S19" s="60"/>
      <c r="T19" s="60"/>
      <c r="U19" s="60"/>
      <c r="V19" s="60"/>
      <c r="W19" s="60">
        <v>250587000</v>
      </c>
      <c r="X19" s="60">
        <v>113166500</v>
      </c>
      <c r="Y19" s="60">
        <v>137420500</v>
      </c>
      <c r="Z19" s="140">
        <v>121.43</v>
      </c>
      <c r="AA19" s="62">
        <v>226333000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</v>
      </c>
      <c r="D22" s="155"/>
      <c r="E22" s="59"/>
      <c r="F22" s="60"/>
      <c r="G22" s="60">
        <v>4</v>
      </c>
      <c r="H22" s="60">
        <v>4</v>
      </c>
      <c r="I22" s="60">
        <v>4</v>
      </c>
      <c r="J22" s="60">
        <v>4</v>
      </c>
      <c r="K22" s="60"/>
      <c r="L22" s="60"/>
      <c r="M22" s="60">
        <v>4</v>
      </c>
      <c r="N22" s="60">
        <v>4</v>
      </c>
      <c r="O22" s="60"/>
      <c r="P22" s="60"/>
      <c r="Q22" s="60"/>
      <c r="R22" s="60"/>
      <c r="S22" s="60"/>
      <c r="T22" s="60"/>
      <c r="U22" s="60"/>
      <c r="V22" s="60"/>
      <c r="W22" s="60">
        <v>4</v>
      </c>
      <c r="X22" s="60"/>
      <c r="Y22" s="60">
        <v>4</v>
      </c>
      <c r="Z22" s="140"/>
      <c r="AA22" s="62"/>
    </row>
    <row r="23" spans="1:27" ht="13.5">
      <c r="A23" s="249" t="s">
        <v>158</v>
      </c>
      <c r="B23" s="182"/>
      <c r="C23" s="155">
        <v>8500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243196833</v>
      </c>
      <c r="D24" s="168">
        <f>SUM(D15:D23)</f>
        <v>0</v>
      </c>
      <c r="E24" s="76">
        <f t="shared" si="1"/>
        <v>265914000</v>
      </c>
      <c r="F24" s="77">
        <f t="shared" si="1"/>
        <v>265914000</v>
      </c>
      <c r="G24" s="77">
        <f t="shared" si="1"/>
        <v>243553046</v>
      </c>
      <c r="H24" s="77">
        <f t="shared" si="1"/>
        <v>244946373</v>
      </c>
      <c r="I24" s="77">
        <f t="shared" si="1"/>
        <v>246415442</v>
      </c>
      <c r="J24" s="77">
        <f t="shared" si="1"/>
        <v>246415442</v>
      </c>
      <c r="K24" s="77">
        <f t="shared" si="1"/>
        <v>0</v>
      </c>
      <c r="L24" s="77">
        <f t="shared" si="1"/>
        <v>0</v>
      </c>
      <c r="M24" s="77">
        <f t="shared" si="1"/>
        <v>289172004</v>
      </c>
      <c r="N24" s="77">
        <f t="shared" si="1"/>
        <v>289172004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289172004</v>
      </c>
      <c r="X24" s="77">
        <f t="shared" si="1"/>
        <v>132957000</v>
      </c>
      <c r="Y24" s="77">
        <f t="shared" si="1"/>
        <v>156215004</v>
      </c>
      <c r="Z24" s="212">
        <f>+IF(X24&lt;&gt;0,+(Y24/X24)*100,0)</f>
        <v>117.49287664432862</v>
      </c>
      <c r="AA24" s="79">
        <f>SUM(AA15:AA23)</f>
        <v>265914000</v>
      </c>
    </row>
    <row r="25" spans="1:27" ht="13.5">
      <c r="A25" s="250" t="s">
        <v>159</v>
      </c>
      <c r="B25" s="251"/>
      <c r="C25" s="168">
        <f aca="true" t="shared" si="2" ref="C25:Y25">+C12+C24</f>
        <v>247830570</v>
      </c>
      <c r="D25" s="168">
        <f>+D12+D24</f>
        <v>0</v>
      </c>
      <c r="E25" s="72">
        <f t="shared" si="2"/>
        <v>271696000</v>
      </c>
      <c r="F25" s="73">
        <f t="shared" si="2"/>
        <v>271696000</v>
      </c>
      <c r="G25" s="73">
        <f t="shared" si="2"/>
        <v>256674181</v>
      </c>
      <c r="H25" s="73">
        <f t="shared" si="2"/>
        <v>253140068</v>
      </c>
      <c r="I25" s="73">
        <f t="shared" si="2"/>
        <v>253738070</v>
      </c>
      <c r="J25" s="73">
        <f t="shared" si="2"/>
        <v>253738070</v>
      </c>
      <c r="K25" s="73">
        <f t="shared" si="2"/>
        <v>0</v>
      </c>
      <c r="L25" s="73">
        <f t="shared" si="2"/>
        <v>0</v>
      </c>
      <c r="M25" s="73">
        <f t="shared" si="2"/>
        <v>304036833</v>
      </c>
      <c r="N25" s="73">
        <f t="shared" si="2"/>
        <v>304036833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304036833</v>
      </c>
      <c r="X25" s="73">
        <f t="shared" si="2"/>
        <v>135848000</v>
      </c>
      <c r="Y25" s="73">
        <f t="shared" si="2"/>
        <v>168188833</v>
      </c>
      <c r="Z25" s="170">
        <f>+IF(X25&lt;&gt;0,+(Y25/X25)*100,0)</f>
        <v>123.8066316765797</v>
      </c>
      <c r="AA25" s="74">
        <f>+AA12+AA24</f>
        <v>271696000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935126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5059498</v>
      </c>
      <c r="D30" s="155"/>
      <c r="E30" s="59">
        <v>950000</v>
      </c>
      <c r="F30" s="60">
        <v>950000</v>
      </c>
      <c r="G30" s="60">
        <v>5347099</v>
      </c>
      <c r="H30" s="60">
        <v>5341836</v>
      </c>
      <c r="I30" s="60">
        <v>5341836</v>
      </c>
      <c r="J30" s="60">
        <v>5341836</v>
      </c>
      <c r="K30" s="60"/>
      <c r="L30" s="60"/>
      <c r="M30" s="60">
        <v>5108000</v>
      </c>
      <c r="N30" s="60">
        <v>5108000</v>
      </c>
      <c r="O30" s="60"/>
      <c r="P30" s="60"/>
      <c r="Q30" s="60"/>
      <c r="R30" s="60"/>
      <c r="S30" s="60"/>
      <c r="T30" s="60"/>
      <c r="U30" s="60"/>
      <c r="V30" s="60"/>
      <c r="W30" s="60">
        <v>5108000</v>
      </c>
      <c r="X30" s="60">
        <v>475000</v>
      </c>
      <c r="Y30" s="60">
        <v>4633000</v>
      </c>
      <c r="Z30" s="140">
        <v>975.37</v>
      </c>
      <c r="AA30" s="62">
        <v>950000</v>
      </c>
    </row>
    <row r="31" spans="1:27" ht="13.5">
      <c r="A31" s="249" t="s">
        <v>163</v>
      </c>
      <c r="B31" s="182"/>
      <c r="C31" s="155">
        <v>149694</v>
      </c>
      <c r="D31" s="155"/>
      <c r="E31" s="59">
        <v>146000</v>
      </c>
      <c r="F31" s="60">
        <v>146000</v>
      </c>
      <c r="G31" s="60">
        <v>150470</v>
      </c>
      <c r="H31" s="60">
        <v>151246</v>
      </c>
      <c r="I31" s="60">
        <v>151246</v>
      </c>
      <c r="J31" s="60">
        <v>151246</v>
      </c>
      <c r="K31" s="60"/>
      <c r="L31" s="60"/>
      <c r="M31" s="60">
        <v>152000</v>
      </c>
      <c r="N31" s="60">
        <v>152000</v>
      </c>
      <c r="O31" s="60"/>
      <c r="P31" s="60"/>
      <c r="Q31" s="60"/>
      <c r="R31" s="60"/>
      <c r="S31" s="60"/>
      <c r="T31" s="60"/>
      <c r="U31" s="60"/>
      <c r="V31" s="60"/>
      <c r="W31" s="60">
        <v>152000</v>
      </c>
      <c r="X31" s="60">
        <v>73000</v>
      </c>
      <c r="Y31" s="60">
        <v>79000</v>
      </c>
      <c r="Z31" s="140">
        <v>108.22</v>
      </c>
      <c r="AA31" s="62">
        <v>146000</v>
      </c>
    </row>
    <row r="32" spans="1:27" ht="13.5">
      <c r="A32" s="249" t="s">
        <v>164</v>
      </c>
      <c r="B32" s="182"/>
      <c r="C32" s="155">
        <v>20864401</v>
      </c>
      <c r="D32" s="155"/>
      <c r="E32" s="59">
        <v>8767227</v>
      </c>
      <c r="F32" s="60">
        <v>8767227</v>
      </c>
      <c r="G32" s="60">
        <v>19949595</v>
      </c>
      <c r="H32" s="60">
        <v>18623986</v>
      </c>
      <c r="I32" s="60">
        <v>15681353</v>
      </c>
      <c r="J32" s="60">
        <v>15681353</v>
      </c>
      <c r="K32" s="60"/>
      <c r="L32" s="60"/>
      <c r="M32" s="60">
        <v>19344502</v>
      </c>
      <c r="N32" s="60">
        <v>19344502</v>
      </c>
      <c r="O32" s="60"/>
      <c r="P32" s="60"/>
      <c r="Q32" s="60"/>
      <c r="R32" s="60"/>
      <c r="S32" s="60"/>
      <c r="T32" s="60"/>
      <c r="U32" s="60"/>
      <c r="V32" s="60"/>
      <c r="W32" s="60">
        <v>19344502</v>
      </c>
      <c r="X32" s="60">
        <v>4383614</v>
      </c>
      <c r="Y32" s="60">
        <v>14960888</v>
      </c>
      <c r="Z32" s="140">
        <v>341.29</v>
      </c>
      <c r="AA32" s="62">
        <v>8767227</v>
      </c>
    </row>
    <row r="33" spans="1:27" ht="13.5">
      <c r="A33" s="249" t="s">
        <v>165</v>
      </c>
      <c r="B33" s="182"/>
      <c r="C33" s="155">
        <v>570035</v>
      </c>
      <c r="D33" s="155"/>
      <c r="E33" s="59">
        <v>1167000</v>
      </c>
      <c r="F33" s="60">
        <v>1167000</v>
      </c>
      <c r="G33" s="60">
        <v>3017941</v>
      </c>
      <c r="H33" s="60">
        <v>3017941</v>
      </c>
      <c r="I33" s="60">
        <v>3017941</v>
      </c>
      <c r="J33" s="60">
        <v>3017941</v>
      </c>
      <c r="K33" s="60"/>
      <c r="L33" s="60"/>
      <c r="M33" s="60">
        <v>3660000</v>
      </c>
      <c r="N33" s="60">
        <v>3660000</v>
      </c>
      <c r="O33" s="60"/>
      <c r="P33" s="60"/>
      <c r="Q33" s="60"/>
      <c r="R33" s="60"/>
      <c r="S33" s="60"/>
      <c r="T33" s="60"/>
      <c r="U33" s="60"/>
      <c r="V33" s="60"/>
      <c r="W33" s="60">
        <v>3660000</v>
      </c>
      <c r="X33" s="60">
        <v>583500</v>
      </c>
      <c r="Y33" s="60">
        <v>3076500</v>
      </c>
      <c r="Z33" s="140">
        <v>527.25</v>
      </c>
      <c r="AA33" s="62">
        <v>1167000</v>
      </c>
    </row>
    <row r="34" spans="1:27" ht="13.5">
      <c r="A34" s="250" t="s">
        <v>58</v>
      </c>
      <c r="B34" s="251"/>
      <c r="C34" s="168">
        <f aca="true" t="shared" si="3" ref="C34:Y34">SUM(C29:C33)</f>
        <v>26643628</v>
      </c>
      <c r="D34" s="168">
        <f>SUM(D29:D33)</f>
        <v>0</v>
      </c>
      <c r="E34" s="72">
        <f t="shared" si="3"/>
        <v>11030227</v>
      </c>
      <c r="F34" s="73">
        <f t="shared" si="3"/>
        <v>11030227</v>
      </c>
      <c r="G34" s="73">
        <f t="shared" si="3"/>
        <v>29400231</v>
      </c>
      <c r="H34" s="73">
        <f t="shared" si="3"/>
        <v>27135009</v>
      </c>
      <c r="I34" s="73">
        <f t="shared" si="3"/>
        <v>24192376</v>
      </c>
      <c r="J34" s="73">
        <f t="shared" si="3"/>
        <v>24192376</v>
      </c>
      <c r="K34" s="73">
        <f t="shared" si="3"/>
        <v>0</v>
      </c>
      <c r="L34" s="73">
        <f t="shared" si="3"/>
        <v>0</v>
      </c>
      <c r="M34" s="73">
        <f t="shared" si="3"/>
        <v>28264502</v>
      </c>
      <c r="N34" s="73">
        <f t="shared" si="3"/>
        <v>28264502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28264502</v>
      </c>
      <c r="X34" s="73">
        <f t="shared" si="3"/>
        <v>5515114</v>
      </c>
      <c r="Y34" s="73">
        <f t="shared" si="3"/>
        <v>22749388</v>
      </c>
      <c r="Z34" s="170">
        <f>+IF(X34&lt;&gt;0,+(Y34/X34)*100,0)</f>
        <v>412.49170914690063</v>
      </c>
      <c r="AA34" s="74">
        <f>SUM(AA29:AA33)</f>
        <v>11030227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1317327</v>
      </c>
      <c r="D37" s="155"/>
      <c r="E37" s="59">
        <v>2800000</v>
      </c>
      <c r="F37" s="60">
        <v>2800000</v>
      </c>
      <c r="G37" s="60">
        <v>416075</v>
      </c>
      <c r="H37" s="60">
        <v>296552</v>
      </c>
      <c r="I37" s="60">
        <v>296552</v>
      </c>
      <c r="J37" s="60">
        <v>296552</v>
      </c>
      <c r="K37" s="60"/>
      <c r="L37" s="60"/>
      <c r="M37" s="60">
        <v>546799</v>
      </c>
      <c r="N37" s="60">
        <v>546799</v>
      </c>
      <c r="O37" s="60"/>
      <c r="P37" s="60"/>
      <c r="Q37" s="60"/>
      <c r="R37" s="60"/>
      <c r="S37" s="60"/>
      <c r="T37" s="60"/>
      <c r="U37" s="60"/>
      <c r="V37" s="60"/>
      <c r="W37" s="60">
        <v>546799</v>
      </c>
      <c r="X37" s="60">
        <v>1400000</v>
      </c>
      <c r="Y37" s="60">
        <v>-853201</v>
      </c>
      <c r="Z37" s="140">
        <v>-60.94</v>
      </c>
      <c r="AA37" s="62">
        <v>2800000</v>
      </c>
    </row>
    <row r="38" spans="1:27" ht="13.5">
      <c r="A38" s="249" t="s">
        <v>165</v>
      </c>
      <c r="B38" s="182"/>
      <c r="C38" s="155">
        <v>5193775</v>
      </c>
      <c r="D38" s="155"/>
      <c r="E38" s="59">
        <v>4078000</v>
      </c>
      <c r="F38" s="60">
        <v>4078000</v>
      </c>
      <c r="G38" s="60">
        <v>6891603</v>
      </c>
      <c r="H38" s="60">
        <v>6891603</v>
      </c>
      <c r="I38" s="60">
        <v>6891603</v>
      </c>
      <c r="J38" s="60">
        <v>6891603</v>
      </c>
      <c r="K38" s="60"/>
      <c r="L38" s="60"/>
      <c r="M38" s="60">
        <v>4611577</v>
      </c>
      <c r="N38" s="60">
        <v>4611577</v>
      </c>
      <c r="O38" s="60"/>
      <c r="P38" s="60"/>
      <c r="Q38" s="60"/>
      <c r="R38" s="60"/>
      <c r="S38" s="60"/>
      <c r="T38" s="60"/>
      <c r="U38" s="60"/>
      <c r="V38" s="60"/>
      <c r="W38" s="60">
        <v>4611577</v>
      </c>
      <c r="X38" s="60">
        <v>2039000</v>
      </c>
      <c r="Y38" s="60">
        <v>2572577</v>
      </c>
      <c r="Z38" s="140">
        <v>126.17</v>
      </c>
      <c r="AA38" s="62">
        <v>4078000</v>
      </c>
    </row>
    <row r="39" spans="1:27" ht="13.5">
      <c r="A39" s="250" t="s">
        <v>59</v>
      </c>
      <c r="B39" s="253"/>
      <c r="C39" s="168">
        <f aca="true" t="shared" si="4" ref="C39:Y39">SUM(C37:C38)</f>
        <v>6511102</v>
      </c>
      <c r="D39" s="168">
        <f>SUM(D37:D38)</f>
        <v>0</v>
      </c>
      <c r="E39" s="76">
        <f t="shared" si="4"/>
        <v>6878000</v>
      </c>
      <c r="F39" s="77">
        <f t="shared" si="4"/>
        <v>6878000</v>
      </c>
      <c r="G39" s="77">
        <f t="shared" si="4"/>
        <v>7307678</v>
      </c>
      <c r="H39" s="77">
        <f t="shared" si="4"/>
        <v>7188155</v>
      </c>
      <c r="I39" s="77">
        <f t="shared" si="4"/>
        <v>7188155</v>
      </c>
      <c r="J39" s="77">
        <f t="shared" si="4"/>
        <v>7188155</v>
      </c>
      <c r="K39" s="77">
        <f t="shared" si="4"/>
        <v>0</v>
      </c>
      <c r="L39" s="77">
        <f t="shared" si="4"/>
        <v>0</v>
      </c>
      <c r="M39" s="77">
        <f t="shared" si="4"/>
        <v>5158376</v>
      </c>
      <c r="N39" s="77">
        <f t="shared" si="4"/>
        <v>5158376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5158376</v>
      </c>
      <c r="X39" s="77">
        <f t="shared" si="4"/>
        <v>3439000</v>
      </c>
      <c r="Y39" s="77">
        <f t="shared" si="4"/>
        <v>1719376</v>
      </c>
      <c r="Z39" s="212">
        <f>+IF(X39&lt;&gt;0,+(Y39/X39)*100,0)</f>
        <v>49.9963943006688</v>
      </c>
      <c r="AA39" s="79">
        <f>SUM(AA37:AA38)</f>
        <v>6878000</v>
      </c>
    </row>
    <row r="40" spans="1:27" ht="13.5">
      <c r="A40" s="250" t="s">
        <v>167</v>
      </c>
      <c r="B40" s="251"/>
      <c r="C40" s="168">
        <f aca="true" t="shared" si="5" ref="C40:Y40">+C34+C39</f>
        <v>33154730</v>
      </c>
      <c r="D40" s="168">
        <f>+D34+D39</f>
        <v>0</v>
      </c>
      <c r="E40" s="72">
        <f t="shared" si="5"/>
        <v>17908227</v>
      </c>
      <c r="F40" s="73">
        <f t="shared" si="5"/>
        <v>17908227</v>
      </c>
      <c r="G40" s="73">
        <f t="shared" si="5"/>
        <v>36707909</v>
      </c>
      <c r="H40" s="73">
        <f t="shared" si="5"/>
        <v>34323164</v>
      </c>
      <c r="I40" s="73">
        <f t="shared" si="5"/>
        <v>31380531</v>
      </c>
      <c r="J40" s="73">
        <f t="shared" si="5"/>
        <v>31380531</v>
      </c>
      <c r="K40" s="73">
        <f t="shared" si="5"/>
        <v>0</v>
      </c>
      <c r="L40" s="73">
        <f t="shared" si="5"/>
        <v>0</v>
      </c>
      <c r="M40" s="73">
        <f t="shared" si="5"/>
        <v>33422878</v>
      </c>
      <c r="N40" s="73">
        <f t="shared" si="5"/>
        <v>33422878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33422878</v>
      </c>
      <c r="X40" s="73">
        <f t="shared" si="5"/>
        <v>8954114</v>
      </c>
      <c r="Y40" s="73">
        <f t="shared" si="5"/>
        <v>24468764</v>
      </c>
      <c r="Z40" s="170">
        <f>+IF(X40&lt;&gt;0,+(Y40/X40)*100,0)</f>
        <v>273.2683993078489</v>
      </c>
      <c r="AA40" s="74">
        <f>+AA34+AA39</f>
        <v>17908227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214675840</v>
      </c>
      <c r="D42" s="257">
        <f>+D25-D40</f>
        <v>0</v>
      </c>
      <c r="E42" s="258">
        <f t="shared" si="6"/>
        <v>253787773</v>
      </c>
      <c r="F42" s="259">
        <f t="shared" si="6"/>
        <v>253787773</v>
      </c>
      <c r="G42" s="259">
        <f t="shared" si="6"/>
        <v>219966272</v>
      </c>
      <c r="H42" s="259">
        <f t="shared" si="6"/>
        <v>218816904</v>
      </c>
      <c r="I42" s="259">
        <f t="shared" si="6"/>
        <v>222357539</v>
      </c>
      <c r="J42" s="259">
        <f t="shared" si="6"/>
        <v>222357539</v>
      </c>
      <c r="K42" s="259">
        <f t="shared" si="6"/>
        <v>0</v>
      </c>
      <c r="L42" s="259">
        <f t="shared" si="6"/>
        <v>0</v>
      </c>
      <c r="M42" s="259">
        <f t="shared" si="6"/>
        <v>270613955</v>
      </c>
      <c r="N42" s="259">
        <f t="shared" si="6"/>
        <v>270613955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270613955</v>
      </c>
      <c r="X42" s="259">
        <f t="shared" si="6"/>
        <v>126893886</v>
      </c>
      <c r="Y42" s="259">
        <f t="shared" si="6"/>
        <v>143720069</v>
      </c>
      <c r="Z42" s="260">
        <f>+IF(X42&lt;&gt;0,+(Y42/X42)*100,0)</f>
        <v>113.26004233174795</v>
      </c>
      <c r="AA42" s="261">
        <f>+AA25-AA40</f>
        <v>253787773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214675840</v>
      </c>
      <c r="D45" s="155"/>
      <c r="E45" s="59">
        <v>253787773</v>
      </c>
      <c r="F45" s="60">
        <v>253787773</v>
      </c>
      <c r="G45" s="60">
        <v>219966272</v>
      </c>
      <c r="H45" s="60">
        <v>218816904</v>
      </c>
      <c r="I45" s="60">
        <v>222357539</v>
      </c>
      <c r="J45" s="60">
        <v>222357539</v>
      </c>
      <c r="K45" s="60"/>
      <c r="L45" s="60"/>
      <c r="M45" s="60">
        <v>270613955</v>
      </c>
      <c r="N45" s="60">
        <v>270613955</v>
      </c>
      <c r="O45" s="60"/>
      <c r="P45" s="60"/>
      <c r="Q45" s="60"/>
      <c r="R45" s="60"/>
      <c r="S45" s="60"/>
      <c r="T45" s="60"/>
      <c r="U45" s="60"/>
      <c r="V45" s="60"/>
      <c r="W45" s="60">
        <v>270613955</v>
      </c>
      <c r="X45" s="60">
        <v>126893887</v>
      </c>
      <c r="Y45" s="60">
        <v>143720068</v>
      </c>
      <c r="Z45" s="139">
        <v>113.26</v>
      </c>
      <c r="AA45" s="62">
        <v>253787773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214675840</v>
      </c>
      <c r="D48" s="217">
        <f>SUM(D45:D47)</f>
        <v>0</v>
      </c>
      <c r="E48" s="264">
        <f t="shared" si="7"/>
        <v>253787773</v>
      </c>
      <c r="F48" s="219">
        <f t="shared" si="7"/>
        <v>253787773</v>
      </c>
      <c r="G48" s="219">
        <f t="shared" si="7"/>
        <v>219966272</v>
      </c>
      <c r="H48" s="219">
        <f t="shared" si="7"/>
        <v>218816904</v>
      </c>
      <c r="I48" s="219">
        <f t="shared" si="7"/>
        <v>222357539</v>
      </c>
      <c r="J48" s="219">
        <f t="shared" si="7"/>
        <v>222357539</v>
      </c>
      <c r="K48" s="219">
        <f t="shared" si="7"/>
        <v>0</v>
      </c>
      <c r="L48" s="219">
        <f t="shared" si="7"/>
        <v>0</v>
      </c>
      <c r="M48" s="219">
        <f t="shared" si="7"/>
        <v>270613955</v>
      </c>
      <c r="N48" s="219">
        <f t="shared" si="7"/>
        <v>270613955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270613955</v>
      </c>
      <c r="X48" s="219">
        <f t="shared" si="7"/>
        <v>126893887</v>
      </c>
      <c r="Y48" s="219">
        <f t="shared" si="7"/>
        <v>143720068</v>
      </c>
      <c r="Z48" s="265">
        <f>+IF(X48&lt;&gt;0,+(Y48/X48)*100,0)</f>
        <v>113.26004065113082</v>
      </c>
      <c r="AA48" s="232">
        <f>SUM(AA45:AA47)</f>
        <v>253787773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22379339</v>
      </c>
      <c r="D6" s="155"/>
      <c r="E6" s="59">
        <v>26071100</v>
      </c>
      <c r="F6" s="60">
        <v>26071100</v>
      </c>
      <c r="G6" s="60">
        <v>1797869</v>
      </c>
      <c r="H6" s="60">
        <v>2707221</v>
      </c>
      <c r="I6" s="60">
        <v>4331288</v>
      </c>
      <c r="J6" s="60">
        <v>8836378</v>
      </c>
      <c r="K6" s="60">
        <v>3666956</v>
      </c>
      <c r="L6" s="60">
        <v>4562160</v>
      </c>
      <c r="M6" s="60">
        <v>1940764</v>
      </c>
      <c r="N6" s="60">
        <v>10169880</v>
      </c>
      <c r="O6" s="60"/>
      <c r="P6" s="60"/>
      <c r="Q6" s="60"/>
      <c r="R6" s="60"/>
      <c r="S6" s="60"/>
      <c r="T6" s="60"/>
      <c r="U6" s="60"/>
      <c r="V6" s="60"/>
      <c r="W6" s="60">
        <v>19006258</v>
      </c>
      <c r="X6" s="60">
        <v>12991400</v>
      </c>
      <c r="Y6" s="60">
        <v>6014858</v>
      </c>
      <c r="Z6" s="140">
        <v>46.3</v>
      </c>
      <c r="AA6" s="62">
        <v>26071100</v>
      </c>
    </row>
    <row r="7" spans="1:27" ht="13.5">
      <c r="A7" s="249" t="s">
        <v>178</v>
      </c>
      <c r="B7" s="182"/>
      <c r="C7" s="155">
        <v>20675570</v>
      </c>
      <c r="D7" s="155"/>
      <c r="E7" s="59">
        <v>25818500</v>
      </c>
      <c r="F7" s="60">
        <v>25818500</v>
      </c>
      <c r="G7" s="60">
        <v>8282000</v>
      </c>
      <c r="H7" s="60">
        <v>934000</v>
      </c>
      <c r="I7" s="60"/>
      <c r="J7" s="60">
        <v>9216000</v>
      </c>
      <c r="K7" s="60"/>
      <c r="L7" s="60">
        <v>5744000</v>
      </c>
      <c r="M7" s="60"/>
      <c r="N7" s="60">
        <v>5744000</v>
      </c>
      <c r="O7" s="60"/>
      <c r="P7" s="60"/>
      <c r="Q7" s="60"/>
      <c r="R7" s="60"/>
      <c r="S7" s="60"/>
      <c r="T7" s="60"/>
      <c r="U7" s="60"/>
      <c r="V7" s="60"/>
      <c r="W7" s="60">
        <v>14960000</v>
      </c>
      <c r="X7" s="60">
        <v>18363000</v>
      </c>
      <c r="Y7" s="60">
        <v>-3403000</v>
      </c>
      <c r="Z7" s="140">
        <v>-18.53</v>
      </c>
      <c r="AA7" s="62">
        <v>25818500</v>
      </c>
    </row>
    <row r="8" spans="1:27" ht="13.5">
      <c r="A8" s="249" t="s">
        <v>179</v>
      </c>
      <c r="B8" s="182"/>
      <c r="C8" s="155"/>
      <c r="D8" s="155"/>
      <c r="E8" s="59">
        <v>42540150</v>
      </c>
      <c r="F8" s="60">
        <v>42540150</v>
      </c>
      <c r="G8" s="60">
        <v>2266243</v>
      </c>
      <c r="H8" s="60">
        <v>1528872</v>
      </c>
      <c r="I8" s="60">
        <v>149117</v>
      </c>
      <c r="J8" s="60">
        <v>3944232</v>
      </c>
      <c r="K8" s="60">
        <v>3252042</v>
      </c>
      <c r="L8" s="60">
        <v>10662573</v>
      </c>
      <c r="M8" s="60"/>
      <c r="N8" s="60">
        <v>13914615</v>
      </c>
      <c r="O8" s="60"/>
      <c r="P8" s="60"/>
      <c r="Q8" s="60"/>
      <c r="R8" s="60"/>
      <c r="S8" s="60"/>
      <c r="T8" s="60"/>
      <c r="U8" s="60"/>
      <c r="V8" s="60"/>
      <c r="W8" s="60">
        <v>17858847</v>
      </c>
      <c r="X8" s="60">
        <v>21571900</v>
      </c>
      <c r="Y8" s="60">
        <v>-3713053</v>
      </c>
      <c r="Z8" s="140">
        <v>-17.21</v>
      </c>
      <c r="AA8" s="62">
        <v>42540150</v>
      </c>
    </row>
    <row r="9" spans="1:27" ht="13.5">
      <c r="A9" s="249" t="s">
        <v>180</v>
      </c>
      <c r="B9" s="182"/>
      <c r="C9" s="155">
        <v>580460</v>
      </c>
      <c r="D9" s="155"/>
      <c r="E9" s="59">
        <v>460500</v>
      </c>
      <c r="F9" s="60">
        <v>460500</v>
      </c>
      <c r="G9" s="60">
        <v>1464</v>
      </c>
      <c r="H9" s="60">
        <v>7273</v>
      </c>
      <c r="I9" s="60">
        <v>908</v>
      </c>
      <c r="J9" s="60">
        <v>9645</v>
      </c>
      <c r="K9" s="60">
        <v>2907</v>
      </c>
      <c r="L9" s="60">
        <v>300</v>
      </c>
      <c r="M9" s="60">
        <v>17305</v>
      </c>
      <c r="N9" s="60">
        <v>20512</v>
      </c>
      <c r="O9" s="60"/>
      <c r="P9" s="60"/>
      <c r="Q9" s="60"/>
      <c r="R9" s="60"/>
      <c r="S9" s="60"/>
      <c r="T9" s="60"/>
      <c r="U9" s="60"/>
      <c r="V9" s="60"/>
      <c r="W9" s="60">
        <v>30157</v>
      </c>
      <c r="X9" s="60">
        <v>231300</v>
      </c>
      <c r="Y9" s="60">
        <v>-201143</v>
      </c>
      <c r="Z9" s="140">
        <v>-86.96</v>
      </c>
      <c r="AA9" s="62">
        <v>460500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-50710918</v>
      </c>
      <c r="D12" s="155"/>
      <c r="E12" s="59">
        <v>-52961500</v>
      </c>
      <c r="F12" s="60">
        <v>-52961500</v>
      </c>
      <c r="G12" s="60">
        <v>-7822198</v>
      </c>
      <c r="H12" s="60">
        <v>-3760711</v>
      </c>
      <c r="I12" s="60">
        <v>-4574807</v>
      </c>
      <c r="J12" s="60">
        <v>-16157716</v>
      </c>
      <c r="K12" s="60">
        <v>-6081037</v>
      </c>
      <c r="L12" s="60">
        <v>-6599123</v>
      </c>
      <c r="M12" s="60">
        <v>-3412398</v>
      </c>
      <c r="N12" s="60">
        <v>-16092558</v>
      </c>
      <c r="O12" s="60"/>
      <c r="P12" s="60"/>
      <c r="Q12" s="60"/>
      <c r="R12" s="60"/>
      <c r="S12" s="60"/>
      <c r="T12" s="60"/>
      <c r="U12" s="60"/>
      <c r="V12" s="60"/>
      <c r="W12" s="60">
        <v>-32250274</v>
      </c>
      <c r="X12" s="60">
        <v>-27223600</v>
      </c>
      <c r="Y12" s="60">
        <v>-5026674</v>
      </c>
      <c r="Z12" s="140">
        <v>18.46</v>
      </c>
      <c r="AA12" s="62">
        <v>-52961500</v>
      </c>
    </row>
    <row r="13" spans="1:27" ht="13.5">
      <c r="A13" s="249" t="s">
        <v>40</v>
      </c>
      <c r="B13" s="182"/>
      <c r="C13" s="155">
        <v>-223719</v>
      </c>
      <c r="D13" s="155"/>
      <c r="E13" s="59">
        <v>-1129500</v>
      </c>
      <c r="F13" s="60">
        <v>-1129500</v>
      </c>
      <c r="G13" s="60">
        <v>-91700</v>
      </c>
      <c r="H13" s="60">
        <v>-11578</v>
      </c>
      <c r="I13" s="60">
        <v>-3229</v>
      </c>
      <c r="J13" s="60">
        <v>-106507</v>
      </c>
      <c r="K13" s="60">
        <v>-18273</v>
      </c>
      <c r="L13" s="60">
        <v>-39856</v>
      </c>
      <c r="M13" s="60">
        <v>-3065</v>
      </c>
      <c r="N13" s="60">
        <v>-61194</v>
      </c>
      <c r="O13" s="60"/>
      <c r="P13" s="60"/>
      <c r="Q13" s="60"/>
      <c r="R13" s="60"/>
      <c r="S13" s="60"/>
      <c r="T13" s="60"/>
      <c r="U13" s="60"/>
      <c r="V13" s="60"/>
      <c r="W13" s="60">
        <v>-167701</v>
      </c>
      <c r="X13" s="60">
        <v>-564500</v>
      </c>
      <c r="Y13" s="60">
        <v>396799</v>
      </c>
      <c r="Z13" s="140">
        <v>-70.29</v>
      </c>
      <c r="AA13" s="62">
        <v>-1129500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-7299268</v>
      </c>
      <c r="D15" s="168">
        <f>SUM(D6:D14)</f>
        <v>0</v>
      </c>
      <c r="E15" s="72">
        <f t="shared" si="0"/>
        <v>40799250</v>
      </c>
      <c r="F15" s="73">
        <f t="shared" si="0"/>
        <v>40799250</v>
      </c>
      <c r="G15" s="73">
        <f t="shared" si="0"/>
        <v>4433678</v>
      </c>
      <c r="H15" s="73">
        <f t="shared" si="0"/>
        <v>1405077</v>
      </c>
      <c r="I15" s="73">
        <f t="shared" si="0"/>
        <v>-96723</v>
      </c>
      <c r="J15" s="73">
        <f t="shared" si="0"/>
        <v>5742032</v>
      </c>
      <c r="K15" s="73">
        <f t="shared" si="0"/>
        <v>822595</v>
      </c>
      <c r="L15" s="73">
        <f t="shared" si="0"/>
        <v>14330054</v>
      </c>
      <c r="M15" s="73">
        <f t="shared" si="0"/>
        <v>-1457394</v>
      </c>
      <c r="N15" s="73">
        <f t="shared" si="0"/>
        <v>13695255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19437287</v>
      </c>
      <c r="X15" s="73">
        <f t="shared" si="0"/>
        <v>25369500</v>
      </c>
      <c r="Y15" s="73">
        <f t="shared" si="0"/>
        <v>-5932213</v>
      </c>
      <c r="Z15" s="170">
        <f>+IF(X15&lt;&gt;0,+(Y15/X15)*100,0)</f>
        <v>-23.383247600465126</v>
      </c>
      <c r="AA15" s="74">
        <f>SUM(AA6:AA14)</f>
        <v>40799250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40875227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-2807209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321775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>
        <v>-6587685</v>
      </c>
      <c r="N22" s="60">
        <v>-6587685</v>
      </c>
      <c r="O22" s="60"/>
      <c r="P22" s="60"/>
      <c r="Q22" s="60"/>
      <c r="R22" s="60"/>
      <c r="S22" s="60"/>
      <c r="T22" s="60"/>
      <c r="U22" s="60"/>
      <c r="V22" s="60"/>
      <c r="W22" s="60">
        <v>-6587685</v>
      </c>
      <c r="X22" s="60"/>
      <c r="Y22" s="60">
        <v>-6587685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-36053702</v>
      </c>
      <c r="D24" s="155"/>
      <c r="E24" s="59">
        <v>-40687000</v>
      </c>
      <c r="F24" s="60">
        <v>-40687000</v>
      </c>
      <c r="G24" s="60">
        <v>-2555175</v>
      </c>
      <c r="H24" s="60">
        <v>-73269</v>
      </c>
      <c r="I24" s="60">
        <v>-54842</v>
      </c>
      <c r="J24" s="60">
        <v>-2683286</v>
      </c>
      <c r="K24" s="60">
        <v>-2008925</v>
      </c>
      <c r="L24" s="60">
        <v>-3890642</v>
      </c>
      <c r="M24" s="60"/>
      <c r="N24" s="60">
        <v>-5899567</v>
      </c>
      <c r="O24" s="60"/>
      <c r="P24" s="60"/>
      <c r="Q24" s="60"/>
      <c r="R24" s="60"/>
      <c r="S24" s="60"/>
      <c r="T24" s="60"/>
      <c r="U24" s="60"/>
      <c r="V24" s="60"/>
      <c r="W24" s="60">
        <v>-8582853</v>
      </c>
      <c r="X24" s="60">
        <v>-19625000</v>
      </c>
      <c r="Y24" s="60">
        <v>11042147</v>
      </c>
      <c r="Z24" s="140">
        <v>-56.27</v>
      </c>
      <c r="AA24" s="62">
        <v>-40687000</v>
      </c>
    </row>
    <row r="25" spans="1:27" ht="13.5">
      <c r="A25" s="250" t="s">
        <v>191</v>
      </c>
      <c r="B25" s="251"/>
      <c r="C25" s="168">
        <f aca="true" t="shared" si="1" ref="C25:Y25">SUM(C19:C24)</f>
        <v>2336091</v>
      </c>
      <c r="D25" s="168">
        <f>SUM(D19:D24)</f>
        <v>0</v>
      </c>
      <c r="E25" s="72">
        <f t="shared" si="1"/>
        <v>-40687000</v>
      </c>
      <c r="F25" s="73">
        <f t="shared" si="1"/>
        <v>-40687000</v>
      </c>
      <c r="G25" s="73">
        <f t="shared" si="1"/>
        <v>-2555175</v>
      </c>
      <c r="H25" s="73">
        <f t="shared" si="1"/>
        <v>-73269</v>
      </c>
      <c r="I25" s="73">
        <f t="shared" si="1"/>
        <v>-54842</v>
      </c>
      <c r="J25" s="73">
        <f t="shared" si="1"/>
        <v>-2683286</v>
      </c>
      <c r="K25" s="73">
        <f t="shared" si="1"/>
        <v>-2008925</v>
      </c>
      <c r="L25" s="73">
        <f t="shared" si="1"/>
        <v>-3890642</v>
      </c>
      <c r="M25" s="73">
        <f t="shared" si="1"/>
        <v>-6587685</v>
      </c>
      <c r="N25" s="73">
        <f t="shared" si="1"/>
        <v>-12487252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-15170538</v>
      </c>
      <c r="X25" s="73">
        <f t="shared" si="1"/>
        <v>-19625000</v>
      </c>
      <c r="Y25" s="73">
        <f t="shared" si="1"/>
        <v>4454462</v>
      </c>
      <c r="Z25" s="170">
        <f>+IF(X25&lt;&gt;0,+(Y25/X25)*100,0)</f>
        <v>-22.697895541401277</v>
      </c>
      <c r="AA25" s="74">
        <f>SUM(AA19:AA24)</f>
        <v>-40687000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>
        <v>82292</v>
      </c>
      <c r="H29" s="60"/>
      <c r="I29" s="60"/>
      <c r="J29" s="60">
        <v>82292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82292</v>
      </c>
      <c r="X29" s="60"/>
      <c r="Y29" s="60">
        <v>82292</v>
      </c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1720000</v>
      </c>
      <c r="F30" s="60">
        <v>1720000</v>
      </c>
      <c r="G30" s="60">
        <v>40242</v>
      </c>
      <c r="H30" s="60"/>
      <c r="I30" s="60"/>
      <c r="J30" s="60">
        <v>40242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40242</v>
      </c>
      <c r="X30" s="60">
        <v>1720000</v>
      </c>
      <c r="Y30" s="60">
        <v>-1679758</v>
      </c>
      <c r="Z30" s="140">
        <v>-97.66</v>
      </c>
      <c r="AA30" s="62">
        <v>1720000</v>
      </c>
    </row>
    <row r="31" spans="1:27" ht="13.5">
      <c r="A31" s="249" t="s">
        <v>195</v>
      </c>
      <c r="B31" s="182"/>
      <c r="C31" s="155">
        <v>4059</v>
      </c>
      <c r="D31" s="155"/>
      <c r="E31" s="59"/>
      <c r="F31" s="60"/>
      <c r="G31" s="60">
        <v>776</v>
      </c>
      <c r="H31" s="159">
        <v>140</v>
      </c>
      <c r="I31" s="159">
        <v>726</v>
      </c>
      <c r="J31" s="159">
        <v>1642</v>
      </c>
      <c r="K31" s="60">
        <v>484</v>
      </c>
      <c r="L31" s="60">
        <v>3</v>
      </c>
      <c r="M31" s="60">
        <v>484</v>
      </c>
      <c r="N31" s="60">
        <v>971</v>
      </c>
      <c r="O31" s="159"/>
      <c r="P31" s="159"/>
      <c r="Q31" s="159"/>
      <c r="R31" s="60"/>
      <c r="S31" s="60"/>
      <c r="T31" s="60"/>
      <c r="U31" s="60"/>
      <c r="V31" s="159"/>
      <c r="W31" s="159">
        <v>2613</v>
      </c>
      <c r="X31" s="159"/>
      <c r="Y31" s="60">
        <v>2613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5131616</v>
      </c>
      <c r="D33" s="155"/>
      <c r="E33" s="59">
        <v>-1200000</v>
      </c>
      <c r="F33" s="60">
        <v>-1200000</v>
      </c>
      <c r="G33" s="60">
        <v>-3398000</v>
      </c>
      <c r="H33" s="60">
        <v>-93637</v>
      </c>
      <c r="I33" s="60"/>
      <c r="J33" s="60">
        <v>-3491637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-3491637</v>
      </c>
      <c r="X33" s="60">
        <v>-600000</v>
      </c>
      <c r="Y33" s="60">
        <v>-2891637</v>
      </c>
      <c r="Z33" s="140">
        <v>481.94</v>
      </c>
      <c r="AA33" s="62">
        <v>-1200000</v>
      </c>
    </row>
    <row r="34" spans="1:27" ht="13.5">
      <c r="A34" s="250" t="s">
        <v>197</v>
      </c>
      <c r="B34" s="251"/>
      <c r="C34" s="168">
        <f aca="true" t="shared" si="2" ref="C34:Y34">SUM(C29:C33)</f>
        <v>5135675</v>
      </c>
      <c r="D34" s="168">
        <f>SUM(D29:D33)</f>
        <v>0</v>
      </c>
      <c r="E34" s="72">
        <f t="shared" si="2"/>
        <v>520000</v>
      </c>
      <c r="F34" s="73">
        <f t="shared" si="2"/>
        <v>520000</v>
      </c>
      <c r="G34" s="73">
        <f t="shared" si="2"/>
        <v>-3274690</v>
      </c>
      <c r="H34" s="73">
        <f t="shared" si="2"/>
        <v>-93497</v>
      </c>
      <c r="I34" s="73">
        <f t="shared" si="2"/>
        <v>726</v>
      </c>
      <c r="J34" s="73">
        <f t="shared" si="2"/>
        <v>-3367461</v>
      </c>
      <c r="K34" s="73">
        <f t="shared" si="2"/>
        <v>484</v>
      </c>
      <c r="L34" s="73">
        <f t="shared" si="2"/>
        <v>3</v>
      </c>
      <c r="M34" s="73">
        <f t="shared" si="2"/>
        <v>484</v>
      </c>
      <c r="N34" s="73">
        <f t="shared" si="2"/>
        <v>971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-3366490</v>
      </c>
      <c r="X34" s="73">
        <f t="shared" si="2"/>
        <v>1120000</v>
      </c>
      <c r="Y34" s="73">
        <f t="shared" si="2"/>
        <v>-4486490</v>
      </c>
      <c r="Z34" s="170">
        <f>+IF(X34&lt;&gt;0,+(Y34/X34)*100,0)</f>
        <v>-400.57946428571427</v>
      </c>
      <c r="AA34" s="74">
        <f>SUM(AA29:AA33)</f>
        <v>520000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172498</v>
      </c>
      <c r="D36" s="153">
        <f>+D15+D25+D34</f>
        <v>0</v>
      </c>
      <c r="E36" s="99">
        <f t="shared" si="3"/>
        <v>632250</v>
      </c>
      <c r="F36" s="100">
        <f t="shared" si="3"/>
        <v>632250</v>
      </c>
      <c r="G36" s="100">
        <f t="shared" si="3"/>
        <v>-1396187</v>
      </c>
      <c r="H36" s="100">
        <f t="shared" si="3"/>
        <v>1238311</v>
      </c>
      <c r="I36" s="100">
        <f t="shared" si="3"/>
        <v>-150839</v>
      </c>
      <c r="J36" s="100">
        <f t="shared" si="3"/>
        <v>-308715</v>
      </c>
      <c r="K36" s="100">
        <f t="shared" si="3"/>
        <v>-1185846</v>
      </c>
      <c r="L36" s="100">
        <f t="shared" si="3"/>
        <v>10439415</v>
      </c>
      <c r="M36" s="100">
        <f t="shared" si="3"/>
        <v>-8044595</v>
      </c>
      <c r="N36" s="100">
        <f t="shared" si="3"/>
        <v>1208974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900259</v>
      </c>
      <c r="X36" s="100">
        <f t="shared" si="3"/>
        <v>6864500</v>
      </c>
      <c r="Y36" s="100">
        <f t="shared" si="3"/>
        <v>-5964241</v>
      </c>
      <c r="Z36" s="137">
        <f>+IF(X36&lt;&gt;0,+(Y36/X36)*100,0)</f>
        <v>-86.88529390341613</v>
      </c>
      <c r="AA36" s="102">
        <f>+AA15+AA25+AA34</f>
        <v>632250</v>
      </c>
    </row>
    <row r="37" spans="1:27" ht="13.5">
      <c r="A37" s="249" t="s">
        <v>199</v>
      </c>
      <c r="B37" s="182"/>
      <c r="C37" s="153">
        <v>299470</v>
      </c>
      <c r="D37" s="153"/>
      <c r="E37" s="99">
        <v>299400</v>
      </c>
      <c r="F37" s="100">
        <v>299400</v>
      </c>
      <c r="G37" s="100">
        <v>461062</v>
      </c>
      <c r="H37" s="100">
        <v>-935125</v>
      </c>
      <c r="I37" s="100">
        <v>303186</v>
      </c>
      <c r="J37" s="100">
        <v>461062</v>
      </c>
      <c r="K37" s="100">
        <v>152347</v>
      </c>
      <c r="L37" s="100">
        <v>-1033499</v>
      </c>
      <c r="M37" s="100">
        <v>9405916</v>
      </c>
      <c r="N37" s="100">
        <v>152347</v>
      </c>
      <c r="O37" s="100"/>
      <c r="P37" s="100"/>
      <c r="Q37" s="100"/>
      <c r="R37" s="100"/>
      <c r="S37" s="100"/>
      <c r="T37" s="100"/>
      <c r="U37" s="100"/>
      <c r="V37" s="100"/>
      <c r="W37" s="100">
        <v>461062</v>
      </c>
      <c r="X37" s="100">
        <v>299400</v>
      </c>
      <c r="Y37" s="100">
        <v>161662</v>
      </c>
      <c r="Z37" s="137">
        <v>54</v>
      </c>
      <c r="AA37" s="102">
        <v>299400</v>
      </c>
    </row>
    <row r="38" spans="1:27" ht="13.5">
      <c r="A38" s="269" t="s">
        <v>200</v>
      </c>
      <c r="B38" s="256"/>
      <c r="C38" s="257">
        <v>471968</v>
      </c>
      <c r="D38" s="257"/>
      <c r="E38" s="258">
        <v>931650</v>
      </c>
      <c r="F38" s="259">
        <v>931650</v>
      </c>
      <c r="G38" s="259">
        <v>-935125</v>
      </c>
      <c r="H38" s="259">
        <v>303186</v>
      </c>
      <c r="I38" s="259">
        <v>152347</v>
      </c>
      <c r="J38" s="259">
        <v>152347</v>
      </c>
      <c r="K38" s="259">
        <v>-1033499</v>
      </c>
      <c r="L38" s="259">
        <v>9405916</v>
      </c>
      <c r="M38" s="259">
        <v>1361321</v>
      </c>
      <c r="N38" s="259">
        <v>1361321</v>
      </c>
      <c r="O38" s="259"/>
      <c r="P38" s="259"/>
      <c r="Q38" s="259"/>
      <c r="R38" s="259"/>
      <c r="S38" s="259"/>
      <c r="T38" s="259"/>
      <c r="U38" s="259"/>
      <c r="V38" s="259"/>
      <c r="W38" s="259">
        <v>1361321</v>
      </c>
      <c r="X38" s="259">
        <v>7163900</v>
      </c>
      <c r="Y38" s="259">
        <v>-5802579</v>
      </c>
      <c r="Z38" s="260">
        <v>-81</v>
      </c>
      <c r="AA38" s="261">
        <v>931650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36053703</v>
      </c>
      <c r="D5" s="200">
        <f t="shared" si="0"/>
        <v>0</v>
      </c>
      <c r="E5" s="106">
        <f t="shared" si="0"/>
        <v>32870600</v>
      </c>
      <c r="F5" s="106">
        <f t="shared" si="0"/>
        <v>32870600</v>
      </c>
      <c r="G5" s="106">
        <f t="shared" si="0"/>
        <v>1393325</v>
      </c>
      <c r="H5" s="106">
        <f t="shared" si="0"/>
        <v>1026524</v>
      </c>
      <c r="I5" s="106">
        <f t="shared" si="0"/>
        <v>1469069</v>
      </c>
      <c r="J5" s="106">
        <f t="shared" si="0"/>
        <v>3888918</v>
      </c>
      <c r="K5" s="106">
        <f t="shared" si="0"/>
        <v>2008925</v>
      </c>
      <c r="L5" s="106">
        <f t="shared" si="0"/>
        <v>2449105</v>
      </c>
      <c r="M5" s="106">
        <f t="shared" si="0"/>
        <v>680400</v>
      </c>
      <c r="N5" s="106">
        <f t="shared" si="0"/>
        <v>5138430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9027348</v>
      </c>
      <c r="X5" s="106">
        <f t="shared" si="0"/>
        <v>16435300</v>
      </c>
      <c r="Y5" s="106">
        <f t="shared" si="0"/>
        <v>-7407952</v>
      </c>
      <c r="Z5" s="201">
        <f>+IF(X5&lt;&gt;0,+(Y5/X5)*100,0)</f>
        <v>-45.07342123356434</v>
      </c>
      <c r="AA5" s="199">
        <f>SUM(AA11:AA18)</f>
        <v>32870600</v>
      </c>
    </row>
    <row r="6" spans="1:27" ht="13.5">
      <c r="A6" s="291" t="s">
        <v>204</v>
      </c>
      <c r="B6" s="142"/>
      <c r="C6" s="62">
        <v>4566000</v>
      </c>
      <c r="D6" s="156"/>
      <c r="E6" s="60"/>
      <c r="F6" s="60"/>
      <c r="G6" s="60">
        <v>1164640</v>
      </c>
      <c r="H6" s="60">
        <v>146813</v>
      </c>
      <c r="I6" s="60"/>
      <c r="J6" s="60">
        <v>1311453</v>
      </c>
      <c r="K6" s="60"/>
      <c r="L6" s="60"/>
      <c r="M6" s="60">
        <v>680400</v>
      </c>
      <c r="N6" s="60">
        <v>680400</v>
      </c>
      <c r="O6" s="60"/>
      <c r="P6" s="60"/>
      <c r="Q6" s="60"/>
      <c r="R6" s="60"/>
      <c r="S6" s="60"/>
      <c r="T6" s="60"/>
      <c r="U6" s="60"/>
      <c r="V6" s="60"/>
      <c r="W6" s="60">
        <v>1991853</v>
      </c>
      <c r="X6" s="60"/>
      <c r="Y6" s="60">
        <v>1991853</v>
      </c>
      <c r="Z6" s="140"/>
      <c r="AA6" s="155"/>
    </row>
    <row r="7" spans="1:27" ht="13.5">
      <c r="A7" s="291" t="s">
        <v>205</v>
      </c>
      <c r="B7" s="142"/>
      <c r="C7" s="62">
        <v>353000</v>
      </c>
      <c r="D7" s="156"/>
      <c r="E7" s="60">
        <v>789200</v>
      </c>
      <c r="F7" s="60">
        <v>789200</v>
      </c>
      <c r="G7" s="60"/>
      <c r="H7" s="60"/>
      <c r="I7" s="60">
        <v>117530</v>
      </c>
      <c r="J7" s="60">
        <v>117530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117530</v>
      </c>
      <c r="X7" s="60">
        <v>394600</v>
      </c>
      <c r="Y7" s="60">
        <v>-277070</v>
      </c>
      <c r="Z7" s="140">
        <v>-70.22</v>
      </c>
      <c r="AA7" s="155">
        <v>789200</v>
      </c>
    </row>
    <row r="8" spans="1:27" ht="13.5">
      <c r="A8" s="291" t="s">
        <v>206</v>
      </c>
      <c r="B8" s="142"/>
      <c r="C8" s="62">
        <v>29660000</v>
      </c>
      <c r="D8" s="156"/>
      <c r="E8" s="60">
        <v>20375000</v>
      </c>
      <c r="F8" s="60">
        <v>20375000</v>
      </c>
      <c r="G8" s="60"/>
      <c r="H8" s="60">
        <v>853396</v>
      </c>
      <c r="I8" s="60">
        <v>1349650</v>
      </c>
      <c r="J8" s="60">
        <v>2203046</v>
      </c>
      <c r="K8" s="60">
        <v>1844591</v>
      </c>
      <c r="L8" s="60">
        <v>2449105</v>
      </c>
      <c r="M8" s="60"/>
      <c r="N8" s="60">
        <v>4293696</v>
      </c>
      <c r="O8" s="60"/>
      <c r="P8" s="60"/>
      <c r="Q8" s="60"/>
      <c r="R8" s="60"/>
      <c r="S8" s="60"/>
      <c r="T8" s="60"/>
      <c r="U8" s="60"/>
      <c r="V8" s="60"/>
      <c r="W8" s="60">
        <v>6496742</v>
      </c>
      <c r="X8" s="60">
        <v>10187500</v>
      </c>
      <c r="Y8" s="60">
        <v>-3690758</v>
      </c>
      <c r="Z8" s="140">
        <v>-36.23</v>
      </c>
      <c r="AA8" s="155">
        <v>20375000</v>
      </c>
    </row>
    <row r="9" spans="1:27" ht="13.5">
      <c r="A9" s="291" t="s">
        <v>207</v>
      </c>
      <c r="B9" s="142"/>
      <c r="C9" s="62">
        <v>326000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269000</v>
      </c>
      <c r="D10" s="156"/>
      <c r="E10" s="60">
        <v>9405000</v>
      </c>
      <c r="F10" s="60">
        <v>9405000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4702500</v>
      </c>
      <c r="Y10" s="60">
        <v>-4702500</v>
      </c>
      <c r="Z10" s="140">
        <v>-100</v>
      </c>
      <c r="AA10" s="155">
        <v>9405000</v>
      </c>
    </row>
    <row r="11" spans="1:27" ht="13.5">
      <c r="A11" s="292" t="s">
        <v>209</v>
      </c>
      <c r="B11" s="142"/>
      <c r="C11" s="293">
        <f aca="true" t="shared" si="1" ref="C11:Y11">SUM(C6:C10)</f>
        <v>35174000</v>
      </c>
      <c r="D11" s="294">
        <f t="shared" si="1"/>
        <v>0</v>
      </c>
      <c r="E11" s="295">
        <f t="shared" si="1"/>
        <v>30569200</v>
      </c>
      <c r="F11" s="295">
        <f t="shared" si="1"/>
        <v>30569200</v>
      </c>
      <c r="G11" s="295">
        <f t="shared" si="1"/>
        <v>1164640</v>
      </c>
      <c r="H11" s="295">
        <f t="shared" si="1"/>
        <v>1000209</v>
      </c>
      <c r="I11" s="295">
        <f t="shared" si="1"/>
        <v>1467180</v>
      </c>
      <c r="J11" s="295">
        <f t="shared" si="1"/>
        <v>3632029</v>
      </c>
      <c r="K11" s="295">
        <f t="shared" si="1"/>
        <v>1844591</v>
      </c>
      <c r="L11" s="295">
        <f t="shared" si="1"/>
        <v>2449105</v>
      </c>
      <c r="M11" s="295">
        <f t="shared" si="1"/>
        <v>680400</v>
      </c>
      <c r="N11" s="295">
        <f t="shared" si="1"/>
        <v>4974096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8606125</v>
      </c>
      <c r="X11" s="295">
        <f t="shared" si="1"/>
        <v>15284600</v>
      </c>
      <c r="Y11" s="295">
        <f t="shared" si="1"/>
        <v>-6678475</v>
      </c>
      <c r="Z11" s="296">
        <f>+IF(X11&lt;&gt;0,+(Y11/X11)*100,0)</f>
        <v>-43.69414312445206</v>
      </c>
      <c r="AA11" s="297">
        <f>SUM(AA6:AA10)</f>
        <v>30569200</v>
      </c>
    </row>
    <row r="12" spans="1:27" ht="13.5">
      <c r="A12" s="298" t="s">
        <v>210</v>
      </c>
      <c r="B12" s="136"/>
      <c r="C12" s="62">
        <v>305000</v>
      </c>
      <c r="D12" s="156"/>
      <c r="E12" s="60"/>
      <c r="F12" s="60"/>
      <c r="G12" s="60">
        <v>228685</v>
      </c>
      <c r="H12" s="60"/>
      <c r="I12" s="60"/>
      <c r="J12" s="60">
        <v>228685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228685</v>
      </c>
      <c r="X12" s="60"/>
      <c r="Y12" s="60">
        <v>228685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574703</v>
      </c>
      <c r="D15" s="156"/>
      <c r="E15" s="60">
        <v>2301400</v>
      </c>
      <c r="F15" s="60">
        <v>2301400</v>
      </c>
      <c r="G15" s="60"/>
      <c r="H15" s="60">
        <v>26315</v>
      </c>
      <c r="I15" s="60">
        <v>1889</v>
      </c>
      <c r="J15" s="60">
        <v>28204</v>
      </c>
      <c r="K15" s="60">
        <v>164334</v>
      </c>
      <c r="L15" s="60"/>
      <c r="M15" s="60"/>
      <c r="N15" s="60">
        <v>164334</v>
      </c>
      <c r="O15" s="60"/>
      <c r="P15" s="60"/>
      <c r="Q15" s="60"/>
      <c r="R15" s="60"/>
      <c r="S15" s="60"/>
      <c r="T15" s="60"/>
      <c r="U15" s="60"/>
      <c r="V15" s="60"/>
      <c r="W15" s="60">
        <v>192538</v>
      </c>
      <c r="X15" s="60">
        <v>1150700</v>
      </c>
      <c r="Y15" s="60">
        <v>-958162</v>
      </c>
      <c r="Z15" s="140">
        <v>-83.27</v>
      </c>
      <c r="AA15" s="155">
        <v>2301400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7815000</v>
      </c>
      <c r="F20" s="100">
        <f t="shared" si="2"/>
        <v>7815000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3907500</v>
      </c>
      <c r="Y20" s="100">
        <f t="shared" si="2"/>
        <v>-3907500</v>
      </c>
      <c r="Z20" s="137">
        <f>+IF(X20&lt;&gt;0,+(Y20/X20)*100,0)</f>
        <v>-100</v>
      </c>
      <c r="AA20" s="153">
        <f>SUM(AA26:AA33)</f>
        <v>7815000</v>
      </c>
    </row>
    <row r="21" spans="1:27" ht="13.5">
      <c r="A21" s="291" t="s">
        <v>204</v>
      </c>
      <c r="B21" s="142"/>
      <c r="C21" s="62"/>
      <c r="D21" s="156"/>
      <c r="E21" s="60">
        <v>2820000</v>
      </c>
      <c r="F21" s="60">
        <v>2820000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1410000</v>
      </c>
      <c r="Y21" s="60">
        <v>-1410000</v>
      </c>
      <c r="Z21" s="140">
        <v>-100</v>
      </c>
      <c r="AA21" s="155">
        <v>2820000</v>
      </c>
    </row>
    <row r="22" spans="1:27" ht="13.5">
      <c r="A22" s="291" t="s">
        <v>205</v>
      </c>
      <c r="B22" s="142"/>
      <c r="C22" s="62"/>
      <c r="D22" s="156"/>
      <c r="E22" s="60">
        <v>263000</v>
      </c>
      <c r="F22" s="60">
        <v>263000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131500</v>
      </c>
      <c r="Y22" s="60">
        <v>-131500</v>
      </c>
      <c r="Z22" s="140">
        <v>-100</v>
      </c>
      <c r="AA22" s="155">
        <v>263000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>
        <v>974000</v>
      </c>
      <c r="F24" s="60">
        <v>974000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487000</v>
      </c>
      <c r="Y24" s="60">
        <v>-487000</v>
      </c>
      <c r="Z24" s="140">
        <v>-100</v>
      </c>
      <c r="AA24" s="155">
        <v>974000</v>
      </c>
    </row>
    <row r="25" spans="1:27" ht="13.5">
      <c r="A25" s="291" t="s">
        <v>208</v>
      </c>
      <c r="B25" s="142"/>
      <c r="C25" s="62"/>
      <c r="D25" s="156"/>
      <c r="E25" s="60">
        <v>2456000</v>
      </c>
      <c r="F25" s="60">
        <v>2456000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1228000</v>
      </c>
      <c r="Y25" s="60">
        <v>-1228000</v>
      </c>
      <c r="Z25" s="140">
        <v>-100</v>
      </c>
      <c r="AA25" s="155">
        <v>2456000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6513000</v>
      </c>
      <c r="F26" s="295">
        <f t="shared" si="3"/>
        <v>6513000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3256500</v>
      </c>
      <c r="Y26" s="295">
        <f t="shared" si="3"/>
        <v>-3256500</v>
      </c>
      <c r="Z26" s="296">
        <f>+IF(X26&lt;&gt;0,+(Y26/X26)*100,0)</f>
        <v>-100</v>
      </c>
      <c r="AA26" s="297">
        <f>SUM(AA21:AA25)</f>
        <v>6513000</v>
      </c>
    </row>
    <row r="27" spans="1:27" ht="13.5">
      <c r="A27" s="298" t="s">
        <v>210</v>
      </c>
      <c r="B27" s="147"/>
      <c r="C27" s="62"/>
      <c r="D27" s="156"/>
      <c r="E27" s="60">
        <v>1302000</v>
      </c>
      <c r="F27" s="60">
        <v>1302000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651000</v>
      </c>
      <c r="Y27" s="60">
        <v>-651000</v>
      </c>
      <c r="Z27" s="140">
        <v>-100</v>
      </c>
      <c r="AA27" s="155">
        <v>1302000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4566000</v>
      </c>
      <c r="D36" s="156">
        <f t="shared" si="4"/>
        <v>0</v>
      </c>
      <c r="E36" s="60">
        <f t="shared" si="4"/>
        <v>2820000</v>
      </c>
      <c r="F36" s="60">
        <f t="shared" si="4"/>
        <v>2820000</v>
      </c>
      <c r="G36" s="60">
        <f t="shared" si="4"/>
        <v>1164640</v>
      </c>
      <c r="H36" s="60">
        <f t="shared" si="4"/>
        <v>146813</v>
      </c>
      <c r="I36" s="60">
        <f t="shared" si="4"/>
        <v>0</v>
      </c>
      <c r="J36" s="60">
        <f t="shared" si="4"/>
        <v>1311453</v>
      </c>
      <c r="K36" s="60">
        <f t="shared" si="4"/>
        <v>0</v>
      </c>
      <c r="L36" s="60">
        <f t="shared" si="4"/>
        <v>0</v>
      </c>
      <c r="M36" s="60">
        <f t="shared" si="4"/>
        <v>680400</v>
      </c>
      <c r="N36" s="60">
        <f t="shared" si="4"/>
        <v>680400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1991853</v>
      </c>
      <c r="X36" s="60">
        <f t="shared" si="4"/>
        <v>1410000</v>
      </c>
      <c r="Y36" s="60">
        <f t="shared" si="4"/>
        <v>581853</v>
      </c>
      <c r="Z36" s="140">
        <f aca="true" t="shared" si="5" ref="Z36:Z49">+IF(X36&lt;&gt;0,+(Y36/X36)*100,0)</f>
        <v>41.26617021276596</v>
      </c>
      <c r="AA36" s="155">
        <f>AA6+AA21</f>
        <v>2820000</v>
      </c>
    </row>
    <row r="37" spans="1:27" ht="13.5">
      <c r="A37" s="291" t="s">
        <v>205</v>
      </c>
      <c r="B37" s="142"/>
      <c r="C37" s="62">
        <f t="shared" si="4"/>
        <v>353000</v>
      </c>
      <c r="D37" s="156">
        <f t="shared" si="4"/>
        <v>0</v>
      </c>
      <c r="E37" s="60">
        <f t="shared" si="4"/>
        <v>1052200</v>
      </c>
      <c r="F37" s="60">
        <f t="shared" si="4"/>
        <v>1052200</v>
      </c>
      <c r="G37" s="60">
        <f t="shared" si="4"/>
        <v>0</v>
      </c>
      <c r="H37" s="60">
        <f t="shared" si="4"/>
        <v>0</v>
      </c>
      <c r="I37" s="60">
        <f t="shared" si="4"/>
        <v>117530</v>
      </c>
      <c r="J37" s="60">
        <f t="shared" si="4"/>
        <v>117530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117530</v>
      </c>
      <c r="X37" s="60">
        <f t="shared" si="4"/>
        <v>526100</v>
      </c>
      <c r="Y37" s="60">
        <f t="shared" si="4"/>
        <v>-408570</v>
      </c>
      <c r="Z37" s="140">
        <f t="shared" si="5"/>
        <v>-77.66014065766964</v>
      </c>
      <c r="AA37" s="155">
        <f>AA7+AA22</f>
        <v>1052200</v>
      </c>
    </row>
    <row r="38" spans="1:27" ht="13.5">
      <c r="A38" s="291" t="s">
        <v>206</v>
      </c>
      <c r="B38" s="142"/>
      <c r="C38" s="62">
        <f t="shared" si="4"/>
        <v>29660000</v>
      </c>
      <c r="D38" s="156">
        <f t="shared" si="4"/>
        <v>0</v>
      </c>
      <c r="E38" s="60">
        <f t="shared" si="4"/>
        <v>20375000</v>
      </c>
      <c r="F38" s="60">
        <f t="shared" si="4"/>
        <v>20375000</v>
      </c>
      <c r="G38" s="60">
        <f t="shared" si="4"/>
        <v>0</v>
      </c>
      <c r="H38" s="60">
        <f t="shared" si="4"/>
        <v>853396</v>
      </c>
      <c r="I38" s="60">
        <f t="shared" si="4"/>
        <v>1349650</v>
      </c>
      <c r="J38" s="60">
        <f t="shared" si="4"/>
        <v>2203046</v>
      </c>
      <c r="K38" s="60">
        <f t="shared" si="4"/>
        <v>1844591</v>
      </c>
      <c r="L38" s="60">
        <f t="shared" si="4"/>
        <v>2449105</v>
      </c>
      <c r="M38" s="60">
        <f t="shared" si="4"/>
        <v>0</v>
      </c>
      <c r="N38" s="60">
        <f t="shared" si="4"/>
        <v>4293696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6496742</v>
      </c>
      <c r="X38" s="60">
        <f t="shared" si="4"/>
        <v>10187500</v>
      </c>
      <c r="Y38" s="60">
        <f t="shared" si="4"/>
        <v>-3690758</v>
      </c>
      <c r="Z38" s="140">
        <f t="shared" si="5"/>
        <v>-36.22829938650307</v>
      </c>
      <c r="AA38" s="155">
        <f>AA8+AA23</f>
        <v>20375000</v>
      </c>
    </row>
    <row r="39" spans="1:27" ht="13.5">
      <c r="A39" s="291" t="s">
        <v>207</v>
      </c>
      <c r="B39" s="142"/>
      <c r="C39" s="62">
        <f t="shared" si="4"/>
        <v>326000</v>
      </c>
      <c r="D39" s="156">
        <f t="shared" si="4"/>
        <v>0</v>
      </c>
      <c r="E39" s="60">
        <f t="shared" si="4"/>
        <v>974000</v>
      </c>
      <c r="F39" s="60">
        <f t="shared" si="4"/>
        <v>974000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487000</v>
      </c>
      <c r="Y39" s="60">
        <f t="shared" si="4"/>
        <v>-487000</v>
      </c>
      <c r="Z39" s="140">
        <f t="shared" si="5"/>
        <v>-100</v>
      </c>
      <c r="AA39" s="155">
        <f>AA9+AA24</f>
        <v>974000</v>
      </c>
    </row>
    <row r="40" spans="1:27" ht="13.5">
      <c r="A40" s="291" t="s">
        <v>208</v>
      </c>
      <c r="B40" s="142"/>
      <c r="C40" s="62">
        <f t="shared" si="4"/>
        <v>269000</v>
      </c>
      <c r="D40" s="156">
        <f t="shared" si="4"/>
        <v>0</v>
      </c>
      <c r="E40" s="60">
        <f t="shared" si="4"/>
        <v>11861000</v>
      </c>
      <c r="F40" s="60">
        <f t="shared" si="4"/>
        <v>11861000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5930500</v>
      </c>
      <c r="Y40" s="60">
        <f t="shared" si="4"/>
        <v>-5930500</v>
      </c>
      <c r="Z40" s="140">
        <f t="shared" si="5"/>
        <v>-100</v>
      </c>
      <c r="AA40" s="155">
        <f>AA10+AA25</f>
        <v>11861000</v>
      </c>
    </row>
    <row r="41" spans="1:27" ht="13.5">
      <c r="A41" s="292" t="s">
        <v>209</v>
      </c>
      <c r="B41" s="142"/>
      <c r="C41" s="293">
        <f aca="true" t="shared" si="6" ref="C41:Y41">SUM(C36:C40)</f>
        <v>35174000</v>
      </c>
      <c r="D41" s="294">
        <f t="shared" si="6"/>
        <v>0</v>
      </c>
      <c r="E41" s="295">
        <f t="shared" si="6"/>
        <v>37082200</v>
      </c>
      <c r="F41" s="295">
        <f t="shared" si="6"/>
        <v>37082200</v>
      </c>
      <c r="G41" s="295">
        <f t="shared" si="6"/>
        <v>1164640</v>
      </c>
      <c r="H41" s="295">
        <f t="shared" si="6"/>
        <v>1000209</v>
      </c>
      <c r="I41" s="295">
        <f t="shared" si="6"/>
        <v>1467180</v>
      </c>
      <c r="J41" s="295">
        <f t="shared" si="6"/>
        <v>3632029</v>
      </c>
      <c r="K41" s="295">
        <f t="shared" si="6"/>
        <v>1844591</v>
      </c>
      <c r="L41" s="295">
        <f t="shared" si="6"/>
        <v>2449105</v>
      </c>
      <c r="M41" s="295">
        <f t="shared" si="6"/>
        <v>680400</v>
      </c>
      <c r="N41" s="295">
        <f t="shared" si="6"/>
        <v>4974096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8606125</v>
      </c>
      <c r="X41" s="295">
        <f t="shared" si="6"/>
        <v>18541100</v>
      </c>
      <c r="Y41" s="295">
        <f t="shared" si="6"/>
        <v>-9934975</v>
      </c>
      <c r="Z41" s="296">
        <f t="shared" si="5"/>
        <v>-53.583525249310995</v>
      </c>
      <c r="AA41" s="297">
        <f>SUM(AA36:AA40)</f>
        <v>37082200</v>
      </c>
    </row>
    <row r="42" spans="1:27" ht="13.5">
      <c r="A42" s="298" t="s">
        <v>210</v>
      </c>
      <c r="B42" s="136"/>
      <c r="C42" s="95">
        <f aca="true" t="shared" si="7" ref="C42:Y48">C12+C27</f>
        <v>305000</v>
      </c>
      <c r="D42" s="129">
        <f t="shared" si="7"/>
        <v>0</v>
      </c>
      <c r="E42" s="54">
        <f t="shared" si="7"/>
        <v>1302000</v>
      </c>
      <c r="F42" s="54">
        <f t="shared" si="7"/>
        <v>1302000</v>
      </c>
      <c r="G42" s="54">
        <f t="shared" si="7"/>
        <v>228685</v>
      </c>
      <c r="H42" s="54">
        <f t="shared" si="7"/>
        <v>0</v>
      </c>
      <c r="I42" s="54">
        <f t="shared" si="7"/>
        <v>0</v>
      </c>
      <c r="J42" s="54">
        <f t="shared" si="7"/>
        <v>228685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228685</v>
      </c>
      <c r="X42" s="54">
        <f t="shared" si="7"/>
        <v>651000</v>
      </c>
      <c r="Y42" s="54">
        <f t="shared" si="7"/>
        <v>-422315</v>
      </c>
      <c r="Z42" s="184">
        <f t="shared" si="5"/>
        <v>-64.87173579109063</v>
      </c>
      <c r="AA42" s="130">
        <f aca="true" t="shared" si="8" ref="AA42:AA48">AA12+AA27</f>
        <v>1302000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574703</v>
      </c>
      <c r="D45" s="129">
        <f t="shared" si="7"/>
        <v>0</v>
      </c>
      <c r="E45" s="54">
        <f t="shared" si="7"/>
        <v>2301400</v>
      </c>
      <c r="F45" s="54">
        <f t="shared" si="7"/>
        <v>2301400</v>
      </c>
      <c r="G45" s="54">
        <f t="shared" si="7"/>
        <v>0</v>
      </c>
      <c r="H45" s="54">
        <f t="shared" si="7"/>
        <v>26315</v>
      </c>
      <c r="I45" s="54">
        <f t="shared" si="7"/>
        <v>1889</v>
      </c>
      <c r="J45" s="54">
        <f t="shared" si="7"/>
        <v>28204</v>
      </c>
      <c r="K45" s="54">
        <f t="shared" si="7"/>
        <v>164334</v>
      </c>
      <c r="L45" s="54">
        <f t="shared" si="7"/>
        <v>0</v>
      </c>
      <c r="M45" s="54">
        <f t="shared" si="7"/>
        <v>0</v>
      </c>
      <c r="N45" s="54">
        <f t="shared" si="7"/>
        <v>164334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192538</v>
      </c>
      <c r="X45" s="54">
        <f t="shared" si="7"/>
        <v>1150700</v>
      </c>
      <c r="Y45" s="54">
        <f t="shared" si="7"/>
        <v>-958162</v>
      </c>
      <c r="Z45" s="184">
        <f t="shared" si="5"/>
        <v>-83.26775006517771</v>
      </c>
      <c r="AA45" s="130">
        <f t="shared" si="8"/>
        <v>2301400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36053703</v>
      </c>
      <c r="D49" s="218">
        <f t="shared" si="9"/>
        <v>0</v>
      </c>
      <c r="E49" s="220">
        <f t="shared" si="9"/>
        <v>40685600</v>
      </c>
      <c r="F49" s="220">
        <f t="shared" si="9"/>
        <v>40685600</v>
      </c>
      <c r="G49" s="220">
        <f t="shared" si="9"/>
        <v>1393325</v>
      </c>
      <c r="H49" s="220">
        <f t="shared" si="9"/>
        <v>1026524</v>
      </c>
      <c r="I49" s="220">
        <f t="shared" si="9"/>
        <v>1469069</v>
      </c>
      <c r="J49" s="220">
        <f t="shared" si="9"/>
        <v>3888918</v>
      </c>
      <c r="K49" s="220">
        <f t="shared" si="9"/>
        <v>2008925</v>
      </c>
      <c r="L49" s="220">
        <f t="shared" si="9"/>
        <v>2449105</v>
      </c>
      <c r="M49" s="220">
        <f t="shared" si="9"/>
        <v>680400</v>
      </c>
      <c r="N49" s="220">
        <f t="shared" si="9"/>
        <v>5138430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9027348</v>
      </c>
      <c r="X49" s="220">
        <f t="shared" si="9"/>
        <v>20342800</v>
      </c>
      <c r="Y49" s="220">
        <f t="shared" si="9"/>
        <v>-11315452</v>
      </c>
      <c r="Z49" s="221">
        <f t="shared" si="5"/>
        <v>-55.62386692097449</v>
      </c>
      <c r="AA49" s="222">
        <f>SUM(AA41:AA48)</f>
        <v>40685600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1199397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100930</v>
      </c>
      <c r="H68" s="60">
        <v>39652</v>
      </c>
      <c r="I68" s="60">
        <v>58760</v>
      </c>
      <c r="J68" s="60">
        <v>199342</v>
      </c>
      <c r="K68" s="60">
        <v>744111</v>
      </c>
      <c r="L68" s="60">
        <v>206208</v>
      </c>
      <c r="M68" s="60">
        <v>163850</v>
      </c>
      <c r="N68" s="60">
        <v>1114169</v>
      </c>
      <c r="O68" s="60"/>
      <c r="P68" s="60"/>
      <c r="Q68" s="60"/>
      <c r="R68" s="60"/>
      <c r="S68" s="60"/>
      <c r="T68" s="60"/>
      <c r="U68" s="60"/>
      <c r="V68" s="60"/>
      <c r="W68" s="60">
        <v>1313511</v>
      </c>
      <c r="X68" s="60"/>
      <c r="Y68" s="60">
        <v>1313511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1199397</v>
      </c>
      <c r="F69" s="220">
        <f t="shared" si="12"/>
        <v>0</v>
      </c>
      <c r="G69" s="220">
        <f t="shared" si="12"/>
        <v>100930</v>
      </c>
      <c r="H69" s="220">
        <f t="shared" si="12"/>
        <v>39652</v>
      </c>
      <c r="I69" s="220">
        <f t="shared" si="12"/>
        <v>58760</v>
      </c>
      <c r="J69" s="220">
        <f t="shared" si="12"/>
        <v>199342</v>
      </c>
      <c r="K69" s="220">
        <f t="shared" si="12"/>
        <v>744111</v>
      </c>
      <c r="L69" s="220">
        <f t="shared" si="12"/>
        <v>206208</v>
      </c>
      <c r="M69" s="220">
        <f t="shared" si="12"/>
        <v>163850</v>
      </c>
      <c r="N69" s="220">
        <f t="shared" si="12"/>
        <v>1114169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1313511</v>
      </c>
      <c r="X69" s="220">
        <f t="shared" si="12"/>
        <v>0</v>
      </c>
      <c r="Y69" s="220">
        <f t="shared" si="12"/>
        <v>1313511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35174000</v>
      </c>
      <c r="D5" s="344">
        <f t="shared" si="0"/>
        <v>0</v>
      </c>
      <c r="E5" s="343">
        <f t="shared" si="0"/>
        <v>30569200</v>
      </c>
      <c r="F5" s="345">
        <f t="shared" si="0"/>
        <v>30569200</v>
      </c>
      <c r="G5" s="345">
        <f t="shared" si="0"/>
        <v>1164640</v>
      </c>
      <c r="H5" s="343">
        <f t="shared" si="0"/>
        <v>1000209</v>
      </c>
      <c r="I5" s="343">
        <f t="shared" si="0"/>
        <v>1467180</v>
      </c>
      <c r="J5" s="345">
        <f t="shared" si="0"/>
        <v>3632029</v>
      </c>
      <c r="K5" s="345">
        <f t="shared" si="0"/>
        <v>1844591</v>
      </c>
      <c r="L5" s="343">
        <f t="shared" si="0"/>
        <v>2449105</v>
      </c>
      <c r="M5" s="343">
        <f t="shared" si="0"/>
        <v>680400</v>
      </c>
      <c r="N5" s="345">
        <f t="shared" si="0"/>
        <v>4974096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8606125</v>
      </c>
      <c r="X5" s="343">
        <f t="shared" si="0"/>
        <v>15284600</v>
      </c>
      <c r="Y5" s="345">
        <f t="shared" si="0"/>
        <v>-6678475</v>
      </c>
      <c r="Z5" s="346">
        <f>+IF(X5&lt;&gt;0,+(Y5/X5)*100,0)</f>
        <v>-43.69414312445206</v>
      </c>
      <c r="AA5" s="347">
        <f>+AA6+AA8+AA11+AA13+AA15</f>
        <v>30569200</v>
      </c>
    </row>
    <row r="6" spans="1:27" ht="13.5">
      <c r="A6" s="348" t="s">
        <v>204</v>
      </c>
      <c r="B6" s="142"/>
      <c r="C6" s="60">
        <f>+C7</f>
        <v>4566000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1164640</v>
      </c>
      <c r="H6" s="60">
        <f t="shared" si="1"/>
        <v>146813</v>
      </c>
      <c r="I6" s="60">
        <f t="shared" si="1"/>
        <v>0</v>
      </c>
      <c r="J6" s="59">
        <f t="shared" si="1"/>
        <v>1311453</v>
      </c>
      <c r="K6" s="59">
        <f t="shared" si="1"/>
        <v>0</v>
      </c>
      <c r="L6" s="60">
        <f t="shared" si="1"/>
        <v>0</v>
      </c>
      <c r="M6" s="60">
        <f t="shared" si="1"/>
        <v>680400</v>
      </c>
      <c r="N6" s="59">
        <f t="shared" si="1"/>
        <v>680400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1991853</v>
      </c>
      <c r="X6" s="60">
        <f t="shared" si="1"/>
        <v>0</v>
      </c>
      <c r="Y6" s="59">
        <f t="shared" si="1"/>
        <v>1991853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4566000</v>
      </c>
      <c r="D7" s="327"/>
      <c r="E7" s="60"/>
      <c r="F7" s="59"/>
      <c r="G7" s="59">
        <v>1164640</v>
      </c>
      <c r="H7" s="60">
        <v>146813</v>
      </c>
      <c r="I7" s="60"/>
      <c r="J7" s="59">
        <v>1311453</v>
      </c>
      <c r="K7" s="59"/>
      <c r="L7" s="60"/>
      <c r="M7" s="60">
        <v>680400</v>
      </c>
      <c r="N7" s="59">
        <v>680400</v>
      </c>
      <c r="O7" s="59"/>
      <c r="P7" s="60"/>
      <c r="Q7" s="60"/>
      <c r="R7" s="59"/>
      <c r="S7" s="59"/>
      <c r="T7" s="60"/>
      <c r="U7" s="60"/>
      <c r="V7" s="59"/>
      <c r="W7" s="59">
        <v>1991853</v>
      </c>
      <c r="X7" s="60"/>
      <c r="Y7" s="59">
        <v>1991853</v>
      </c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353000</v>
      </c>
      <c r="D8" s="327">
        <f t="shared" si="2"/>
        <v>0</v>
      </c>
      <c r="E8" s="60">
        <f t="shared" si="2"/>
        <v>789200</v>
      </c>
      <c r="F8" s="59">
        <f t="shared" si="2"/>
        <v>789200</v>
      </c>
      <c r="G8" s="59">
        <f t="shared" si="2"/>
        <v>0</v>
      </c>
      <c r="H8" s="60">
        <f t="shared" si="2"/>
        <v>0</v>
      </c>
      <c r="I8" s="60">
        <f t="shared" si="2"/>
        <v>117530</v>
      </c>
      <c r="J8" s="59">
        <f t="shared" si="2"/>
        <v>117530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117530</v>
      </c>
      <c r="X8" s="60">
        <f t="shared" si="2"/>
        <v>394600</v>
      </c>
      <c r="Y8" s="59">
        <f t="shared" si="2"/>
        <v>-277070</v>
      </c>
      <c r="Z8" s="61">
        <f>+IF(X8&lt;&gt;0,+(Y8/X8)*100,0)</f>
        <v>-70.21540800810948</v>
      </c>
      <c r="AA8" s="62">
        <f>SUM(AA9:AA10)</f>
        <v>789200</v>
      </c>
    </row>
    <row r="9" spans="1:27" ht="13.5">
      <c r="A9" s="291" t="s">
        <v>229</v>
      </c>
      <c r="B9" s="142"/>
      <c r="C9" s="60">
        <v>353000</v>
      </c>
      <c r="D9" s="327"/>
      <c r="E9" s="60">
        <v>789200</v>
      </c>
      <c r="F9" s="59">
        <v>789200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394600</v>
      </c>
      <c r="Y9" s="59">
        <v>-394600</v>
      </c>
      <c r="Z9" s="61">
        <v>-100</v>
      </c>
      <c r="AA9" s="62">
        <v>789200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>
        <v>117530</v>
      </c>
      <c r="J10" s="59">
        <v>117530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117530</v>
      </c>
      <c r="X10" s="60"/>
      <c r="Y10" s="59">
        <v>117530</v>
      </c>
      <c r="Z10" s="61"/>
      <c r="AA10" s="62"/>
    </row>
    <row r="11" spans="1:27" ht="13.5">
      <c r="A11" s="348" t="s">
        <v>206</v>
      </c>
      <c r="B11" s="142"/>
      <c r="C11" s="349">
        <f>+C12</f>
        <v>29660000</v>
      </c>
      <c r="D11" s="350">
        <f aca="true" t="shared" si="3" ref="D11:AA11">+D12</f>
        <v>0</v>
      </c>
      <c r="E11" s="349">
        <f t="shared" si="3"/>
        <v>20375000</v>
      </c>
      <c r="F11" s="351">
        <f t="shared" si="3"/>
        <v>20375000</v>
      </c>
      <c r="G11" s="351">
        <f t="shared" si="3"/>
        <v>0</v>
      </c>
      <c r="H11" s="349">
        <f t="shared" si="3"/>
        <v>853396</v>
      </c>
      <c r="I11" s="349">
        <f t="shared" si="3"/>
        <v>1349650</v>
      </c>
      <c r="J11" s="351">
        <f t="shared" si="3"/>
        <v>2203046</v>
      </c>
      <c r="K11" s="351">
        <f t="shared" si="3"/>
        <v>1844591</v>
      </c>
      <c r="L11" s="349">
        <f t="shared" si="3"/>
        <v>2449105</v>
      </c>
      <c r="M11" s="349">
        <f t="shared" si="3"/>
        <v>0</v>
      </c>
      <c r="N11" s="351">
        <f t="shared" si="3"/>
        <v>4293696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6496742</v>
      </c>
      <c r="X11" s="349">
        <f t="shared" si="3"/>
        <v>10187500</v>
      </c>
      <c r="Y11" s="351">
        <f t="shared" si="3"/>
        <v>-3690758</v>
      </c>
      <c r="Z11" s="352">
        <f>+IF(X11&lt;&gt;0,+(Y11/X11)*100,0)</f>
        <v>-36.22829938650307</v>
      </c>
      <c r="AA11" s="353">
        <f t="shared" si="3"/>
        <v>20375000</v>
      </c>
    </row>
    <row r="12" spans="1:27" ht="13.5">
      <c r="A12" s="291" t="s">
        <v>231</v>
      </c>
      <c r="B12" s="136"/>
      <c r="C12" s="60">
        <v>29660000</v>
      </c>
      <c r="D12" s="327"/>
      <c r="E12" s="60">
        <v>20375000</v>
      </c>
      <c r="F12" s="59">
        <v>20375000</v>
      </c>
      <c r="G12" s="59"/>
      <c r="H12" s="60">
        <v>853396</v>
      </c>
      <c r="I12" s="60">
        <v>1349650</v>
      </c>
      <c r="J12" s="59">
        <v>2203046</v>
      </c>
      <c r="K12" s="59">
        <v>1844591</v>
      </c>
      <c r="L12" s="60">
        <v>2449105</v>
      </c>
      <c r="M12" s="60"/>
      <c r="N12" s="59">
        <v>4293696</v>
      </c>
      <c r="O12" s="59"/>
      <c r="P12" s="60"/>
      <c r="Q12" s="60"/>
      <c r="R12" s="59"/>
      <c r="S12" s="59"/>
      <c r="T12" s="60"/>
      <c r="U12" s="60"/>
      <c r="V12" s="59"/>
      <c r="W12" s="59">
        <v>6496742</v>
      </c>
      <c r="X12" s="60">
        <v>10187500</v>
      </c>
      <c r="Y12" s="59">
        <v>-3690758</v>
      </c>
      <c r="Z12" s="61">
        <v>-36.23</v>
      </c>
      <c r="AA12" s="62">
        <v>20375000</v>
      </c>
    </row>
    <row r="13" spans="1:27" ht="13.5">
      <c r="A13" s="348" t="s">
        <v>207</v>
      </c>
      <c r="B13" s="136"/>
      <c r="C13" s="275">
        <f>+C14</f>
        <v>326000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326000</v>
      </c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269000</v>
      </c>
      <c r="D15" s="327">
        <f t="shared" si="5"/>
        <v>0</v>
      </c>
      <c r="E15" s="60">
        <f t="shared" si="5"/>
        <v>9405000</v>
      </c>
      <c r="F15" s="59">
        <f t="shared" si="5"/>
        <v>9405000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4702500</v>
      </c>
      <c r="Y15" s="59">
        <f t="shared" si="5"/>
        <v>-4702500</v>
      </c>
      <c r="Z15" s="61">
        <f>+IF(X15&lt;&gt;0,+(Y15/X15)*100,0)</f>
        <v>-100</v>
      </c>
      <c r="AA15" s="62">
        <f>SUM(AA16:AA20)</f>
        <v>9405000</v>
      </c>
    </row>
    <row r="16" spans="1:27" ht="13.5">
      <c r="A16" s="291" t="s">
        <v>233</v>
      </c>
      <c r="B16" s="300"/>
      <c r="C16" s="60">
        <v>269000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>
        <v>9405000</v>
      </c>
      <c r="F18" s="59">
        <v>9405000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4702500</v>
      </c>
      <c r="Y18" s="59">
        <v>-4702500</v>
      </c>
      <c r="Z18" s="61">
        <v>-100</v>
      </c>
      <c r="AA18" s="62">
        <v>9405000</v>
      </c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305000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228685</v>
      </c>
      <c r="H22" s="330">
        <f t="shared" si="6"/>
        <v>0</v>
      </c>
      <c r="I22" s="330">
        <f t="shared" si="6"/>
        <v>0</v>
      </c>
      <c r="J22" s="332">
        <f t="shared" si="6"/>
        <v>228685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228685</v>
      </c>
      <c r="X22" s="330">
        <f t="shared" si="6"/>
        <v>0</v>
      </c>
      <c r="Y22" s="332">
        <f t="shared" si="6"/>
        <v>228685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>
        <v>228685</v>
      </c>
      <c r="H24" s="60"/>
      <c r="I24" s="60"/>
      <c r="J24" s="59">
        <v>228685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228685</v>
      </c>
      <c r="X24" s="60"/>
      <c r="Y24" s="59">
        <v>228685</v>
      </c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305000</v>
      </c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574703</v>
      </c>
      <c r="D40" s="331">
        <f t="shared" si="9"/>
        <v>0</v>
      </c>
      <c r="E40" s="330">
        <f t="shared" si="9"/>
        <v>2301400</v>
      </c>
      <c r="F40" s="332">
        <f t="shared" si="9"/>
        <v>2301400</v>
      </c>
      <c r="G40" s="332">
        <f t="shared" si="9"/>
        <v>0</v>
      </c>
      <c r="H40" s="330">
        <f t="shared" si="9"/>
        <v>26315</v>
      </c>
      <c r="I40" s="330">
        <f t="shared" si="9"/>
        <v>1889</v>
      </c>
      <c r="J40" s="332">
        <f t="shared" si="9"/>
        <v>28204</v>
      </c>
      <c r="K40" s="332">
        <f t="shared" si="9"/>
        <v>164334</v>
      </c>
      <c r="L40" s="330">
        <f t="shared" si="9"/>
        <v>0</v>
      </c>
      <c r="M40" s="330">
        <f t="shared" si="9"/>
        <v>0</v>
      </c>
      <c r="N40" s="332">
        <f t="shared" si="9"/>
        <v>164334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192538</v>
      </c>
      <c r="X40" s="330">
        <f t="shared" si="9"/>
        <v>1150700</v>
      </c>
      <c r="Y40" s="332">
        <f t="shared" si="9"/>
        <v>-958162</v>
      </c>
      <c r="Z40" s="323">
        <f>+IF(X40&lt;&gt;0,+(Y40/X40)*100,0)</f>
        <v>-83.26775006517771</v>
      </c>
      <c r="AA40" s="337">
        <f>SUM(AA41:AA49)</f>
        <v>2301400</v>
      </c>
    </row>
    <row r="41" spans="1:27" ht="13.5">
      <c r="A41" s="348" t="s">
        <v>247</v>
      </c>
      <c r="B41" s="142"/>
      <c r="C41" s="349"/>
      <c r="D41" s="350"/>
      <c r="E41" s="349">
        <v>1720000</v>
      </c>
      <c r="F41" s="351">
        <v>1720000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860000</v>
      </c>
      <c r="Y41" s="351">
        <v>-860000</v>
      </c>
      <c r="Z41" s="352">
        <v>-100</v>
      </c>
      <c r="AA41" s="353">
        <v>1720000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137800</v>
      </c>
      <c r="F43" s="357">
        <v>137800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68900</v>
      </c>
      <c r="Y43" s="357">
        <v>-68900</v>
      </c>
      <c r="Z43" s="358">
        <v>-100</v>
      </c>
      <c r="AA43" s="303">
        <v>137800</v>
      </c>
    </row>
    <row r="44" spans="1:27" ht="13.5">
      <c r="A44" s="348" t="s">
        <v>250</v>
      </c>
      <c r="B44" s="136"/>
      <c r="C44" s="60">
        <v>26000</v>
      </c>
      <c r="D44" s="355"/>
      <c r="E44" s="54">
        <v>10600</v>
      </c>
      <c r="F44" s="53">
        <v>10600</v>
      </c>
      <c r="G44" s="53"/>
      <c r="H44" s="54"/>
      <c r="I44" s="54">
        <v>1889</v>
      </c>
      <c r="J44" s="53">
        <v>1889</v>
      </c>
      <c r="K44" s="53">
        <v>7405</v>
      </c>
      <c r="L44" s="54"/>
      <c r="M44" s="54"/>
      <c r="N44" s="53">
        <v>7405</v>
      </c>
      <c r="O44" s="53"/>
      <c r="P44" s="54"/>
      <c r="Q44" s="54"/>
      <c r="R44" s="53"/>
      <c r="S44" s="53"/>
      <c r="T44" s="54"/>
      <c r="U44" s="54"/>
      <c r="V44" s="53"/>
      <c r="W44" s="53">
        <v>9294</v>
      </c>
      <c r="X44" s="54">
        <v>5300</v>
      </c>
      <c r="Y44" s="53">
        <v>3994</v>
      </c>
      <c r="Z44" s="94">
        <v>75.36</v>
      </c>
      <c r="AA44" s="95">
        <v>10600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>
        <v>26315</v>
      </c>
      <c r="I48" s="54"/>
      <c r="J48" s="53">
        <v>26315</v>
      </c>
      <c r="K48" s="53">
        <v>77352</v>
      </c>
      <c r="L48" s="54"/>
      <c r="M48" s="54"/>
      <c r="N48" s="53">
        <v>77352</v>
      </c>
      <c r="O48" s="53"/>
      <c r="P48" s="54"/>
      <c r="Q48" s="54"/>
      <c r="R48" s="53"/>
      <c r="S48" s="53"/>
      <c r="T48" s="54"/>
      <c r="U48" s="54"/>
      <c r="V48" s="53"/>
      <c r="W48" s="53">
        <v>103667</v>
      </c>
      <c r="X48" s="54"/>
      <c r="Y48" s="53">
        <v>103667</v>
      </c>
      <c r="Z48" s="94"/>
      <c r="AA48" s="95"/>
    </row>
    <row r="49" spans="1:27" ht="13.5">
      <c r="A49" s="348" t="s">
        <v>93</v>
      </c>
      <c r="B49" s="136"/>
      <c r="C49" s="54">
        <v>548703</v>
      </c>
      <c r="D49" s="355"/>
      <c r="E49" s="54">
        <v>433000</v>
      </c>
      <c r="F49" s="53">
        <v>433000</v>
      </c>
      <c r="G49" s="53"/>
      <c r="H49" s="54"/>
      <c r="I49" s="54"/>
      <c r="J49" s="53"/>
      <c r="K49" s="53">
        <v>79577</v>
      </c>
      <c r="L49" s="54"/>
      <c r="M49" s="54"/>
      <c r="N49" s="53">
        <v>79577</v>
      </c>
      <c r="O49" s="53"/>
      <c r="P49" s="54"/>
      <c r="Q49" s="54"/>
      <c r="R49" s="53"/>
      <c r="S49" s="53"/>
      <c r="T49" s="54"/>
      <c r="U49" s="54"/>
      <c r="V49" s="53"/>
      <c r="W49" s="53">
        <v>79577</v>
      </c>
      <c r="X49" s="54">
        <v>216500</v>
      </c>
      <c r="Y49" s="53">
        <v>-136923</v>
      </c>
      <c r="Z49" s="94">
        <v>-63.24</v>
      </c>
      <c r="AA49" s="95">
        <v>433000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36053703</v>
      </c>
      <c r="D60" s="333">
        <f t="shared" si="14"/>
        <v>0</v>
      </c>
      <c r="E60" s="219">
        <f t="shared" si="14"/>
        <v>32870600</v>
      </c>
      <c r="F60" s="264">
        <f t="shared" si="14"/>
        <v>32870600</v>
      </c>
      <c r="G60" s="264">
        <f t="shared" si="14"/>
        <v>1393325</v>
      </c>
      <c r="H60" s="219">
        <f t="shared" si="14"/>
        <v>1026524</v>
      </c>
      <c r="I60" s="219">
        <f t="shared" si="14"/>
        <v>1469069</v>
      </c>
      <c r="J60" s="264">
        <f t="shared" si="14"/>
        <v>3888918</v>
      </c>
      <c r="K60" s="264">
        <f t="shared" si="14"/>
        <v>2008925</v>
      </c>
      <c r="L60" s="219">
        <f t="shared" si="14"/>
        <v>2449105</v>
      </c>
      <c r="M60" s="219">
        <f t="shared" si="14"/>
        <v>680400</v>
      </c>
      <c r="N60" s="264">
        <f t="shared" si="14"/>
        <v>5138430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9027348</v>
      </c>
      <c r="X60" s="219">
        <f t="shared" si="14"/>
        <v>16435300</v>
      </c>
      <c r="Y60" s="264">
        <f t="shared" si="14"/>
        <v>-7407952</v>
      </c>
      <c r="Z60" s="324">
        <f>+IF(X60&lt;&gt;0,+(Y60/X60)*100,0)</f>
        <v>-45.07342123356434</v>
      </c>
      <c r="AA60" s="232">
        <f>+AA57+AA54+AA51+AA40+AA37+AA34+AA22+AA5</f>
        <v>32870600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6513000</v>
      </c>
      <c r="F5" s="345">
        <f t="shared" si="0"/>
        <v>6513000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3256500</v>
      </c>
      <c r="Y5" s="345">
        <f t="shared" si="0"/>
        <v>-3256500</v>
      </c>
      <c r="Z5" s="346">
        <f>+IF(X5&lt;&gt;0,+(Y5/X5)*100,0)</f>
        <v>-100</v>
      </c>
      <c r="AA5" s="347">
        <f>+AA6+AA8+AA11+AA13+AA15</f>
        <v>6513000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2820000</v>
      </c>
      <c r="F6" s="59">
        <f t="shared" si="1"/>
        <v>2820000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1410000</v>
      </c>
      <c r="Y6" s="59">
        <f t="shared" si="1"/>
        <v>-1410000</v>
      </c>
      <c r="Z6" s="61">
        <f>+IF(X6&lt;&gt;0,+(Y6/X6)*100,0)</f>
        <v>-100</v>
      </c>
      <c r="AA6" s="62">
        <f t="shared" si="1"/>
        <v>2820000</v>
      </c>
    </row>
    <row r="7" spans="1:27" ht="13.5">
      <c r="A7" s="291" t="s">
        <v>228</v>
      </c>
      <c r="B7" s="142"/>
      <c r="C7" s="60"/>
      <c r="D7" s="327"/>
      <c r="E7" s="60">
        <v>2820000</v>
      </c>
      <c r="F7" s="59">
        <v>2820000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1410000</v>
      </c>
      <c r="Y7" s="59">
        <v>-1410000</v>
      </c>
      <c r="Z7" s="61">
        <v>-100</v>
      </c>
      <c r="AA7" s="62">
        <v>2820000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263000</v>
      </c>
      <c r="F8" s="59">
        <f t="shared" si="2"/>
        <v>263000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131500</v>
      </c>
      <c r="Y8" s="59">
        <f t="shared" si="2"/>
        <v>-131500</v>
      </c>
      <c r="Z8" s="61">
        <f>+IF(X8&lt;&gt;0,+(Y8/X8)*100,0)</f>
        <v>-100</v>
      </c>
      <c r="AA8" s="62">
        <f>SUM(AA9:AA10)</f>
        <v>263000</v>
      </c>
    </row>
    <row r="9" spans="1:27" ht="13.5">
      <c r="A9" s="291" t="s">
        <v>229</v>
      </c>
      <c r="B9" s="142"/>
      <c r="C9" s="60"/>
      <c r="D9" s="327"/>
      <c r="E9" s="60">
        <v>263000</v>
      </c>
      <c r="F9" s="59">
        <v>263000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131500</v>
      </c>
      <c r="Y9" s="59">
        <v>-131500</v>
      </c>
      <c r="Z9" s="61">
        <v>-100</v>
      </c>
      <c r="AA9" s="62">
        <v>263000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974000</v>
      </c>
      <c r="F13" s="329">
        <f t="shared" si="4"/>
        <v>974000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487000</v>
      </c>
      <c r="Y13" s="329">
        <f t="shared" si="4"/>
        <v>-487000</v>
      </c>
      <c r="Z13" s="322">
        <f>+IF(X13&lt;&gt;0,+(Y13/X13)*100,0)</f>
        <v>-100</v>
      </c>
      <c r="AA13" s="273">
        <f t="shared" si="4"/>
        <v>974000</v>
      </c>
    </row>
    <row r="14" spans="1:27" ht="13.5">
      <c r="A14" s="291" t="s">
        <v>232</v>
      </c>
      <c r="B14" s="136"/>
      <c r="C14" s="60"/>
      <c r="D14" s="327"/>
      <c r="E14" s="60">
        <v>974000</v>
      </c>
      <c r="F14" s="59">
        <v>974000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487000</v>
      </c>
      <c r="Y14" s="59">
        <v>-487000</v>
      </c>
      <c r="Z14" s="61">
        <v>-100</v>
      </c>
      <c r="AA14" s="62">
        <v>974000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2456000</v>
      </c>
      <c r="F15" s="59">
        <f t="shared" si="5"/>
        <v>2456000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1228000</v>
      </c>
      <c r="Y15" s="59">
        <f t="shared" si="5"/>
        <v>-1228000</v>
      </c>
      <c r="Z15" s="61">
        <f>+IF(X15&lt;&gt;0,+(Y15/X15)*100,0)</f>
        <v>-100</v>
      </c>
      <c r="AA15" s="62">
        <f>SUM(AA16:AA20)</f>
        <v>2456000</v>
      </c>
    </row>
    <row r="16" spans="1:27" ht="13.5">
      <c r="A16" s="291" t="s">
        <v>233</v>
      </c>
      <c r="B16" s="300"/>
      <c r="C16" s="60"/>
      <c r="D16" s="327"/>
      <c r="E16" s="60">
        <v>2456000</v>
      </c>
      <c r="F16" s="59">
        <v>2456000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1228000</v>
      </c>
      <c r="Y16" s="59">
        <v>-1228000</v>
      </c>
      <c r="Z16" s="61">
        <v>-100</v>
      </c>
      <c r="AA16" s="62">
        <v>2456000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1302000</v>
      </c>
      <c r="F22" s="332">
        <f t="shared" si="6"/>
        <v>1302000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651000</v>
      </c>
      <c r="Y22" s="332">
        <f t="shared" si="6"/>
        <v>-651000</v>
      </c>
      <c r="Z22" s="323">
        <f>+IF(X22&lt;&gt;0,+(Y22/X22)*100,0)</f>
        <v>-100</v>
      </c>
      <c r="AA22" s="337">
        <f>SUM(AA23:AA32)</f>
        <v>1302000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1302000</v>
      </c>
      <c r="F24" s="59">
        <v>1302000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651000</v>
      </c>
      <c r="Y24" s="59">
        <v>-651000</v>
      </c>
      <c r="Z24" s="61">
        <v>-100</v>
      </c>
      <c r="AA24" s="62">
        <v>1302000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7815000</v>
      </c>
      <c r="F60" s="264">
        <f t="shared" si="14"/>
        <v>7815000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3907500</v>
      </c>
      <c r="Y60" s="264">
        <f t="shared" si="14"/>
        <v>-3907500</v>
      </c>
      <c r="Z60" s="324">
        <f>+IF(X60&lt;&gt;0,+(Y60/X60)*100,0)</f>
        <v>-100</v>
      </c>
      <c r="AA60" s="232">
        <f>+AA57+AA54+AA51+AA40+AA37+AA34+AA22+AA5</f>
        <v>7815000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2015-02-02T10:23:36Z</dcterms:created>
  <dcterms:modified xsi:type="dcterms:W3CDTF">2015-02-02T10:29:24Z</dcterms:modified>
  <cp:category/>
  <cp:version/>
  <cp:contentType/>
  <cp:contentStatus/>
</cp:coreProperties>
</file>