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<sst xmlns="http://schemas.openxmlformats.org/spreadsheetml/2006/main" count="855" uniqueCount="302">
  <si>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Kouga(EC108)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</si>
  <si>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</si>
  <si>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</si>
  <si>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</si>
  <si>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</si>
  <si>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</si>
  <si>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</si>
  <si>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</si>
  <si>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</si>
  <si>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</si>
  <si>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</si>
  <si>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</si>
  <si>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</si>
  <si>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</si>
  <si>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</si>
  <si>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</si>
  <si>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</si>
  <si>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</si>
  <si>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</si>
  <si>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</si>
  <si>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</si>
  <si>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</si>
  <si>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</si>
  <si>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</si>
  <si>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</si>
  <si>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</si>
  <si>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</si>
  <si>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</si>
  <si>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</si>
  <si>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</si>
  <si>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</si>
  <si>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</si>
  <si>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</si>
  <si>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</si>
  <si>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</si>
  <si>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</si>
  <si>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</si>
  <si>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</si>
  <si>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</si>
  <si>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</si>
  <si>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</si>
  <si>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</si>
  <si>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</si>
  <si>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</si>
  <si>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</si>
  <si>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</si>
  <si>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</si>
  <si>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</si>
  <si>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</si>
  <si>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</si>
  <si>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</si>
  <si>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</si>
  <si>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</si>
  <si>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</si>
  <si>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</si>
  <si>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</si>
  <si>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</si>
  <si>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</si>
  <si>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</si>
  <si>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</si>
  <si>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</si>
  <si>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</si>
  <si>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</si>
  <si>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</si>
  <si>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</si>
  <si>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</si>
  <si>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</si>
  <si>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</si>
  <si>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</si>
  <si>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</si>
  <si>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Kouga(EC108)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</si>
  <si>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</si>
  <si>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</si>
  <si>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</si>
  <si>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</si>
  <si>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</si>
  <si>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</si>
  <si>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</si>
  <si>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</si>
  <si>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</si>
  <si>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</si>
  <si>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</si>
  <si>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</si>
  <si>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</si>
  <si>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</si>
  <si>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</si>
  <si>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</si>
  <si>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</si>
  <si>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</si>
  <si>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</si>
  <si>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</si>
  <si>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</si>
  <si>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</si>
  <si>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</si>
  <si>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</si>
  <si>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</si>
  <si>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</si>
  <si>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</si>
  <si>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</si>
  <si>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</si>
  <si>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Kouga(EC108)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</si>
  <si>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</si>
  <si>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</si>
  <si>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</si>
  <si>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</si>
  <si>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</si>
  <si>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</si>
  <si>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</si>
  <si>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</si>
  <si>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</si>
  <si>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</si>
  <si>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</si>
  <si>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</si>
  <si>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</si>
  <si>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</si>
  <si>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</si>
  <si>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</si>
  <si>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</si>
  <si>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</si>
  <si>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</si>
  <si>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</si>
  <si>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</si>
  <si>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</si>
  <si>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</si>
  <si>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</si>
  <si>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</si>
  <si>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</si>
  <si>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</si>
  <si>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</si>
  <si>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Kouga(EC108)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</si>
  <si>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</si>
  <si>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</si>
  <si>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</si>
  <si>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</si>
  <si>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</si>
  <si>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</si>
  <si>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</si>
  <si>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</si>
  <si>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</si>
  <si>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</si>
  <si>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Kouga(EC108)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</si>
  <si>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</si>
  <si>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</si>
  <si>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</si>
  <si>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</si>
  <si>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</si>
  <si>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</si>
  <si>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</si>
  <si>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</si>
  <si>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</si>
  <si>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</si>
  <si>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</si>
  <si>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</si>
  <si>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</si>
  <si>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</si>
  <si>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</si>
  <si>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</si>
  <si>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</si>
  <si>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</si>
  <si>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</si>
  <si>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</si>
  <si>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</si>
  <si>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</si>
  <si>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</si>
  <si>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</si>
  <si>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</si>
  <si>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</si>
  <si>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</si>
  <si>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</si>
  <si>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</si>
  <si>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</si>
  <si>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</si>
  <si>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</si>
  <si>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</si>
  <si>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Kouga(EC108)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</si>
  <si>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</si>
  <si>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</si>
  <si>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</si>
  <si>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</si>
  <si>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</si>
  <si>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</si>
  <si>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</si>
  <si>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</si>
  <si>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</si>
  <si>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</si>
  <si>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</si>
  <si>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</si>
  <si>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</si>
  <si>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</si>
  <si>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</si>
  <si>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</si>
  <si>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</si>
  <si>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</si>
  <si>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</si>
  <si>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</si>
  <si>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</si>
  <si>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</si>
  <si>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</si>
  <si>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</si>
  <si>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</si>
  <si>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</si>
  <si>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Kouga(EC108)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</si>
  <si>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</si>
  <si>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</si>
  <si>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</si>
  <si>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</si>
  <si>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</si>
  <si>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</si>
  <si>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</si>
  <si>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</si>
  <si>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</si>
  <si>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</si>
  <si>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</si>
  <si>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</si>
  <si>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</si>
  <si>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</si>
  <si>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</si>
  <si>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</si>
  <si>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</si>
  <si>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</si>
  <si>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</si>
  <si>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</si>
  <si>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</si>
  <si>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</si>
  <si>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</si>
  <si>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</si>
  <si>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Kouga(EC108)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</si>
  <si>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</si>
  <si>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</si>
  <si>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</si>
  <si>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</si>
  <si>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</si>
  <si>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</si>
  <si>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</si>
  <si>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</si>
  <si>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</si>
  <si>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</si>
  <si>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</si>
  <si>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</si>
  <si>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</si>
  <si>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</si>
  <si>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</si>
  <si>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</si>
  <si>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</si>
  <si>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</si>
  <si>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</si>
  <si>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</si>
  <si>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</si>
  <si>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</si>
  <si>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</si>
  <si>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</si>
  <si>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</si>
  <si>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</si>
  <si>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</si>
  <si>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</si>
  <si>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</si>
  <si>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</si>
  <si>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</si>
  <si>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</si>
  <si>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</si>
  <si>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</si>
  <si>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</si>
  <si>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Kouga(EC108)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</si>
  <si>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</si>
  <si>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</si>
  <si>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Kouga(EC108)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</si>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</sst>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128562770</v>
      </c>
      <c r="C5" s="19">
        <v>0</v>
      </c>
      <c r="D5" s="59">
        <v>141165932</v>
      </c>
      <c r="E5" s="60">
        <v>141165932</v>
      </c>
      <c r="F5" s="60">
        <v>54716004</v>
      </c>
      <c r="G5" s="60">
        <v>5553037</v>
      </c>
      <c r="H5" s="60">
        <v>6516867</v>
      </c>
      <c r="I5" s="60">
        <v>66785908</v>
      </c>
      <c r="J5" s="60">
        <v>6929127</v>
      </c>
      <c r="K5" s="60">
        <v>7143000</v>
      </c>
      <c r="L5" s="60">
        <v>6850616</v>
      </c>
      <c r="M5" s="60">
        <v>20922743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87708651</v>
      </c>
      <c r="W5" s="60">
        <v>138311314</v>
      </c>
      <c r="X5" s="60">
        <v>-50602663</v>
      </c>
      <c r="Y5" s="61">
        <v>-36.59</v>
      </c>
      <c r="Z5" s="62">
        <v>141165932</v>
      </c>
    </row>
    <row r="6" spans="1:26" ht="13.5">
      <c r="A6" s="58" t="s">
        <v>32</v>
      </c>
      <c r="B6" s="19">
        <v>291218688</v>
      </c>
      <c r="C6" s="19">
        <v>0</v>
      </c>
      <c r="D6" s="59">
        <v>355595771</v>
      </c>
      <c r="E6" s="60">
        <v>355595771</v>
      </c>
      <c r="F6" s="60">
        <v>34634282</v>
      </c>
      <c r="G6" s="60">
        <v>24389215</v>
      </c>
      <c r="H6" s="60">
        <v>14590895</v>
      </c>
      <c r="I6" s="60">
        <v>73614392</v>
      </c>
      <c r="J6" s="60">
        <v>26226608</v>
      </c>
      <c r="K6" s="60">
        <v>25677697</v>
      </c>
      <c r="L6" s="60">
        <v>25950580</v>
      </c>
      <c r="M6" s="60">
        <v>77854885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151469277</v>
      </c>
      <c r="W6" s="60">
        <v>176765182</v>
      </c>
      <c r="X6" s="60">
        <v>-25295905</v>
      </c>
      <c r="Y6" s="61">
        <v>-14.31</v>
      </c>
      <c r="Z6" s="62">
        <v>355595771</v>
      </c>
    </row>
    <row r="7" spans="1:26" ht="13.5">
      <c r="A7" s="58" t="s">
        <v>33</v>
      </c>
      <c r="B7" s="19">
        <v>1709388</v>
      </c>
      <c r="C7" s="19">
        <v>0</v>
      </c>
      <c r="D7" s="59">
        <v>886487</v>
      </c>
      <c r="E7" s="60">
        <v>886487</v>
      </c>
      <c r="F7" s="60">
        <v>0</v>
      </c>
      <c r="G7" s="60">
        <v>207091</v>
      </c>
      <c r="H7" s="60">
        <v>162549</v>
      </c>
      <c r="I7" s="60">
        <v>369640</v>
      </c>
      <c r="J7" s="60">
        <v>163197</v>
      </c>
      <c r="K7" s="60">
        <v>176103</v>
      </c>
      <c r="L7" s="60">
        <v>86364</v>
      </c>
      <c r="M7" s="60">
        <v>425664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795304</v>
      </c>
      <c r="W7" s="60">
        <v>307927</v>
      </c>
      <c r="X7" s="60">
        <v>487377</v>
      </c>
      <c r="Y7" s="61">
        <v>158.28</v>
      </c>
      <c r="Z7" s="62">
        <v>886487</v>
      </c>
    </row>
    <row r="8" spans="1:26" ht="13.5">
      <c r="A8" s="58" t="s">
        <v>34</v>
      </c>
      <c r="B8" s="19">
        <v>85915625</v>
      </c>
      <c r="C8" s="19">
        <v>0</v>
      </c>
      <c r="D8" s="59">
        <v>87846799</v>
      </c>
      <c r="E8" s="60">
        <v>87846799</v>
      </c>
      <c r="F8" s="60">
        <v>0</v>
      </c>
      <c r="G8" s="60">
        <v>26626877</v>
      </c>
      <c r="H8" s="60">
        <v>327666</v>
      </c>
      <c r="I8" s="60">
        <v>26954543</v>
      </c>
      <c r="J8" s="60">
        <v>0</v>
      </c>
      <c r="K8" s="60">
        <v>3220217</v>
      </c>
      <c r="L8" s="60">
        <v>24334798</v>
      </c>
      <c r="M8" s="60">
        <v>27555015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54509558</v>
      </c>
      <c r="W8" s="60">
        <v>68521349</v>
      </c>
      <c r="X8" s="60">
        <v>-14011791</v>
      </c>
      <c r="Y8" s="61">
        <v>-20.45</v>
      </c>
      <c r="Z8" s="62">
        <v>87846799</v>
      </c>
    </row>
    <row r="9" spans="1:26" ht="13.5">
      <c r="A9" s="58" t="s">
        <v>35</v>
      </c>
      <c r="B9" s="19">
        <v>30959630</v>
      </c>
      <c r="C9" s="19">
        <v>0</v>
      </c>
      <c r="D9" s="59">
        <v>33568927</v>
      </c>
      <c r="E9" s="60">
        <v>33568927</v>
      </c>
      <c r="F9" s="60">
        <v>5684322</v>
      </c>
      <c r="G9" s="60">
        <v>2457388</v>
      </c>
      <c r="H9" s="60">
        <v>3659556</v>
      </c>
      <c r="I9" s="60">
        <v>11801266</v>
      </c>
      <c r="J9" s="60">
        <v>3573327</v>
      </c>
      <c r="K9" s="60">
        <v>2034136</v>
      </c>
      <c r="L9" s="60">
        <v>3653894</v>
      </c>
      <c r="M9" s="60">
        <v>9261357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21062623</v>
      </c>
      <c r="W9" s="60">
        <v>19723276</v>
      </c>
      <c r="X9" s="60">
        <v>1339347</v>
      </c>
      <c r="Y9" s="61">
        <v>6.79</v>
      </c>
      <c r="Z9" s="62">
        <v>33568927</v>
      </c>
    </row>
    <row r="10" spans="1:26" ht="25.5">
      <c r="A10" s="63" t="s">
        <v>277</v>
      </c>
      <c r="B10" s="64">
        <f>SUM(B5:B9)</f>
        <v>538366101</v>
      </c>
      <c r="C10" s="64">
        <f>SUM(C5:C9)</f>
        <v>0</v>
      </c>
      <c r="D10" s="65">
        <f aca="true" t="shared" si="0" ref="D10:Z10">SUM(D5:D9)</f>
        <v>619063916</v>
      </c>
      <c r="E10" s="66">
        <f t="shared" si="0"/>
        <v>619063916</v>
      </c>
      <c r="F10" s="66">
        <f t="shared" si="0"/>
        <v>95034608</v>
      </c>
      <c r="G10" s="66">
        <f t="shared" si="0"/>
        <v>59233608</v>
      </c>
      <c r="H10" s="66">
        <f t="shared" si="0"/>
        <v>25257533</v>
      </c>
      <c r="I10" s="66">
        <f t="shared" si="0"/>
        <v>179525749</v>
      </c>
      <c r="J10" s="66">
        <f t="shared" si="0"/>
        <v>36892259</v>
      </c>
      <c r="K10" s="66">
        <f t="shared" si="0"/>
        <v>38251153</v>
      </c>
      <c r="L10" s="66">
        <f t="shared" si="0"/>
        <v>60876252</v>
      </c>
      <c r="M10" s="66">
        <f t="shared" si="0"/>
        <v>136019664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315545413</v>
      </c>
      <c r="W10" s="66">
        <f t="shared" si="0"/>
        <v>403629048</v>
      </c>
      <c r="X10" s="66">
        <f t="shared" si="0"/>
        <v>-88083635</v>
      </c>
      <c r="Y10" s="67">
        <f>+IF(W10&lt;&gt;0,(X10/W10)*100,0)</f>
        <v>-21.82291771032297</v>
      </c>
      <c r="Z10" s="68">
        <f t="shared" si="0"/>
        <v>619063916</v>
      </c>
    </row>
    <row r="11" spans="1:26" ht="13.5">
      <c r="A11" s="58" t="s">
        <v>37</v>
      </c>
      <c r="B11" s="19">
        <v>208085170</v>
      </c>
      <c r="C11" s="19">
        <v>0</v>
      </c>
      <c r="D11" s="59">
        <v>202775420</v>
      </c>
      <c r="E11" s="60">
        <v>202775420</v>
      </c>
      <c r="F11" s="60">
        <v>15797528</v>
      </c>
      <c r="G11" s="60">
        <v>15695652</v>
      </c>
      <c r="H11" s="60">
        <v>15974276</v>
      </c>
      <c r="I11" s="60">
        <v>47467456</v>
      </c>
      <c r="J11" s="60">
        <v>15593476</v>
      </c>
      <c r="K11" s="60">
        <v>25247012</v>
      </c>
      <c r="L11" s="60">
        <v>17044079</v>
      </c>
      <c r="M11" s="60">
        <v>57884567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105352023</v>
      </c>
      <c r="W11" s="60">
        <v>104591281</v>
      </c>
      <c r="X11" s="60">
        <v>760742</v>
      </c>
      <c r="Y11" s="61">
        <v>0.73</v>
      </c>
      <c r="Z11" s="62">
        <v>202775420</v>
      </c>
    </row>
    <row r="12" spans="1:26" ht="13.5">
      <c r="A12" s="58" t="s">
        <v>38</v>
      </c>
      <c r="B12" s="19">
        <v>9025077</v>
      </c>
      <c r="C12" s="19">
        <v>0</v>
      </c>
      <c r="D12" s="59">
        <v>10911420</v>
      </c>
      <c r="E12" s="60">
        <v>10911420</v>
      </c>
      <c r="F12" s="60">
        <v>751378</v>
      </c>
      <c r="G12" s="60">
        <v>753850</v>
      </c>
      <c r="H12" s="60">
        <v>782092</v>
      </c>
      <c r="I12" s="60">
        <v>2287320</v>
      </c>
      <c r="J12" s="60">
        <v>757734</v>
      </c>
      <c r="K12" s="60">
        <v>757686</v>
      </c>
      <c r="L12" s="60">
        <v>757902</v>
      </c>
      <c r="M12" s="60">
        <v>2273322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4560642</v>
      </c>
      <c r="W12" s="60">
        <v>5051469</v>
      </c>
      <c r="X12" s="60">
        <v>-490827</v>
      </c>
      <c r="Y12" s="61">
        <v>-9.72</v>
      </c>
      <c r="Z12" s="62">
        <v>10911420</v>
      </c>
    </row>
    <row r="13" spans="1:26" ht="13.5">
      <c r="A13" s="58" t="s">
        <v>278</v>
      </c>
      <c r="B13" s="19">
        <v>80214707</v>
      </c>
      <c r="C13" s="19">
        <v>0</v>
      </c>
      <c r="D13" s="59">
        <v>80357834</v>
      </c>
      <c r="E13" s="60">
        <v>80357834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40178916</v>
      </c>
      <c r="X13" s="60">
        <v>-40178916</v>
      </c>
      <c r="Y13" s="61">
        <v>-100</v>
      </c>
      <c r="Z13" s="62">
        <v>80357834</v>
      </c>
    </row>
    <row r="14" spans="1:26" ht="13.5">
      <c r="A14" s="58" t="s">
        <v>40</v>
      </c>
      <c r="B14" s="19">
        <v>11107973</v>
      </c>
      <c r="C14" s="19">
        <v>0</v>
      </c>
      <c r="D14" s="59">
        <v>18333271</v>
      </c>
      <c r="E14" s="60">
        <v>18333271</v>
      </c>
      <c r="F14" s="60">
        <v>0</v>
      </c>
      <c r="G14" s="60">
        <v>238368</v>
      </c>
      <c r="H14" s="60">
        <v>238538</v>
      </c>
      <c r="I14" s="60">
        <v>476906</v>
      </c>
      <c r="J14" s="60">
        <v>301549</v>
      </c>
      <c r="K14" s="60">
        <v>334145</v>
      </c>
      <c r="L14" s="60">
        <v>565818</v>
      </c>
      <c r="M14" s="60">
        <v>1201512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1678418</v>
      </c>
      <c r="W14" s="60">
        <v>3345114</v>
      </c>
      <c r="X14" s="60">
        <v>-1666696</v>
      </c>
      <c r="Y14" s="61">
        <v>-49.82</v>
      </c>
      <c r="Z14" s="62">
        <v>18333271</v>
      </c>
    </row>
    <row r="15" spans="1:26" ht="13.5">
      <c r="A15" s="58" t="s">
        <v>41</v>
      </c>
      <c r="B15" s="19">
        <v>168846560</v>
      </c>
      <c r="C15" s="19">
        <v>0</v>
      </c>
      <c r="D15" s="59">
        <v>190710580</v>
      </c>
      <c r="E15" s="60">
        <v>190710580</v>
      </c>
      <c r="F15" s="60">
        <v>17760410</v>
      </c>
      <c r="G15" s="60">
        <v>18850076</v>
      </c>
      <c r="H15" s="60">
        <v>1854622</v>
      </c>
      <c r="I15" s="60">
        <v>38465108</v>
      </c>
      <c r="J15" s="60">
        <v>16130813</v>
      </c>
      <c r="K15" s="60">
        <v>12869414</v>
      </c>
      <c r="L15" s="60">
        <v>22713312</v>
      </c>
      <c r="M15" s="60">
        <v>51713539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90178647</v>
      </c>
      <c r="W15" s="60">
        <v>112666231</v>
      </c>
      <c r="X15" s="60">
        <v>-22487584</v>
      </c>
      <c r="Y15" s="61">
        <v>-19.96</v>
      </c>
      <c r="Z15" s="62">
        <v>190710580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2398676</v>
      </c>
      <c r="G16" s="60">
        <v>2531833</v>
      </c>
      <c r="H16" s="60">
        <v>2535093</v>
      </c>
      <c r="I16" s="60">
        <v>7465602</v>
      </c>
      <c r="J16" s="60">
        <v>2564430</v>
      </c>
      <c r="K16" s="60">
        <v>2588822</v>
      </c>
      <c r="L16" s="60">
        <v>2711682</v>
      </c>
      <c r="M16" s="60">
        <v>7864934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15330536</v>
      </c>
      <c r="W16" s="60"/>
      <c r="X16" s="60">
        <v>15330536</v>
      </c>
      <c r="Y16" s="61">
        <v>0</v>
      </c>
      <c r="Z16" s="62">
        <v>0</v>
      </c>
    </row>
    <row r="17" spans="1:26" ht="13.5">
      <c r="A17" s="58" t="s">
        <v>43</v>
      </c>
      <c r="B17" s="19">
        <v>112159047</v>
      </c>
      <c r="C17" s="19">
        <v>0</v>
      </c>
      <c r="D17" s="59">
        <v>193446700</v>
      </c>
      <c r="E17" s="60">
        <v>193446700</v>
      </c>
      <c r="F17" s="60">
        <v>2107449</v>
      </c>
      <c r="G17" s="60">
        <v>4720121</v>
      </c>
      <c r="H17" s="60">
        <v>7437136</v>
      </c>
      <c r="I17" s="60">
        <v>14264706</v>
      </c>
      <c r="J17" s="60">
        <v>7189321</v>
      </c>
      <c r="K17" s="60">
        <v>5734848</v>
      </c>
      <c r="L17" s="60">
        <v>10080197</v>
      </c>
      <c r="M17" s="60">
        <v>23004366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37269072</v>
      </c>
      <c r="W17" s="60">
        <v>99441347</v>
      </c>
      <c r="X17" s="60">
        <v>-62172275</v>
      </c>
      <c r="Y17" s="61">
        <v>-62.52</v>
      </c>
      <c r="Z17" s="62">
        <v>193446700</v>
      </c>
    </row>
    <row r="18" spans="1:26" ht="13.5">
      <c r="A18" s="70" t="s">
        <v>44</v>
      </c>
      <c r="B18" s="71">
        <f>SUM(B11:B17)</f>
        <v>589438534</v>
      </c>
      <c r="C18" s="71">
        <f>SUM(C11:C17)</f>
        <v>0</v>
      </c>
      <c r="D18" s="72">
        <f aca="true" t="shared" si="1" ref="D18:Z18">SUM(D11:D17)</f>
        <v>696535225</v>
      </c>
      <c r="E18" s="73">
        <f t="shared" si="1"/>
        <v>696535225</v>
      </c>
      <c r="F18" s="73">
        <f t="shared" si="1"/>
        <v>38815441</v>
      </c>
      <c r="G18" s="73">
        <f t="shared" si="1"/>
        <v>42789900</v>
      </c>
      <c r="H18" s="73">
        <f t="shared" si="1"/>
        <v>28821757</v>
      </c>
      <c r="I18" s="73">
        <f t="shared" si="1"/>
        <v>110427098</v>
      </c>
      <c r="J18" s="73">
        <f t="shared" si="1"/>
        <v>42537323</v>
      </c>
      <c r="K18" s="73">
        <f t="shared" si="1"/>
        <v>47531927</v>
      </c>
      <c r="L18" s="73">
        <f t="shared" si="1"/>
        <v>53872990</v>
      </c>
      <c r="M18" s="73">
        <f t="shared" si="1"/>
        <v>143942240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254369338</v>
      </c>
      <c r="W18" s="73">
        <f t="shared" si="1"/>
        <v>365274358</v>
      </c>
      <c r="X18" s="73">
        <f t="shared" si="1"/>
        <v>-110905020</v>
      </c>
      <c r="Y18" s="67">
        <f>+IF(W18&lt;&gt;0,(X18/W18)*100,0)</f>
        <v>-30.36211482438633</v>
      </c>
      <c r="Z18" s="74">
        <f t="shared" si="1"/>
        <v>696535225</v>
      </c>
    </row>
    <row r="19" spans="1:26" ht="13.5">
      <c r="A19" s="70" t="s">
        <v>45</v>
      </c>
      <c r="B19" s="75">
        <f>+B10-B18</f>
        <v>-51072433</v>
      </c>
      <c r="C19" s="75">
        <f>+C10-C18</f>
        <v>0</v>
      </c>
      <c r="D19" s="76">
        <f aca="true" t="shared" si="2" ref="D19:Z19">+D10-D18</f>
        <v>-77471309</v>
      </c>
      <c r="E19" s="77">
        <f t="shared" si="2"/>
        <v>-77471309</v>
      </c>
      <c r="F19" s="77">
        <f t="shared" si="2"/>
        <v>56219167</v>
      </c>
      <c r="G19" s="77">
        <f t="shared" si="2"/>
        <v>16443708</v>
      </c>
      <c r="H19" s="77">
        <f t="shared" si="2"/>
        <v>-3564224</v>
      </c>
      <c r="I19" s="77">
        <f t="shared" si="2"/>
        <v>69098651</v>
      </c>
      <c r="J19" s="77">
        <f t="shared" si="2"/>
        <v>-5645064</v>
      </c>
      <c r="K19" s="77">
        <f t="shared" si="2"/>
        <v>-9280774</v>
      </c>
      <c r="L19" s="77">
        <f t="shared" si="2"/>
        <v>7003262</v>
      </c>
      <c r="M19" s="77">
        <f t="shared" si="2"/>
        <v>-7922576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61176075</v>
      </c>
      <c r="W19" s="77">
        <f>IF(E10=E18,0,W10-W18)</f>
        <v>38354690</v>
      </c>
      <c r="X19" s="77">
        <f t="shared" si="2"/>
        <v>22821385</v>
      </c>
      <c r="Y19" s="78">
        <f>+IF(W19&lt;&gt;0,(X19/W19)*100,0)</f>
        <v>59.500898064878115</v>
      </c>
      <c r="Z19" s="79">
        <f t="shared" si="2"/>
        <v>-77471309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-192701</v>
      </c>
      <c r="M20" s="60">
        <v>-192701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-192701</v>
      </c>
      <c r="W20" s="60"/>
      <c r="X20" s="60">
        <v>-192701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-51072433</v>
      </c>
      <c r="C22" s="86">
        <f>SUM(C19:C21)</f>
        <v>0</v>
      </c>
      <c r="D22" s="87">
        <f aca="true" t="shared" si="3" ref="D22:Z22">SUM(D19:D21)</f>
        <v>-77471309</v>
      </c>
      <c r="E22" s="88">
        <f t="shared" si="3"/>
        <v>-77471309</v>
      </c>
      <c r="F22" s="88">
        <f t="shared" si="3"/>
        <v>56219167</v>
      </c>
      <c r="G22" s="88">
        <f t="shared" si="3"/>
        <v>16443708</v>
      </c>
      <c r="H22" s="88">
        <f t="shared" si="3"/>
        <v>-3564224</v>
      </c>
      <c r="I22" s="88">
        <f t="shared" si="3"/>
        <v>69098651</v>
      </c>
      <c r="J22" s="88">
        <f t="shared" si="3"/>
        <v>-5645064</v>
      </c>
      <c r="K22" s="88">
        <f t="shared" si="3"/>
        <v>-9280774</v>
      </c>
      <c r="L22" s="88">
        <f t="shared" si="3"/>
        <v>6810561</v>
      </c>
      <c r="M22" s="88">
        <f t="shared" si="3"/>
        <v>-8115277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60983374</v>
      </c>
      <c r="W22" s="88">
        <f t="shared" si="3"/>
        <v>38354690</v>
      </c>
      <c r="X22" s="88">
        <f t="shared" si="3"/>
        <v>22628684</v>
      </c>
      <c r="Y22" s="89">
        <f>+IF(W22&lt;&gt;0,(X22/W22)*100,0)</f>
        <v>58.99847971656139</v>
      </c>
      <c r="Z22" s="90">
        <f t="shared" si="3"/>
        <v>-77471309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-51072433</v>
      </c>
      <c r="C24" s="75">
        <f>SUM(C22:C23)</f>
        <v>0</v>
      </c>
      <c r="D24" s="76">
        <f aca="true" t="shared" si="4" ref="D24:Z24">SUM(D22:D23)</f>
        <v>-77471309</v>
      </c>
      <c r="E24" s="77">
        <f t="shared" si="4"/>
        <v>-77471309</v>
      </c>
      <c r="F24" s="77">
        <f t="shared" si="4"/>
        <v>56219167</v>
      </c>
      <c r="G24" s="77">
        <f t="shared" si="4"/>
        <v>16443708</v>
      </c>
      <c r="H24" s="77">
        <f t="shared" si="4"/>
        <v>-3564224</v>
      </c>
      <c r="I24" s="77">
        <f t="shared" si="4"/>
        <v>69098651</v>
      </c>
      <c r="J24" s="77">
        <f t="shared" si="4"/>
        <v>-5645064</v>
      </c>
      <c r="K24" s="77">
        <f t="shared" si="4"/>
        <v>-9280774</v>
      </c>
      <c r="L24" s="77">
        <f t="shared" si="4"/>
        <v>6810561</v>
      </c>
      <c r="M24" s="77">
        <f t="shared" si="4"/>
        <v>-8115277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60983374</v>
      </c>
      <c r="W24" s="77">
        <f t="shared" si="4"/>
        <v>38354690</v>
      </c>
      <c r="X24" s="77">
        <f t="shared" si="4"/>
        <v>22628684</v>
      </c>
      <c r="Y24" s="78">
        <f>+IF(W24&lt;&gt;0,(X24/W24)*100,0)</f>
        <v>58.99847971656139</v>
      </c>
      <c r="Z24" s="79">
        <f t="shared" si="4"/>
        <v>-77471309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18096871</v>
      </c>
      <c r="C27" s="22">
        <v>0</v>
      </c>
      <c r="D27" s="99">
        <v>36231400</v>
      </c>
      <c r="E27" s="100">
        <v>36231400</v>
      </c>
      <c r="F27" s="100">
        <v>3640016</v>
      </c>
      <c r="G27" s="100">
        <v>6173310</v>
      </c>
      <c r="H27" s="100">
        <v>3009258</v>
      </c>
      <c r="I27" s="100">
        <v>12822584</v>
      </c>
      <c r="J27" s="100">
        <v>1930647</v>
      </c>
      <c r="K27" s="100">
        <v>4042797</v>
      </c>
      <c r="L27" s="100">
        <v>1053808</v>
      </c>
      <c r="M27" s="100">
        <v>7027252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19849836</v>
      </c>
      <c r="W27" s="100">
        <v>18115700</v>
      </c>
      <c r="X27" s="100">
        <v>1734136</v>
      </c>
      <c r="Y27" s="101">
        <v>9.57</v>
      </c>
      <c r="Z27" s="102">
        <v>36231400</v>
      </c>
    </row>
    <row r="28" spans="1:26" ht="13.5">
      <c r="A28" s="103" t="s">
        <v>46</v>
      </c>
      <c r="B28" s="19">
        <v>16654161</v>
      </c>
      <c r="C28" s="19">
        <v>0</v>
      </c>
      <c r="D28" s="59">
        <v>36231400</v>
      </c>
      <c r="E28" s="60">
        <v>36231400</v>
      </c>
      <c r="F28" s="60">
        <v>3640016</v>
      </c>
      <c r="G28" s="60">
        <v>6173310</v>
      </c>
      <c r="H28" s="60">
        <v>3009258</v>
      </c>
      <c r="I28" s="60">
        <v>12822584</v>
      </c>
      <c r="J28" s="60">
        <v>1930647</v>
      </c>
      <c r="K28" s="60">
        <v>4042797</v>
      </c>
      <c r="L28" s="60">
        <v>1053808</v>
      </c>
      <c r="M28" s="60">
        <v>7027252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19849836</v>
      </c>
      <c r="W28" s="60">
        <v>18115700</v>
      </c>
      <c r="X28" s="60">
        <v>1734136</v>
      </c>
      <c r="Y28" s="61">
        <v>9.57</v>
      </c>
      <c r="Z28" s="62">
        <v>36231400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1442710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18096871</v>
      </c>
      <c r="C32" s="22">
        <f>SUM(C28:C31)</f>
        <v>0</v>
      </c>
      <c r="D32" s="99">
        <f aca="true" t="shared" si="5" ref="D32:Z32">SUM(D28:D31)</f>
        <v>36231400</v>
      </c>
      <c r="E32" s="100">
        <f t="shared" si="5"/>
        <v>36231400</v>
      </c>
      <c r="F32" s="100">
        <f t="shared" si="5"/>
        <v>3640016</v>
      </c>
      <c r="G32" s="100">
        <f t="shared" si="5"/>
        <v>6173310</v>
      </c>
      <c r="H32" s="100">
        <f t="shared" si="5"/>
        <v>3009258</v>
      </c>
      <c r="I32" s="100">
        <f t="shared" si="5"/>
        <v>12822584</v>
      </c>
      <c r="J32" s="100">
        <f t="shared" si="5"/>
        <v>1930647</v>
      </c>
      <c r="K32" s="100">
        <f t="shared" si="5"/>
        <v>4042797</v>
      </c>
      <c r="L32" s="100">
        <f t="shared" si="5"/>
        <v>1053808</v>
      </c>
      <c r="M32" s="100">
        <f t="shared" si="5"/>
        <v>7027252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19849836</v>
      </c>
      <c r="W32" s="100">
        <f t="shared" si="5"/>
        <v>18115700</v>
      </c>
      <c r="X32" s="100">
        <f t="shared" si="5"/>
        <v>1734136</v>
      </c>
      <c r="Y32" s="101">
        <f>+IF(W32&lt;&gt;0,(X32/W32)*100,0)</f>
        <v>9.572558609383021</v>
      </c>
      <c r="Z32" s="102">
        <f t="shared" si="5"/>
        <v>36231400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98660785</v>
      </c>
      <c r="C35" s="19">
        <v>0</v>
      </c>
      <c r="D35" s="59">
        <v>304889056</v>
      </c>
      <c r="E35" s="60">
        <v>304889056</v>
      </c>
      <c r="F35" s="60">
        <v>350826387</v>
      </c>
      <c r="G35" s="60">
        <v>351142289</v>
      </c>
      <c r="H35" s="60">
        <v>148979562</v>
      </c>
      <c r="I35" s="60">
        <v>148979562</v>
      </c>
      <c r="J35" s="60">
        <v>146750173</v>
      </c>
      <c r="K35" s="60">
        <v>144292133</v>
      </c>
      <c r="L35" s="60">
        <v>164149226</v>
      </c>
      <c r="M35" s="60">
        <v>164149226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164149226</v>
      </c>
      <c r="W35" s="60">
        <v>152444528</v>
      </c>
      <c r="X35" s="60">
        <v>11704698</v>
      </c>
      <c r="Y35" s="61">
        <v>7.68</v>
      </c>
      <c r="Z35" s="62">
        <v>304889056</v>
      </c>
    </row>
    <row r="36" spans="1:26" ht="13.5">
      <c r="A36" s="58" t="s">
        <v>57</v>
      </c>
      <c r="B36" s="19">
        <v>2420610553</v>
      </c>
      <c r="C36" s="19">
        <v>0</v>
      </c>
      <c r="D36" s="59">
        <v>2802205395</v>
      </c>
      <c r="E36" s="60">
        <v>2802205395</v>
      </c>
      <c r="F36" s="60">
        <v>2617721983</v>
      </c>
      <c r="G36" s="60">
        <v>2617739509</v>
      </c>
      <c r="H36" s="60">
        <v>2720279270</v>
      </c>
      <c r="I36" s="60">
        <v>2720279270</v>
      </c>
      <c r="J36" s="60">
        <v>2720306335</v>
      </c>
      <c r="K36" s="60">
        <v>2720362149</v>
      </c>
      <c r="L36" s="60">
        <v>2720369456</v>
      </c>
      <c r="M36" s="60">
        <v>2720369456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2720369456</v>
      </c>
      <c r="W36" s="60">
        <v>1401102698</v>
      </c>
      <c r="X36" s="60">
        <v>1319266758</v>
      </c>
      <c r="Y36" s="61">
        <v>94.16</v>
      </c>
      <c r="Z36" s="62">
        <v>2802205395</v>
      </c>
    </row>
    <row r="37" spans="1:26" ht="13.5">
      <c r="A37" s="58" t="s">
        <v>58</v>
      </c>
      <c r="B37" s="19">
        <v>184115883</v>
      </c>
      <c r="C37" s="19">
        <v>0</v>
      </c>
      <c r="D37" s="59">
        <v>230476356</v>
      </c>
      <c r="E37" s="60">
        <v>230476356</v>
      </c>
      <c r="F37" s="60">
        <v>146642483</v>
      </c>
      <c r="G37" s="60">
        <v>131410593</v>
      </c>
      <c r="H37" s="60">
        <v>140954132</v>
      </c>
      <c r="I37" s="60">
        <v>140954132</v>
      </c>
      <c r="J37" s="60">
        <v>145457677</v>
      </c>
      <c r="K37" s="60">
        <v>156883351</v>
      </c>
      <c r="L37" s="60">
        <v>166579405</v>
      </c>
      <c r="M37" s="60">
        <v>166579405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166579405</v>
      </c>
      <c r="W37" s="60">
        <v>115238178</v>
      </c>
      <c r="X37" s="60">
        <v>51341227</v>
      </c>
      <c r="Y37" s="61">
        <v>44.55</v>
      </c>
      <c r="Z37" s="62">
        <v>230476356</v>
      </c>
    </row>
    <row r="38" spans="1:26" ht="13.5">
      <c r="A38" s="58" t="s">
        <v>59</v>
      </c>
      <c r="B38" s="19">
        <v>159231001</v>
      </c>
      <c r="C38" s="19">
        <v>0</v>
      </c>
      <c r="D38" s="59">
        <v>132198928</v>
      </c>
      <c r="E38" s="60">
        <v>132198928</v>
      </c>
      <c r="F38" s="60">
        <v>170890678</v>
      </c>
      <c r="G38" s="60">
        <v>170890678</v>
      </c>
      <c r="H38" s="60">
        <v>177667090</v>
      </c>
      <c r="I38" s="60">
        <v>177667090</v>
      </c>
      <c r="J38" s="60">
        <v>173805856</v>
      </c>
      <c r="K38" s="60">
        <v>172481251</v>
      </c>
      <c r="L38" s="60">
        <v>171091261</v>
      </c>
      <c r="M38" s="60">
        <v>171091261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171091261</v>
      </c>
      <c r="W38" s="60">
        <v>66099464</v>
      </c>
      <c r="X38" s="60">
        <v>104991797</v>
      </c>
      <c r="Y38" s="61">
        <v>158.84</v>
      </c>
      <c r="Z38" s="62">
        <v>132198928</v>
      </c>
    </row>
    <row r="39" spans="1:26" ht="13.5">
      <c r="A39" s="58" t="s">
        <v>60</v>
      </c>
      <c r="B39" s="19">
        <v>2175924453</v>
      </c>
      <c r="C39" s="19">
        <v>0</v>
      </c>
      <c r="D39" s="59">
        <v>2744419166</v>
      </c>
      <c r="E39" s="60">
        <v>2744419166</v>
      </c>
      <c r="F39" s="60">
        <v>2651015209</v>
      </c>
      <c r="G39" s="60">
        <v>2666580528</v>
      </c>
      <c r="H39" s="60">
        <v>2550637609</v>
      </c>
      <c r="I39" s="60">
        <v>2550637609</v>
      </c>
      <c r="J39" s="60">
        <v>2547792974</v>
      </c>
      <c r="K39" s="60">
        <v>2535289679</v>
      </c>
      <c r="L39" s="60">
        <v>2546848014</v>
      </c>
      <c r="M39" s="60">
        <v>2546848014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2546848014</v>
      </c>
      <c r="W39" s="60">
        <v>1372209583</v>
      </c>
      <c r="X39" s="60">
        <v>1174638431</v>
      </c>
      <c r="Y39" s="61">
        <v>85.6</v>
      </c>
      <c r="Z39" s="62">
        <v>2744419166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43222256</v>
      </c>
      <c r="C42" s="19">
        <v>0</v>
      </c>
      <c r="D42" s="59">
        <v>36226924</v>
      </c>
      <c r="E42" s="60">
        <v>36226924</v>
      </c>
      <c r="F42" s="60">
        <v>10520930</v>
      </c>
      <c r="G42" s="60">
        <v>8216718</v>
      </c>
      <c r="H42" s="60">
        <v>12065587</v>
      </c>
      <c r="I42" s="60">
        <v>30803235</v>
      </c>
      <c r="J42" s="60">
        <v>1493440</v>
      </c>
      <c r="K42" s="60">
        <v>23360466</v>
      </c>
      <c r="L42" s="60">
        <v>-21552985</v>
      </c>
      <c r="M42" s="60">
        <v>3300921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34104156</v>
      </c>
      <c r="W42" s="60">
        <v>45235734</v>
      </c>
      <c r="X42" s="60">
        <v>-11131578</v>
      </c>
      <c r="Y42" s="61">
        <v>-24.61</v>
      </c>
      <c r="Z42" s="62">
        <v>36226924</v>
      </c>
    </row>
    <row r="43" spans="1:26" ht="13.5">
      <c r="A43" s="58" t="s">
        <v>63</v>
      </c>
      <c r="B43" s="19">
        <v>-16834887</v>
      </c>
      <c r="C43" s="19">
        <v>0</v>
      </c>
      <c r="D43" s="59">
        <v>-36231399</v>
      </c>
      <c r="E43" s="60">
        <v>-36231399</v>
      </c>
      <c r="F43" s="60">
        <v>-3640016</v>
      </c>
      <c r="G43" s="60">
        <v>-6173309</v>
      </c>
      <c r="H43" s="60">
        <v>-3009258</v>
      </c>
      <c r="I43" s="60">
        <v>-12822583</v>
      </c>
      <c r="J43" s="60">
        <v>-1930647</v>
      </c>
      <c r="K43" s="60">
        <v>-4042797</v>
      </c>
      <c r="L43" s="60">
        <v>-1053808</v>
      </c>
      <c r="M43" s="60">
        <v>-7027252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-19849835</v>
      </c>
      <c r="W43" s="60">
        <v>-25526762</v>
      </c>
      <c r="X43" s="60">
        <v>5676927</v>
      </c>
      <c r="Y43" s="61">
        <v>-22.24</v>
      </c>
      <c r="Z43" s="62">
        <v>-36231399</v>
      </c>
    </row>
    <row r="44" spans="1:26" ht="13.5">
      <c r="A44" s="58" t="s">
        <v>64</v>
      </c>
      <c r="B44" s="19">
        <v>-16027926</v>
      </c>
      <c r="C44" s="19">
        <v>0</v>
      </c>
      <c r="D44" s="59">
        <v>0</v>
      </c>
      <c r="E44" s="60">
        <v>0</v>
      </c>
      <c r="F44" s="60">
        <v>-1268074</v>
      </c>
      <c r="G44" s="60">
        <v>-1270702</v>
      </c>
      <c r="H44" s="60">
        <v>-1325501</v>
      </c>
      <c r="I44" s="60">
        <v>-3864277</v>
      </c>
      <c r="J44" s="60">
        <v>-1325586</v>
      </c>
      <c r="K44" s="60">
        <v>-1331864</v>
      </c>
      <c r="L44" s="60">
        <v>-1332215</v>
      </c>
      <c r="M44" s="60">
        <v>-3989665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-7853942</v>
      </c>
      <c r="W44" s="60"/>
      <c r="X44" s="60">
        <v>-7853942</v>
      </c>
      <c r="Y44" s="61">
        <v>0</v>
      </c>
      <c r="Z44" s="62">
        <v>0</v>
      </c>
    </row>
    <row r="45" spans="1:26" ht="13.5">
      <c r="A45" s="70" t="s">
        <v>65</v>
      </c>
      <c r="B45" s="22">
        <v>28750758</v>
      </c>
      <c r="C45" s="22">
        <v>0</v>
      </c>
      <c r="D45" s="99">
        <v>-4475</v>
      </c>
      <c r="E45" s="100">
        <v>-4475</v>
      </c>
      <c r="F45" s="100">
        <v>5612840</v>
      </c>
      <c r="G45" s="100">
        <v>6385547</v>
      </c>
      <c r="H45" s="100">
        <v>14116375</v>
      </c>
      <c r="I45" s="100">
        <v>14116375</v>
      </c>
      <c r="J45" s="100">
        <v>12353582</v>
      </c>
      <c r="K45" s="100">
        <v>30339387</v>
      </c>
      <c r="L45" s="100">
        <v>6400379</v>
      </c>
      <c r="M45" s="100">
        <v>6400379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6400379</v>
      </c>
      <c r="W45" s="100">
        <v>19708972</v>
      </c>
      <c r="X45" s="100">
        <v>-13308593</v>
      </c>
      <c r="Y45" s="101">
        <v>-67.53</v>
      </c>
      <c r="Z45" s="102">
        <v>-4475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20993733</v>
      </c>
      <c r="C49" s="52">
        <v>0</v>
      </c>
      <c r="D49" s="129">
        <v>4055003</v>
      </c>
      <c r="E49" s="54">
        <v>3033459</v>
      </c>
      <c r="F49" s="54">
        <v>0</v>
      </c>
      <c r="G49" s="54">
        <v>0</v>
      </c>
      <c r="H49" s="54">
        <v>0</v>
      </c>
      <c r="I49" s="54">
        <v>14735355</v>
      </c>
      <c r="J49" s="54">
        <v>0</v>
      </c>
      <c r="K49" s="54">
        <v>0</v>
      </c>
      <c r="L49" s="54">
        <v>0</v>
      </c>
      <c r="M49" s="54">
        <v>2260693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2004732</v>
      </c>
      <c r="W49" s="54">
        <v>8173426</v>
      </c>
      <c r="X49" s="54">
        <v>64930311</v>
      </c>
      <c r="Y49" s="54">
        <v>120186712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14958957</v>
      </c>
      <c r="C51" s="52">
        <v>0</v>
      </c>
      <c r="D51" s="129">
        <v>2112988</v>
      </c>
      <c r="E51" s="54">
        <v>2622980</v>
      </c>
      <c r="F51" s="54">
        <v>0</v>
      </c>
      <c r="G51" s="54">
        <v>0</v>
      </c>
      <c r="H51" s="54">
        <v>0</v>
      </c>
      <c r="I51" s="54">
        <v>700135</v>
      </c>
      <c r="J51" s="54">
        <v>0</v>
      </c>
      <c r="K51" s="54">
        <v>0</v>
      </c>
      <c r="L51" s="54">
        <v>0</v>
      </c>
      <c r="M51" s="54">
        <v>347193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894901</v>
      </c>
      <c r="W51" s="54">
        <v>3743032</v>
      </c>
      <c r="X51" s="54">
        <v>22315239</v>
      </c>
      <c r="Y51" s="54">
        <v>47695425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93.26613257931915</v>
      </c>
      <c r="C58" s="5">
        <f>IF(C67=0,0,+(C76/C67)*100)</f>
        <v>0</v>
      </c>
      <c r="D58" s="6">
        <f aca="true" t="shared" si="6" ref="D58:Z58">IF(D67=0,0,+(D76/D67)*100)</f>
        <v>90.5810138596177</v>
      </c>
      <c r="E58" s="7">
        <f t="shared" si="6"/>
        <v>90.5810138596177</v>
      </c>
      <c r="F58" s="7">
        <f t="shared" si="6"/>
        <v>34.4717534236703</v>
      </c>
      <c r="G58" s="7">
        <f t="shared" si="6"/>
        <v>124.29752931868832</v>
      </c>
      <c r="H58" s="7">
        <f t="shared" si="6"/>
        <v>224.45394209455495</v>
      </c>
      <c r="I58" s="7">
        <f t="shared" si="6"/>
        <v>82.31166053758656</v>
      </c>
      <c r="J58" s="7">
        <f t="shared" si="6"/>
        <v>98.06464509051995</v>
      </c>
      <c r="K58" s="7">
        <f t="shared" si="6"/>
        <v>95.55322218135359</v>
      </c>
      <c r="L58" s="7">
        <f t="shared" si="6"/>
        <v>97.237553996615</v>
      </c>
      <c r="M58" s="7">
        <f t="shared" si="6"/>
        <v>96.95496703861104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88.38367461954408</v>
      </c>
      <c r="W58" s="7">
        <f t="shared" si="6"/>
        <v>76.51630616231209</v>
      </c>
      <c r="X58" s="7">
        <f t="shared" si="6"/>
        <v>0</v>
      </c>
      <c r="Y58" s="7">
        <f t="shared" si="6"/>
        <v>0</v>
      </c>
      <c r="Z58" s="8">
        <f t="shared" si="6"/>
        <v>90.5810138596177</v>
      </c>
    </row>
    <row r="59" spans="1:26" ht="13.5">
      <c r="A59" s="37" t="s">
        <v>31</v>
      </c>
      <c r="B59" s="9">
        <f aca="true" t="shared" si="7" ref="B59:Z66">IF(B68=0,0,+(B77/B68)*100)</f>
        <v>91.91162340388279</v>
      </c>
      <c r="C59" s="9">
        <f t="shared" si="7"/>
        <v>0</v>
      </c>
      <c r="D59" s="2">
        <f t="shared" si="7"/>
        <v>78.7355238089598</v>
      </c>
      <c r="E59" s="10">
        <f t="shared" si="7"/>
        <v>78.7355238089598</v>
      </c>
      <c r="F59" s="10">
        <f t="shared" si="7"/>
        <v>18.111207463176587</v>
      </c>
      <c r="G59" s="10">
        <f t="shared" si="7"/>
        <v>320.133433290648</v>
      </c>
      <c r="H59" s="10">
        <f t="shared" si="7"/>
        <v>354.9344800193099</v>
      </c>
      <c r="I59" s="10">
        <f t="shared" si="7"/>
        <v>76.09010122315026</v>
      </c>
      <c r="J59" s="10">
        <f t="shared" si="7"/>
        <v>153.2055048204485</v>
      </c>
      <c r="K59" s="10">
        <f t="shared" si="7"/>
        <v>145.30006999860004</v>
      </c>
      <c r="L59" s="10">
        <f t="shared" si="7"/>
        <v>129.53786929525754</v>
      </c>
      <c r="M59" s="10">
        <f t="shared" si="7"/>
        <v>142.7572379013593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91.99342833354032</v>
      </c>
      <c r="W59" s="10">
        <f t="shared" si="7"/>
        <v>54.05897090963939</v>
      </c>
      <c r="X59" s="10">
        <f t="shared" si="7"/>
        <v>0</v>
      </c>
      <c r="Y59" s="10">
        <f t="shared" si="7"/>
        <v>0</v>
      </c>
      <c r="Z59" s="11">
        <f t="shared" si="7"/>
        <v>78.7355238089598</v>
      </c>
    </row>
    <row r="60" spans="1:26" ht="13.5">
      <c r="A60" s="38" t="s">
        <v>32</v>
      </c>
      <c r="B60" s="12">
        <f t="shared" si="7"/>
        <v>93.77524425904976</v>
      </c>
      <c r="C60" s="12">
        <f t="shared" si="7"/>
        <v>0</v>
      </c>
      <c r="D60" s="3">
        <f t="shared" si="7"/>
        <v>94.46984818050606</v>
      </c>
      <c r="E60" s="13">
        <f t="shared" si="7"/>
        <v>94.46984818050606</v>
      </c>
      <c r="F60" s="13">
        <f t="shared" si="7"/>
        <v>60.68679004230548</v>
      </c>
      <c r="G60" s="13">
        <f t="shared" si="7"/>
        <v>79.67793961388261</v>
      </c>
      <c r="H60" s="13">
        <f t="shared" si="7"/>
        <v>169.9649541717626</v>
      </c>
      <c r="I60" s="13">
        <f t="shared" si="7"/>
        <v>88.63846352218735</v>
      </c>
      <c r="J60" s="13">
        <f t="shared" si="7"/>
        <v>85.13288870600422</v>
      </c>
      <c r="K60" s="13">
        <f t="shared" si="7"/>
        <v>83.33310031658992</v>
      </c>
      <c r="L60" s="13">
        <f t="shared" si="7"/>
        <v>89.62297181797094</v>
      </c>
      <c r="M60" s="13">
        <f t="shared" si="7"/>
        <v>86.03592568404667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87.3007646296483</v>
      </c>
      <c r="W60" s="13">
        <f t="shared" si="7"/>
        <v>93.48594566547614</v>
      </c>
      <c r="X60" s="13">
        <f t="shared" si="7"/>
        <v>0</v>
      </c>
      <c r="Y60" s="13">
        <f t="shared" si="7"/>
        <v>0</v>
      </c>
      <c r="Z60" s="14">
        <f t="shared" si="7"/>
        <v>94.46984818050606</v>
      </c>
    </row>
    <row r="61" spans="1:26" ht="13.5">
      <c r="A61" s="39" t="s">
        <v>103</v>
      </c>
      <c r="B61" s="12">
        <f t="shared" si="7"/>
        <v>112.9559896928692</v>
      </c>
      <c r="C61" s="12">
        <f t="shared" si="7"/>
        <v>0</v>
      </c>
      <c r="D61" s="3">
        <f t="shared" si="7"/>
        <v>90.84559645059912</v>
      </c>
      <c r="E61" s="13">
        <f t="shared" si="7"/>
        <v>90.84559645059912</v>
      </c>
      <c r="F61" s="13">
        <f t="shared" si="7"/>
        <v>61.689388489090334</v>
      </c>
      <c r="G61" s="13">
        <f t="shared" si="7"/>
        <v>83.44672536709393</v>
      </c>
      <c r="H61" s="13">
        <f t="shared" si="7"/>
        <v>222.12560918101522</v>
      </c>
      <c r="I61" s="13">
        <f t="shared" si="7"/>
        <v>94.83158437903406</v>
      </c>
      <c r="J61" s="13">
        <f t="shared" si="7"/>
        <v>85.69614724310345</v>
      </c>
      <c r="K61" s="13">
        <f t="shared" si="7"/>
        <v>83.6253618761458</v>
      </c>
      <c r="L61" s="13">
        <f t="shared" si="7"/>
        <v>95.55008497242859</v>
      </c>
      <c r="M61" s="13">
        <f t="shared" si="7"/>
        <v>88.31040048239007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91.42767263319715</v>
      </c>
      <c r="W61" s="13">
        <f t="shared" si="7"/>
        <v>90.52102827026611</v>
      </c>
      <c r="X61" s="13">
        <f t="shared" si="7"/>
        <v>0</v>
      </c>
      <c r="Y61" s="13">
        <f t="shared" si="7"/>
        <v>0</v>
      </c>
      <c r="Z61" s="14">
        <f t="shared" si="7"/>
        <v>90.84559645059912</v>
      </c>
    </row>
    <row r="62" spans="1:26" ht="13.5">
      <c r="A62" s="39" t="s">
        <v>104</v>
      </c>
      <c r="B62" s="12">
        <f t="shared" si="7"/>
        <v>69.58403025033745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46.29260206943153</v>
      </c>
      <c r="G62" s="13">
        <f t="shared" si="7"/>
        <v>67.88296727061652</v>
      </c>
      <c r="H62" s="13">
        <f t="shared" si="7"/>
        <v>197.10504990945617</v>
      </c>
      <c r="I62" s="13">
        <f t="shared" si="7"/>
        <v>76.23227294123502</v>
      </c>
      <c r="J62" s="13">
        <f t="shared" si="7"/>
        <v>77.73108738016877</v>
      </c>
      <c r="K62" s="13">
        <f t="shared" si="7"/>
        <v>74.0291504084568</v>
      </c>
      <c r="L62" s="13">
        <f t="shared" si="7"/>
        <v>72.18830015935247</v>
      </c>
      <c r="M62" s="13">
        <f t="shared" si="7"/>
        <v>74.63492819561856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75.40224034797882</v>
      </c>
      <c r="W62" s="13">
        <f t="shared" si="7"/>
        <v>97.62349719218516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108.90491786662191</v>
      </c>
      <c r="C63" s="12">
        <f t="shared" si="7"/>
        <v>0</v>
      </c>
      <c r="D63" s="3">
        <f t="shared" si="7"/>
        <v>100.66324070470614</v>
      </c>
      <c r="E63" s="13">
        <f t="shared" si="7"/>
        <v>100.66324070470614</v>
      </c>
      <c r="F63" s="13">
        <f t="shared" si="7"/>
        <v>57.878315240925694</v>
      </c>
      <c r="G63" s="13">
        <f t="shared" si="7"/>
        <v>75.54011486148539</v>
      </c>
      <c r="H63" s="13">
        <f t="shared" si="7"/>
        <v>96.3662915584727</v>
      </c>
      <c r="I63" s="13">
        <f t="shared" si="7"/>
        <v>74.44225476058975</v>
      </c>
      <c r="J63" s="13">
        <f t="shared" si="7"/>
        <v>86.690008704665</v>
      </c>
      <c r="K63" s="13">
        <f t="shared" si="7"/>
        <v>82.62380359740689</v>
      </c>
      <c r="L63" s="13">
        <f t="shared" si="7"/>
        <v>83.09000814882451</v>
      </c>
      <c r="M63" s="13">
        <f t="shared" si="7"/>
        <v>84.13513536889847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79.08566040961634</v>
      </c>
      <c r="W63" s="13">
        <f t="shared" si="7"/>
        <v>94.37395495403581</v>
      </c>
      <c r="X63" s="13">
        <f t="shared" si="7"/>
        <v>0</v>
      </c>
      <c r="Y63" s="13">
        <f t="shared" si="7"/>
        <v>0</v>
      </c>
      <c r="Z63" s="14">
        <f t="shared" si="7"/>
        <v>100.66324070470614</v>
      </c>
    </row>
    <row r="64" spans="1:26" ht="13.5">
      <c r="A64" s="39" t="s">
        <v>106</v>
      </c>
      <c r="B64" s="12">
        <f t="shared" si="7"/>
        <v>202.7012669730646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58.70871048371546</v>
      </c>
      <c r="G64" s="13">
        <f t="shared" si="7"/>
        <v>53.084568220895754</v>
      </c>
      <c r="H64" s="13">
        <f t="shared" si="7"/>
        <v>61.64918714128596</v>
      </c>
      <c r="I64" s="13">
        <f t="shared" si="7"/>
        <v>57.852525778421494</v>
      </c>
      <c r="J64" s="13">
        <f t="shared" si="7"/>
        <v>65.64117285428433</v>
      </c>
      <c r="K64" s="13">
        <f t="shared" si="7"/>
        <v>61.58055758561319</v>
      </c>
      <c r="L64" s="13">
        <f t="shared" si="7"/>
        <v>61.47333519178687</v>
      </c>
      <c r="M64" s="13">
        <f t="shared" si="7"/>
        <v>62.89742461318987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60.36090462042478</v>
      </c>
      <c r="W64" s="13">
        <f t="shared" si="7"/>
        <v>98.7355064065841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-385.7977842258842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355.8125408304776</v>
      </c>
      <c r="K65" s="13">
        <f t="shared" si="7"/>
        <v>0</v>
      </c>
      <c r="L65" s="13">
        <f t="shared" si="7"/>
        <v>0</v>
      </c>
      <c r="M65" s="13">
        <f t="shared" si="7"/>
        <v>1036.9825751758337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2135.414684836468</v>
      </c>
      <c r="W65" s="13">
        <f t="shared" si="7"/>
        <v>107.95912911831964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150.67532903441284</v>
      </c>
      <c r="E66" s="16">
        <f t="shared" si="7"/>
        <v>150.67532903441284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128.1903056160251</v>
      </c>
      <c r="X66" s="16">
        <f t="shared" si="7"/>
        <v>0</v>
      </c>
      <c r="Y66" s="16">
        <f t="shared" si="7"/>
        <v>0</v>
      </c>
      <c r="Z66" s="17">
        <f t="shared" si="7"/>
        <v>150.67532903441284</v>
      </c>
    </row>
    <row r="67" spans="1:26" ht="13.5" hidden="1">
      <c r="A67" s="41" t="s">
        <v>285</v>
      </c>
      <c r="B67" s="24">
        <v>423624215</v>
      </c>
      <c r="C67" s="24"/>
      <c r="D67" s="25">
        <v>501576245</v>
      </c>
      <c r="E67" s="26">
        <v>501576245</v>
      </c>
      <c r="F67" s="26">
        <v>89720307</v>
      </c>
      <c r="G67" s="26">
        <v>29936196</v>
      </c>
      <c r="H67" s="26">
        <v>21354054</v>
      </c>
      <c r="I67" s="26">
        <v>141010557</v>
      </c>
      <c r="J67" s="26">
        <v>33593425</v>
      </c>
      <c r="K67" s="26">
        <v>33255608</v>
      </c>
      <c r="L67" s="26">
        <v>33044664</v>
      </c>
      <c r="M67" s="26">
        <v>99893697</v>
      </c>
      <c r="N67" s="26"/>
      <c r="O67" s="26"/>
      <c r="P67" s="26"/>
      <c r="Q67" s="26"/>
      <c r="R67" s="26"/>
      <c r="S67" s="26"/>
      <c r="T67" s="26"/>
      <c r="U67" s="26"/>
      <c r="V67" s="26">
        <v>240904254</v>
      </c>
      <c r="W67" s="26">
        <v>317136761</v>
      </c>
      <c r="X67" s="26"/>
      <c r="Y67" s="25"/>
      <c r="Z67" s="27">
        <v>501576245</v>
      </c>
    </row>
    <row r="68" spans="1:26" ht="13.5" hidden="1">
      <c r="A68" s="37" t="s">
        <v>31</v>
      </c>
      <c r="B68" s="19">
        <v>128562770</v>
      </c>
      <c r="C68" s="19"/>
      <c r="D68" s="20">
        <v>141165932</v>
      </c>
      <c r="E68" s="21">
        <v>141165932</v>
      </c>
      <c r="F68" s="21">
        <v>54716004</v>
      </c>
      <c r="G68" s="21">
        <v>5553037</v>
      </c>
      <c r="H68" s="21">
        <v>6516867</v>
      </c>
      <c r="I68" s="21">
        <v>66785908</v>
      </c>
      <c r="J68" s="21">
        <v>6929127</v>
      </c>
      <c r="K68" s="21">
        <v>7143000</v>
      </c>
      <c r="L68" s="21">
        <v>6850616</v>
      </c>
      <c r="M68" s="21">
        <v>20922743</v>
      </c>
      <c r="N68" s="21"/>
      <c r="O68" s="21"/>
      <c r="P68" s="21"/>
      <c r="Q68" s="21"/>
      <c r="R68" s="21"/>
      <c r="S68" s="21"/>
      <c r="T68" s="21"/>
      <c r="U68" s="21"/>
      <c r="V68" s="21">
        <v>87708651</v>
      </c>
      <c r="W68" s="21">
        <v>138311314</v>
      </c>
      <c r="X68" s="21"/>
      <c r="Y68" s="20"/>
      <c r="Z68" s="23">
        <v>141165932</v>
      </c>
    </row>
    <row r="69" spans="1:26" ht="13.5" hidden="1">
      <c r="A69" s="38" t="s">
        <v>32</v>
      </c>
      <c r="B69" s="19">
        <v>291218688</v>
      </c>
      <c r="C69" s="19"/>
      <c r="D69" s="20">
        <v>355595771</v>
      </c>
      <c r="E69" s="21">
        <v>355595771</v>
      </c>
      <c r="F69" s="21">
        <v>34634282</v>
      </c>
      <c r="G69" s="21">
        <v>24389215</v>
      </c>
      <c r="H69" s="21">
        <v>14590895</v>
      </c>
      <c r="I69" s="21">
        <v>73614392</v>
      </c>
      <c r="J69" s="21">
        <v>26226608</v>
      </c>
      <c r="K69" s="21">
        <v>25677697</v>
      </c>
      <c r="L69" s="21">
        <v>25950580</v>
      </c>
      <c r="M69" s="21">
        <v>77854885</v>
      </c>
      <c r="N69" s="21"/>
      <c r="O69" s="21"/>
      <c r="P69" s="21"/>
      <c r="Q69" s="21"/>
      <c r="R69" s="21"/>
      <c r="S69" s="21"/>
      <c r="T69" s="21"/>
      <c r="U69" s="21"/>
      <c r="V69" s="21">
        <v>151469277</v>
      </c>
      <c r="W69" s="21">
        <v>176765182</v>
      </c>
      <c r="X69" s="21"/>
      <c r="Y69" s="20"/>
      <c r="Z69" s="23">
        <v>355595771</v>
      </c>
    </row>
    <row r="70" spans="1:26" ht="13.5" hidden="1">
      <c r="A70" s="39" t="s">
        <v>103</v>
      </c>
      <c r="B70" s="19">
        <v>187559859</v>
      </c>
      <c r="C70" s="19"/>
      <c r="D70" s="20">
        <v>217205784</v>
      </c>
      <c r="E70" s="21">
        <v>217205784</v>
      </c>
      <c r="F70" s="21">
        <v>21285998</v>
      </c>
      <c r="G70" s="21">
        <v>14642710</v>
      </c>
      <c r="H70" s="21">
        <v>6851617</v>
      </c>
      <c r="I70" s="21">
        <v>42780325</v>
      </c>
      <c r="J70" s="21">
        <v>15696708</v>
      </c>
      <c r="K70" s="21">
        <v>15389934</v>
      </c>
      <c r="L70" s="21">
        <v>15627422</v>
      </c>
      <c r="M70" s="21">
        <v>46714064</v>
      </c>
      <c r="N70" s="21"/>
      <c r="O70" s="21"/>
      <c r="P70" s="21"/>
      <c r="Q70" s="21"/>
      <c r="R70" s="21"/>
      <c r="S70" s="21"/>
      <c r="T70" s="21"/>
      <c r="U70" s="21"/>
      <c r="V70" s="21">
        <v>89494389</v>
      </c>
      <c r="W70" s="21">
        <v>107811578</v>
      </c>
      <c r="X70" s="21"/>
      <c r="Y70" s="20"/>
      <c r="Z70" s="23">
        <v>217205784</v>
      </c>
    </row>
    <row r="71" spans="1:26" ht="13.5" hidden="1">
      <c r="A71" s="39" t="s">
        <v>104</v>
      </c>
      <c r="B71" s="19">
        <v>41651899</v>
      </c>
      <c r="C71" s="19"/>
      <c r="D71" s="20">
        <v>57152580</v>
      </c>
      <c r="E71" s="21">
        <v>57152580</v>
      </c>
      <c r="F71" s="21">
        <v>6320673</v>
      </c>
      <c r="G71" s="21">
        <v>3900379</v>
      </c>
      <c r="H71" s="21">
        <v>1835023</v>
      </c>
      <c r="I71" s="21">
        <v>12056075</v>
      </c>
      <c r="J71" s="21">
        <v>4320660</v>
      </c>
      <c r="K71" s="21">
        <v>4323713</v>
      </c>
      <c r="L71" s="21">
        <v>4397171</v>
      </c>
      <c r="M71" s="21">
        <v>13041544</v>
      </c>
      <c r="N71" s="21"/>
      <c r="O71" s="21"/>
      <c r="P71" s="21"/>
      <c r="Q71" s="21"/>
      <c r="R71" s="21"/>
      <c r="S71" s="21"/>
      <c r="T71" s="21"/>
      <c r="U71" s="21"/>
      <c r="V71" s="21">
        <v>25097619</v>
      </c>
      <c r="W71" s="21">
        <v>27924562</v>
      </c>
      <c r="X71" s="21"/>
      <c r="Y71" s="20"/>
      <c r="Z71" s="23">
        <v>57152580</v>
      </c>
    </row>
    <row r="72" spans="1:26" ht="13.5" hidden="1">
      <c r="A72" s="39" t="s">
        <v>105</v>
      </c>
      <c r="B72" s="19">
        <v>30544403</v>
      </c>
      <c r="C72" s="19"/>
      <c r="D72" s="20">
        <v>33005815</v>
      </c>
      <c r="E72" s="21">
        <v>33005815</v>
      </c>
      <c r="F72" s="21">
        <v>4320689</v>
      </c>
      <c r="G72" s="21">
        <v>3132991</v>
      </c>
      <c r="H72" s="21">
        <v>3107459</v>
      </c>
      <c r="I72" s="21">
        <v>10561139</v>
      </c>
      <c r="J72" s="21">
        <v>3240791</v>
      </c>
      <c r="K72" s="21">
        <v>3253399</v>
      </c>
      <c r="L72" s="21">
        <v>3217642</v>
      </c>
      <c r="M72" s="21">
        <v>9711832</v>
      </c>
      <c r="N72" s="21"/>
      <c r="O72" s="21"/>
      <c r="P72" s="21"/>
      <c r="Q72" s="21"/>
      <c r="R72" s="21"/>
      <c r="S72" s="21"/>
      <c r="T72" s="21"/>
      <c r="U72" s="21"/>
      <c r="V72" s="21">
        <v>20272971</v>
      </c>
      <c r="W72" s="21">
        <v>16966359</v>
      </c>
      <c r="X72" s="21"/>
      <c r="Y72" s="20"/>
      <c r="Z72" s="23">
        <v>33005815</v>
      </c>
    </row>
    <row r="73" spans="1:26" ht="13.5" hidden="1">
      <c r="A73" s="39" t="s">
        <v>106</v>
      </c>
      <c r="B73" s="19">
        <v>20452921</v>
      </c>
      <c r="C73" s="19"/>
      <c r="D73" s="20">
        <v>34629931</v>
      </c>
      <c r="E73" s="21">
        <v>34629931</v>
      </c>
      <c r="F73" s="21">
        <v>2706922</v>
      </c>
      <c r="G73" s="21">
        <v>2713135</v>
      </c>
      <c r="H73" s="21">
        <v>2796796</v>
      </c>
      <c r="I73" s="21">
        <v>8216853</v>
      </c>
      <c r="J73" s="21">
        <v>2706696</v>
      </c>
      <c r="K73" s="21">
        <v>2710651</v>
      </c>
      <c r="L73" s="21">
        <v>2708345</v>
      </c>
      <c r="M73" s="21">
        <v>8125692</v>
      </c>
      <c r="N73" s="21"/>
      <c r="O73" s="21"/>
      <c r="P73" s="21"/>
      <c r="Q73" s="21"/>
      <c r="R73" s="21"/>
      <c r="S73" s="21"/>
      <c r="T73" s="21"/>
      <c r="U73" s="21"/>
      <c r="V73" s="21">
        <v>16342545</v>
      </c>
      <c r="W73" s="21">
        <v>17261851</v>
      </c>
      <c r="X73" s="21"/>
      <c r="Y73" s="20"/>
      <c r="Z73" s="23">
        <v>34629931</v>
      </c>
    </row>
    <row r="74" spans="1:26" ht="13.5" hidden="1">
      <c r="A74" s="39" t="s">
        <v>107</v>
      </c>
      <c r="B74" s="19">
        <v>11009606</v>
      </c>
      <c r="C74" s="19"/>
      <c r="D74" s="20">
        <v>13601661</v>
      </c>
      <c r="E74" s="21">
        <v>13601661</v>
      </c>
      <c r="F74" s="21"/>
      <c r="G74" s="21"/>
      <c r="H74" s="21"/>
      <c r="I74" s="21"/>
      <c r="J74" s="21">
        <v>261753</v>
      </c>
      <c r="K74" s="21"/>
      <c r="L74" s="21"/>
      <c r="M74" s="21">
        <v>261753</v>
      </c>
      <c r="N74" s="21"/>
      <c r="O74" s="21"/>
      <c r="P74" s="21"/>
      <c r="Q74" s="21"/>
      <c r="R74" s="21"/>
      <c r="S74" s="21"/>
      <c r="T74" s="21"/>
      <c r="U74" s="21"/>
      <c r="V74" s="21">
        <v>261753</v>
      </c>
      <c r="W74" s="21">
        <v>6800832</v>
      </c>
      <c r="X74" s="21"/>
      <c r="Y74" s="20"/>
      <c r="Z74" s="23">
        <v>13601661</v>
      </c>
    </row>
    <row r="75" spans="1:26" ht="13.5" hidden="1">
      <c r="A75" s="40" t="s">
        <v>110</v>
      </c>
      <c r="B75" s="28">
        <v>3842757</v>
      </c>
      <c r="C75" s="28"/>
      <c r="D75" s="29">
        <v>4814542</v>
      </c>
      <c r="E75" s="30">
        <v>4814542</v>
      </c>
      <c r="F75" s="30">
        <v>370021</v>
      </c>
      <c r="G75" s="30">
        <v>-6056</v>
      </c>
      <c r="H75" s="30">
        <v>246292</v>
      </c>
      <c r="I75" s="30">
        <v>610257</v>
      </c>
      <c r="J75" s="30">
        <v>437690</v>
      </c>
      <c r="K75" s="30">
        <v>434911</v>
      </c>
      <c r="L75" s="30">
        <v>243468</v>
      </c>
      <c r="M75" s="30">
        <v>1116069</v>
      </c>
      <c r="N75" s="30"/>
      <c r="O75" s="30"/>
      <c r="P75" s="30"/>
      <c r="Q75" s="30"/>
      <c r="R75" s="30"/>
      <c r="S75" s="30"/>
      <c r="T75" s="30"/>
      <c r="U75" s="30"/>
      <c r="V75" s="30">
        <v>1726326</v>
      </c>
      <c r="W75" s="30">
        <v>2060265</v>
      </c>
      <c r="X75" s="30"/>
      <c r="Y75" s="29"/>
      <c r="Z75" s="31">
        <v>4814542</v>
      </c>
    </row>
    <row r="76" spans="1:26" ht="13.5" hidden="1">
      <c r="A76" s="42" t="s">
        <v>286</v>
      </c>
      <c r="B76" s="32">
        <v>395097922</v>
      </c>
      <c r="C76" s="32"/>
      <c r="D76" s="33">
        <v>454332848</v>
      </c>
      <c r="E76" s="34">
        <v>454332848</v>
      </c>
      <c r="F76" s="34">
        <v>30928163</v>
      </c>
      <c r="G76" s="34">
        <v>37209952</v>
      </c>
      <c r="H76" s="34">
        <v>47930016</v>
      </c>
      <c r="I76" s="34">
        <v>116068131</v>
      </c>
      <c r="J76" s="34">
        <v>32943273</v>
      </c>
      <c r="K76" s="34">
        <v>31776805</v>
      </c>
      <c r="L76" s="34">
        <v>32131823</v>
      </c>
      <c r="M76" s="34">
        <v>96851901</v>
      </c>
      <c r="N76" s="34"/>
      <c r="O76" s="34"/>
      <c r="P76" s="34"/>
      <c r="Q76" s="34"/>
      <c r="R76" s="34"/>
      <c r="S76" s="34"/>
      <c r="T76" s="34"/>
      <c r="U76" s="34"/>
      <c r="V76" s="34">
        <v>212920032</v>
      </c>
      <c r="W76" s="34">
        <v>242661335</v>
      </c>
      <c r="X76" s="34"/>
      <c r="Y76" s="33"/>
      <c r="Z76" s="35">
        <v>454332848</v>
      </c>
    </row>
    <row r="77" spans="1:26" ht="13.5" hidden="1">
      <c r="A77" s="37" t="s">
        <v>31</v>
      </c>
      <c r="B77" s="19">
        <v>118164129</v>
      </c>
      <c r="C77" s="19"/>
      <c r="D77" s="20">
        <v>111147736</v>
      </c>
      <c r="E77" s="21">
        <v>111147736</v>
      </c>
      <c r="F77" s="21">
        <v>9909729</v>
      </c>
      <c r="G77" s="21">
        <v>17777128</v>
      </c>
      <c r="H77" s="21">
        <v>23130608</v>
      </c>
      <c r="I77" s="21">
        <v>50817465</v>
      </c>
      <c r="J77" s="21">
        <v>10615804</v>
      </c>
      <c r="K77" s="21">
        <v>10378784</v>
      </c>
      <c r="L77" s="21">
        <v>8874142</v>
      </c>
      <c r="M77" s="21">
        <v>29868730</v>
      </c>
      <c r="N77" s="21"/>
      <c r="O77" s="21"/>
      <c r="P77" s="21"/>
      <c r="Q77" s="21"/>
      <c r="R77" s="21"/>
      <c r="S77" s="21"/>
      <c r="T77" s="21"/>
      <c r="U77" s="21"/>
      <c r="V77" s="21">
        <v>80686195</v>
      </c>
      <c r="W77" s="21">
        <v>74769673</v>
      </c>
      <c r="X77" s="21"/>
      <c r="Y77" s="20"/>
      <c r="Z77" s="23">
        <v>111147736</v>
      </c>
    </row>
    <row r="78" spans="1:26" ht="13.5" hidden="1">
      <c r="A78" s="38" t="s">
        <v>32</v>
      </c>
      <c r="B78" s="19">
        <v>273091036</v>
      </c>
      <c r="C78" s="19"/>
      <c r="D78" s="20">
        <v>335930785</v>
      </c>
      <c r="E78" s="21">
        <v>335930785</v>
      </c>
      <c r="F78" s="21">
        <v>21018434</v>
      </c>
      <c r="G78" s="21">
        <v>19432824</v>
      </c>
      <c r="H78" s="21">
        <v>24799408</v>
      </c>
      <c r="I78" s="21">
        <v>65250666</v>
      </c>
      <c r="J78" s="21">
        <v>22327469</v>
      </c>
      <c r="K78" s="21">
        <v>21398021</v>
      </c>
      <c r="L78" s="21">
        <v>23257681</v>
      </c>
      <c r="M78" s="21">
        <v>66983171</v>
      </c>
      <c r="N78" s="21"/>
      <c r="O78" s="21"/>
      <c r="P78" s="21"/>
      <c r="Q78" s="21"/>
      <c r="R78" s="21"/>
      <c r="S78" s="21"/>
      <c r="T78" s="21"/>
      <c r="U78" s="21"/>
      <c r="V78" s="21">
        <v>132233837</v>
      </c>
      <c r="W78" s="21">
        <v>165250602</v>
      </c>
      <c r="X78" s="21"/>
      <c r="Y78" s="20"/>
      <c r="Z78" s="23">
        <v>335930785</v>
      </c>
    </row>
    <row r="79" spans="1:26" ht="13.5" hidden="1">
      <c r="A79" s="39" t="s">
        <v>103</v>
      </c>
      <c r="B79" s="19">
        <v>211860095</v>
      </c>
      <c r="C79" s="19"/>
      <c r="D79" s="20">
        <v>197321890</v>
      </c>
      <c r="E79" s="21">
        <v>197321890</v>
      </c>
      <c r="F79" s="21">
        <v>13131202</v>
      </c>
      <c r="G79" s="21">
        <v>12218862</v>
      </c>
      <c r="H79" s="21">
        <v>15219196</v>
      </c>
      <c r="I79" s="21">
        <v>40569260</v>
      </c>
      <c r="J79" s="21">
        <v>13451474</v>
      </c>
      <c r="K79" s="21">
        <v>12869888</v>
      </c>
      <c r="L79" s="21">
        <v>14932015</v>
      </c>
      <c r="M79" s="21">
        <v>41253377</v>
      </c>
      <c r="N79" s="21"/>
      <c r="O79" s="21"/>
      <c r="P79" s="21"/>
      <c r="Q79" s="21"/>
      <c r="R79" s="21"/>
      <c r="S79" s="21"/>
      <c r="T79" s="21"/>
      <c r="U79" s="21"/>
      <c r="V79" s="21">
        <v>81822637</v>
      </c>
      <c r="W79" s="21">
        <v>97592149</v>
      </c>
      <c r="X79" s="21"/>
      <c r="Y79" s="20"/>
      <c r="Z79" s="23">
        <v>197321890</v>
      </c>
    </row>
    <row r="80" spans="1:26" ht="13.5" hidden="1">
      <c r="A80" s="39" t="s">
        <v>104</v>
      </c>
      <c r="B80" s="19">
        <v>28983070</v>
      </c>
      <c r="C80" s="19"/>
      <c r="D80" s="20">
        <v>57152580</v>
      </c>
      <c r="E80" s="21">
        <v>57152580</v>
      </c>
      <c r="F80" s="21">
        <v>2926004</v>
      </c>
      <c r="G80" s="21">
        <v>2647693</v>
      </c>
      <c r="H80" s="21">
        <v>3616923</v>
      </c>
      <c r="I80" s="21">
        <v>9190620</v>
      </c>
      <c r="J80" s="21">
        <v>3358496</v>
      </c>
      <c r="K80" s="21">
        <v>3200808</v>
      </c>
      <c r="L80" s="21">
        <v>3174243</v>
      </c>
      <c r="M80" s="21">
        <v>9733547</v>
      </c>
      <c r="N80" s="21"/>
      <c r="O80" s="21"/>
      <c r="P80" s="21"/>
      <c r="Q80" s="21"/>
      <c r="R80" s="21"/>
      <c r="S80" s="21"/>
      <c r="T80" s="21"/>
      <c r="U80" s="21"/>
      <c r="V80" s="21">
        <v>18924167</v>
      </c>
      <c r="W80" s="21">
        <v>27260934</v>
      </c>
      <c r="X80" s="21"/>
      <c r="Y80" s="20"/>
      <c r="Z80" s="23">
        <v>57152580</v>
      </c>
    </row>
    <row r="81" spans="1:26" ht="13.5" hidden="1">
      <c r="A81" s="39" t="s">
        <v>105</v>
      </c>
      <c r="B81" s="19">
        <v>33264357</v>
      </c>
      <c r="C81" s="19"/>
      <c r="D81" s="20">
        <v>33224723</v>
      </c>
      <c r="E81" s="21">
        <v>33224723</v>
      </c>
      <c r="F81" s="21">
        <v>2500742</v>
      </c>
      <c r="G81" s="21">
        <v>2366665</v>
      </c>
      <c r="H81" s="21">
        <v>2994543</v>
      </c>
      <c r="I81" s="21">
        <v>7861950</v>
      </c>
      <c r="J81" s="21">
        <v>2809442</v>
      </c>
      <c r="K81" s="21">
        <v>2688082</v>
      </c>
      <c r="L81" s="21">
        <v>2673539</v>
      </c>
      <c r="M81" s="21">
        <v>8171063</v>
      </c>
      <c r="N81" s="21"/>
      <c r="O81" s="21"/>
      <c r="P81" s="21"/>
      <c r="Q81" s="21"/>
      <c r="R81" s="21"/>
      <c r="S81" s="21"/>
      <c r="T81" s="21"/>
      <c r="U81" s="21"/>
      <c r="V81" s="21">
        <v>16033013</v>
      </c>
      <c r="W81" s="21">
        <v>16011824</v>
      </c>
      <c r="X81" s="21"/>
      <c r="Y81" s="20"/>
      <c r="Z81" s="23">
        <v>33224723</v>
      </c>
    </row>
    <row r="82" spans="1:26" ht="13.5" hidden="1">
      <c r="A82" s="39" t="s">
        <v>106</v>
      </c>
      <c r="B82" s="19">
        <v>41458330</v>
      </c>
      <c r="C82" s="19"/>
      <c r="D82" s="20">
        <v>34629931</v>
      </c>
      <c r="E82" s="21">
        <v>34629931</v>
      </c>
      <c r="F82" s="21">
        <v>1589199</v>
      </c>
      <c r="G82" s="21">
        <v>1440256</v>
      </c>
      <c r="H82" s="21">
        <v>1724202</v>
      </c>
      <c r="I82" s="21">
        <v>4753657</v>
      </c>
      <c r="J82" s="21">
        <v>1776707</v>
      </c>
      <c r="K82" s="21">
        <v>1669234</v>
      </c>
      <c r="L82" s="21">
        <v>1664910</v>
      </c>
      <c r="M82" s="21">
        <v>5110851</v>
      </c>
      <c r="N82" s="21"/>
      <c r="O82" s="21"/>
      <c r="P82" s="21"/>
      <c r="Q82" s="21"/>
      <c r="R82" s="21"/>
      <c r="S82" s="21"/>
      <c r="T82" s="21"/>
      <c r="U82" s="21"/>
      <c r="V82" s="21">
        <v>9864508</v>
      </c>
      <c r="W82" s="21">
        <v>17043576</v>
      </c>
      <c r="X82" s="21"/>
      <c r="Y82" s="20"/>
      <c r="Z82" s="23">
        <v>34629931</v>
      </c>
    </row>
    <row r="83" spans="1:26" ht="13.5" hidden="1">
      <c r="A83" s="39" t="s">
        <v>107</v>
      </c>
      <c r="B83" s="19">
        <v>-42474816</v>
      </c>
      <c r="C83" s="19"/>
      <c r="D83" s="20">
        <v>13601661</v>
      </c>
      <c r="E83" s="21">
        <v>13601661</v>
      </c>
      <c r="F83" s="21">
        <v>871287</v>
      </c>
      <c r="G83" s="21">
        <v>759348</v>
      </c>
      <c r="H83" s="21">
        <v>1244544</v>
      </c>
      <c r="I83" s="21">
        <v>2875179</v>
      </c>
      <c r="J83" s="21">
        <v>931350</v>
      </c>
      <c r="K83" s="21">
        <v>970009</v>
      </c>
      <c r="L83" s="21">
        <v>812974</v>
      </c>
      <c r="M83" s="21">
        <v>2714333</v>
      </c>
      <c r="N83" s="21"/>
      <c r="O83" s="21"/>
      <c r="P83" s="21"/>
      <c r="Q83" s="21"/>
      <c r="R83" s="21"/>
      <c r="S83" s="21"/>
      <c r="T83" s="21"/>
      <c r="U83" s="21"/>
      <c r="V83" s="21">
        <v>5589512</v>
      </c>
      <c r="W83" s="21">
        <v>7342119</v>
      </c>
      <c r="X83" s="21"/>
      <c r="Y83" s="20"/>
      <c r="Z83" s="23">
        <v>13601661</v>
      </c>
    </row>
    <row r="84" spans="1:26" ht="13.5" hidden="1">
      <c r="A84" s="40" t="s">
        <v>110</v>
      </c>
      <c r="B84" s="28">
        <v>3842757</v>
      </c>
      <c r="C84" s="28"/>
      <c r="D84" s="29">
        <v>7254327</v>
      </c>
      <c r="E84" s="30">
        <v>7254327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2641060</v>
      </c>
      <c r="X84" s="30"/>
      <c r="Y84" s="29"/>
      <c r="Z84" s="31">
        <v>7254327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11995548</v>
      </c>
      <c r="D5" s="344">
        <f t="shared" si="0"/>
        <v>0</v>
      </c>
      <c r="E5" s="343">
        <f t="shared" si="0"/>
        <v>24969674</v>
      </c>
      <c r="F5" s="345">
        <f t="shared" si="0"/>
        <v>24969674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12484838</v>
      </c>
      <c r="Y5" s="345">
        <f t="shared" si="0"/>
        <v>-12484838</v>
      </c>
      <c r="Z5" s="346">
        <f>+IF(X5&lt;&gt;0,+(Y5/X5)*100,0)</f>
        <v>-100</v>
      </c>
      <c r="AA5" s="347">
        <f>+AA6+AA8+AA11+AA13+AA15</f>
        <v>24969674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5907000</v>
      </c>
      <c r="F6" s="59">
        <f t="shared" si="1"/>
        <v>5907000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2953500</v>
      </c>
      <c r="Y6" s="59">
        <f t="shared" si="1"/>
        <v>-2953500</v>
      </c>
      <c r="Z6" s="61">
        <f>+IF(X6&lt;&gt;0,+(Y6/X6)*100,0)</f>
        <v>-100</v>
      </c>
      <c r="AA6" s="62">
        <f t="shared" si="1"/>
        <v>5907000</v>
      </c>
    </row>
    <row r="7" spans="1:27" ht="13.5">
      <c r="A7" s="291" t="s">
        <v>228</v>
      </c>
      <c r="B7" s="142"/>
      <c r="C7" s="60"/>
      <c r="D7" s="327"/>
      <c r="E7" s="60">
        <v>5907000</v>
      </c>
      <c r="F7" s="59">
        <v>5907000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2953500</v>
      </c>
      <c r="Y7" s="59">
        <v>-2953500</v>
      </c>
      <c r="Z7" s="61">
        <v>-100</v>
      </c>
      <c r="AA7" s="62">
        <v>5907000</v>
      </c>
    </row>
    <row r="8" spans="1:27" ht="13.5">
      <c r="A8" s="348" t="s">
        <v>205</v>
      </c>
      <c r="B8" s="142"/>
      <c r="C8" s="60">
        <f aca="true" t="shared" si="2" ref="C8:Y8">SUM(C9:C10)</f>
        <v>2556911</v>
      </c>
      <c r="D8" s="327">
        <f t="shared" si="2"/>
        <v>0</v>
      </c>
      <c r="E8" s="60">
        <f t="shared" si="2"/>
        <v>8383743</v>
      </c>
      <c r="F8" s="59">
        <f t="shared" si="2"/>
        <v>8383743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4191872</v>
      </c>
      <c r="Y8" s="59">
        <f t="shared" si="2"/>
        <v>-4191872</v>
      </c>
      <c r="Z8" s="61">
        <f>+IF(X8&lt;&gt;0,+(Y8/X8)*100,0)</f>
        <v>-100</v>
      </c>
      <c r="AA8" s="62">
        <f>SUM(AA9:AA10)</f>
        <v>8383743</v>
      </c>
    </row>
    <row r="9" spans="1:27" ht="13.5">
      <c r="A9" s="291" t="s">
        <v>229</v>
      </c>
      <c r="B9" s="142"/>
      <c r="C9" s="60">
        <v>2556911</v>
      </c>
      <c r="D9" s="327"/>
      <c r="E9" s="60">
        <v>8383743</v>
      </c>
      <c r="F9" s="59">
        <v>8383743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4191872</v>
      </c>
      <c r="Y9" s="59">
        <v>-4191872</v>
      </c>
      <c r="Z9" s="61">
        <v>-100</v>
      </c>
      <c r="AA9" s="62">
        <v>8383743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3006996</v>
      </c>
      <c r="D11" s="350">
        <f aca="true" t="shared" si="3" ref="D11:AA11">+D12</f>
        <v>0</v>
      </c>
      <c r="E11" s="349">
        <f t="shared" si="3"/>
        <v>5040000</v>
      </c>
      <c r="F11" s="351">
        <f t="shared" si="3"/>
        <v>5040000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2520000</v>
      </c>
      <c r="Y11" s="351">
        <f t="shared" si="3"/>
        <v>-2520000</v>
      </c>
      <c r="Z11" s="352">
        <f>+IF(X11&lt;&gt;0,+(Y11/X11)*100,0)</f>
        <v>-100</v>
      </c>
      <c r="AA11" s="353">
        <f t="shared" si="3"/>
        <v>5040000</v>
      </c>
    </row>
    <row r="12" spans="1:27" ht="13.5">
      <c r="A12" s="291" t="s">
        <v>231</v>
      </c>
      <c r="B12" s="136"/>
      <c r="C12" s="60">
        <v>3006996</v>
      </c>
      <c r="D12" s="327"/>
      <c r="E12" s="60">
        <v>5040000</v>
      </c>
      <c r="F12" s="59">
        <v>5040000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2520000</v>
      </c>
      <c r="Y12" s="59">
        <v>-2520000</v>
      </c>
      <c r="Z12" s="61">
        <v>-100</v>
      </c>
      <c r="AA12" s="62">
        <v>5040000</v>
      </c>
    </row>
    <row r="13" spans="1:27" ht="13.5">
      <c r="A13" s="348" t="s">
        <v>207</v>
      </c>
      <c r="B13" s="136"/>
      <c r="C13" s="275">
        <f>+C14</f>
        <v>4564283</v>
      </c>
      <c r="D13" s="328">
        <f aca="true" t="shared" si="4" ref="D13:AA13">+D14</f>
        <v>0</v>
      </c>
      <c r="E13" s="275">
        <f t="shared" si="4"/>
        <v>3900371</v>
      </c>
      <c r="F13" s="329">
        <f t="shared" si="4"/>
        <v>3900371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1950186</v>
      </c>
      <c r="Y13" s="329">
        <f t="shared" si="4"/>
        <v>-1950186</v>
      </c>
      <c r="Z13" s="322">
        <f>+IF(X13&lt;&gt;0,+(Y13/X13)*100,0)</f>
        <v>-100</v>
      </c>
      <c r="AA13" s="273">
        <f t="shared" si="4"/>
        <v>3900371</v>
      </c>
    </row>
    <row r="14" spans="1:27" ht="13.5">
      <c r="A14" s="291" t="s">
        <v>232</v>
      </c>
      <c r="B14" s="136"/>
      <c r="C14" s="60">
        <v>4564283</v>
      </c>
      <c r="D14" s="327"/>
      <c r="E14" s="60">
        <v>3900371</v>
      </c>
      <c r="F14" s="59">
        <v>3900371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1950186</v>
      </c>
      <c r="Y14" s="59">
        <v>-1950186</v>
      </c>
      <c r="Z14" s="61">
        <v>-100</v>
      </c>
      <c r="AA14" s="62">
        <v>3900371</v>
      </c>
    </row>
    <row r="15" spans="1:27" ht="13.5">
      <c r="A15" s="348" t="s">
        <v>208</v>
      </c>
      <c r="B15" s="136"/>
      <c r="C15" s="60">
        <f aca="true" t="shared" si="5" ref="C15:Y15">SUM(C16:C20)</f>
        <v>1867358</v>
      </c>
      <c r="D15" s="327">
        <f t="shared" si="5"/>
        <v>0</v>
      </c>
      <c r="E15" s="60">
        <f t="shared" si="5"/>
        <v>1738560</v>
      </c>
      <c r="F15" s="59">
        <f t="shared" si="5"/>
        <v>1738560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869280</v>
      </c>
      <c r="Y15" s="59">
        <f t="shared" si="5"/>
        <v>-869280</v>
      </c>
      <c r="Z15" s="61">
        <f>+IF(X15&lt;&gt;0,+(Y15/X15)*100,0)</f>
        <v>-100</v>
      </c>
      <c r="AA15" s="62">
        <f>SUM(AA16:AA20)</f>
        <v>1738560</v>
      </c>
    </row>
    <row r="16" spans="1:27" ht="13.5">
      <c r="A16" s="291" t="s">
        <v>233</v>
      </c>
      <c r="B16" s="300"/>
      <c r="C16" s="60">
        <v>1867358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1738560</v>
      </c>
      <c r="F20" s="59">
        <v>1738560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869280</v>
      </c>
      <c r="Y20" s="59">
        <v>-869280</v>
      </c>
      <c r="Z20" s="61">
        <v>-100</v>
      </c>
      <c r="AA20" s="62">
        <v>1738560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2974389</v>
      </c>
      <c r="F22" s="332">
        <f t="shared" si="6"/>
        <v>2974389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1487195</v>
      </c>
      <c r="Y22" s="332">
        <f t="shared" si="6"/>
        <v>-1487195</v>
      </c>
      <c r="Z22" s="323">
        <f>+IF(X22&lt;&gt;0,+(Y22/X22)*100,0)</f>
        <v>-100</v>
      </c>
      <c r="AA22" s="337">
        <f>SUM(AA23:AA32)</f>
        <v>2974389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2974389</v>
      </c>
      <c r="F32" s="59">
        <v>2974389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1487195</v>
      </c>
      <c r="Y32" s="59">
        <v>-1487195</v>
      </c>
      <c r="Z32" s="61">
        <v>-100</v>
      </c>
      <c r="AA32" s="62">
        <v>2974389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2004342</v>
      </c>
      <c r="F34" s="332">
        <f t="shared" si="7"/>
        <v>2004342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1002171</v>
      </c>
      <c r="Y34" s="332">
        <f t="shared" si="7"/>
        <v>-1002171</v>
      </c>
      <c r="Z34" s="323">
        <f>+IF(X34&lt;&gt;0,+(Y34/X34)*100,0)</f>
        <v>-100</v>
      </c>
      <c r="AA34" s="337">
        <f t="shared" si="7"/>
        <v>2004342</v>
      </c>
    </row>
    <row r="35" spans="1:27" ht="13.5">
      <c r="A35" s="348" t="s">
        <v>245</v>
      </c>
      <c r="B35" s="136"/>
      <c r="C35" s="54"/>
      <c r="D35" s="355"/>
      <c r="E35" s="54">
        <v>2004342</v>
      </c>
      <c r="F35" s="53">
        <v>2004342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1002171</v>
      </c>
      <c r="Y35" s="53">
        <v>-1002171</v>
      </c>
      <c r="Z35" s="94">
        <v>-100</v>
      </c>
      <c r="AA35" s="95">
        <v>2004342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10435504</v>
      </c>
      <c r="D40" s="331">
        <f t="shared" si="9"/>
        <v>0</v>
      </c>
      <c r="E40" s="330">
        <f t="shared" si="9"/>
        <v>13691661</v>
      </c>
      <c r="F40" s="332">
        <f t="shared" si="9"/>
        <v>13691661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6845831</v>
      </c>
      <c r="Y40" s="332">
        <f t="shared" si="9"/>
        <v>-6845831</v>
      </c>
      <c r="Z40" s="323">
        <f>+IF(X40&lt;&gt;0,+(Y40/X40)*100,0)</f>
        <v>-100</v>
      </c>
      <c r="AA40" s="337">
        <f>SUM(AA41:AA49)</f>
        <v>13691661</v>
      </c>
    </row>
    <row r="41" spans="1:27" ht="13.5">
      <c r="A41" s="348" t="s">
        <v>247</v>
      </c>
      <c r="B41" s="142"/>
      <c r="C41" s="349">
        <v>445445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4741448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2113534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743684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2391393</v>
      </c>
      <c r="D49" s="355"/>
      <c r="E49" s="54">
        <v>13691661</v>
      </c>
      <c r="F49" s="53">
        <v>13691661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6845831</v>
      </c>
      <c r="Y49" s="53">
        <v>-6845831</v>
      </c>
      <c r="Z49" s="94">
        <v>-100</v>
      </c>
      <c r="AA49" s="95">
        <v>13691661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22431052</v>
      </c>
      <c r="D60" s="333">
        <f t="shared" si="14"/>
        <v>0</v>
      </c>
      <c r="E60" s="219">
        <f t="shared" si="14"/>
        <v>43640066</v>
      </c>
      <c r="F60" s="264">
        <f t="shared" si="14"/>
        <v>43640066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21820035</v>
      </c>
      <c r="Y60" s="264">
        <f t="shared" si="14"/>
        <v>-21820035</v>
      </c>
      <c r="Z60" s="324">
        <f>+IF(X60&lt;&gt;0,+(Y60/X60)*100,0)</f>
        <v>-100</v>
      </c>
      <c r="AA60" s="232">
        <f>+AA57+AA54+AA51+AA40+AA37+AA34+AA22+AA5</f>
        <v>43640066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202590743</v>
      </c>
      <c r="D5" s="153">
        <f>SUM(D6:D8)</f>
        <v>0</v>
      </c>
      <c r="E5" s="154">
        <f t="shared" si="0"/>
        <v>217667677</v>
      </c>
      <c r="F5" s="100">
        <f t="shared" si="0"/>
        <v>217667677</v>
      </c>
      <c r="G5" s="100">
        <f t="shared" si="0"/>
        <v>55259549</v>
      </c>
      <c r="H5" s="100">
        <f t="shared" si="0"/>
        <v>32035771</v>
      </c>
      <c r="I5" s="100">
        <f t="shared" si="0"/>
        <v>6903857</v>
      </c>
      <c r="J5" s="100">
        <f t="shared" si="0"/>
        <v>94199177</v>
      </c>
      <c r="K5" s="100">
        <f t="shared" si="0"/>
        <v>7639181</v>
      </c>
      <c r="L5" s="100">
        <f t="shared" si="0"/>
        <v>8078412</v>
      </c>
      <c r="M5" s="100">
        <f t="shared" si="0"/>
        <v>29320108</v>
      </c>
      <c r="N5" s="100">
        <f t="shared" si="0"/>
        <v>45037701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139236878</v>
      </c>
      <c r="X5" s="100">
        <f t="shared" si="0"/>
        <v>158627594</v>
      </c>
      <c r="Y5" s="100">
        <f t="shared" si="0"/>
        <v>-19390716</v>
      </c>
      <c r="Z5" s="137">
        <f>+IF(X5&lt;&gt;0,+(Y5/X5)*100,0)</f>
        <v>-12.224049745090378</v>
      </c>
      <c r="AA5" s="153">
        <f>SUM(AA6:AA8)</f>
        <v>217667677</v>
      </c>
    </row>
    <row r="6" spans="1:27" ht="13.5">
      <c r="A6" s="138" t="s">
        <v>75</v>
      </c>
      <c r="B6" s="136"/>
      <c r="C6" s="155">
        <v>4238</v>
      </c>
      <c r="D6" s="155"/>
      <c r="E6" s="156">
        <v>4483</v>
      </c>
      <c r="F6" s="60">
        <v>4483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4483</v>
      </c>
      <c r="Y6" s="60">
        <v>-4483</v>
      </c>
      <c r="Z6" s="140">
        <v>-100</v>
      </c>
      <c r="AA6" s="155">
        <v>4483</v>
      </c>
    </row>
    <row r="7" spans="1:27" ht="13.5">
      <c r="A7" s="138" t="s">
        <v>76</v>
      </c>
      <c r="B7" s="136"/>
      <c r="C7" s="157">
        <v>202112128</v>
      </c>
      <c r="D7" s="157"/>
      <c r="E7" s="158">
        <v>217159695</v>
      </c>
      <c r="F7" s="159">
        <v>217159695</v>
      </c>
      <c r="G7" s="159">
        <v>55155709</v>
      </c>
      <c r="H7" s="159">
        <v>32004145</v>
      </c>
      <c r="I7" s="159">
        <v>7002259</v>
      </c>
      <c r="J7" s="159">
        <v>94162113</v>
      </c>
      <c r="K7" s="159">
        <v>7598140</v>
      </c>
      <c r="L7" s="159">
        <v>7813380</v>
      </c>
      <c r="M7" s="159">
        <v>29289896</v>
      </c>
      <c r="N7" s="159">
        <v>44701416</v>
      </c>
      <c r="O7" s="159"/>
      <c r="P7" s="159"/>
      <c r="Q7" s="159"/>
      <c r="R7" s="159"/>
      <c r="S7" s="159"/>
      <c r="T7" s="159"/>
      <c r="U7" s="159"/>
      <c r="V7" s="159"/>
      <c r="W7" s="159">
        <v>138863529</v>
      </c>
      <c r="X7" s="159">
        <v>158339161</v>
      </c>
      <c r="Y7" s="159">
        <v>-19475632</v>
      </c>
      <c r="Z7" s="141">
        <v>-12.3</v>
      </c>
      <c r="AA7" s="157">
        <v>217159695</v>
      </c>
    </row>
    <row r="8" spans="1:27" ht="13.5">
      <c r="A8" s="138" t="s">
        <v>77</v>
      </c>
      <c r="B8" s="136"/>
      <c r="C8" s="155">
        <v>474377</v>
      </c>
      <c r="D8" s="155"/>
      <c r="E8" s="156">
        <v>503499</v>
      </c>
      <c r="F8" s="60">
        <v>503499</v>
      </c>
      <c r="G8" s="60">
        <v>103840</v>
      </c>
      <c r="H8" s="60">
        <v>31626</v>
      </c>
      <c r="I8" s="60">
        <v>-98402</v>
      </c>
      <c r="J8" s="60">
        <v>37064</v>
      </c>
      <c r="K8" s="60">
        <v>41041</v>
      </c>
      <c r="L8" s="60">
        <v>265032</v>
      </c>
      <c r="M8" s="60">
        <v>30212</v>
      </c>
      <c r="N8" s="60">
        <v>336285</v>
      </c>
      <c r="O8" s="60"/>
      <c r="P8" s="60"/>
      <c r="Q8" s="60"/>
      <c r="R8" s="60"/>
      <c r="S8" s="60"/>
      <c r="T8" s="60"/>
      <c r="U8" s="60"/>
      <c r="V8" s="60"/>
      <c r="W8" s="60">
        <v>373349</v>
      </c>
      <c r="X8" s="60">
        <v>283950</v>
      </c>
      <c r="Y8" s="60">
        <v>89399</v>
      </c>
      <c r="Z8" s="140">
        <v>31.48</v>
      </c>
      <c r="AA8" s="155">
        <v>503499</v>
      </c>
    </row>
    <row r="9" spans="1:27" ht="13.5">
      <c r="A9" s="135" t="s">
        <v>78</v>
      </c>
      <c r="B9" s="136"/>
      <c r="C9" s="153">
        <f aca="true" t="shared" si="1" ref="C9:Y9">SUM(C10:C14)</f>
        <v>14789822</v>
      </c>
      <c r="D9" s="153">
        <f>SUM(D10:D14)</f>
        <v>0</v>
      </c>
      <c r="E9" s="154">
        <f t="shared" si="1"/>
        <v>31805346</v>
      </c>
      <c r="F9" s="100">
        <f t="shared" si="1"/>
        <v>31805346</v>
      </c>
      <c r="G9" s="100">
        <f t="shared" si="1"/>
        <v>2012972</v>
      </c>
      <c r="H9" s="100">
        <f t="shared" si="1"/>
        <v>1116125</v>
      </c>
      <c r="I9" s="100">
        <f t="shared" si="1"/>
        <v>1371911</v>
      </c>
      <c r="J9" s="100">
        <f t="shared" si="1"/>
        <v>4501008</v>
      </c>
      <c r="K9" s="100">
        <f t="shared" si="1"/>
        <v>1475716</v>
      </c>
      <c r="L9" s="100">
        <f t="shared" si="1"/>
        <v>287382</v>
      </c>
      <c r="M9" s="100">
        <f t="shared" si="1"/>
        <v>3276727</v>
      </c>
      <c r="N9" s="100">
        <f t="shared" si="1"/>
        <v>5039825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9540833</v>
      </c>
      <c r="X9" s="100">
        <f t="shared" si="1"/>
        <v>19253718</v>
      </c>
      <c r="Y9" s="100">
        <f t="shared" si="1"/>
        <v>-9712885</v>
      </c>
      <c r="Z9" s="137">
        <f>+IF(X9&lt;&gt;0,+(Y9/X9)*100,0)</f>
        <v>-50.446802015070546</v>
      </c>
      <c r="AA9" s="153">
        <f>SUM(AA10:AA14)</f>
        <v>31805346</v>
      </c>
    </row>
    <row r="10" spans="1:27" ht="13.5">
      <c r="A10" s="138" t="s">
        <v>79</v>
      </c>
      <c r="B10" s="136"/>
      <c r="C10" s="155">
        <v>6312774</v>
      </c>
      <c r="D10" s="155"/>
      <c r="E10" s="156">
        <v>14096138</v>
      </c>
      <c r="F10" s="60">
        <v>14096138</v>
      </c>
      <c r="G10" s="60">
        <v>578451</v>
      </c>
      <c r="H10" s="60">
        <v>339879</v>
      </c>
      <c r="I10" s="60">
        <v>579778</v>
      </c>
      <c r="J10" s="60">
        <v>1498108</v>
      </c>
      <c r="K10" s="60">
        <v>646685</v>
      </c>
      <c r="L10" s="60">
        <v>281246</v>
      </c>
      <c r="M10" s="60">
        <v>3016441</v>
      </c>
      <c r="N10" s="60">
        <v>3944372</v>
      </c>
      <c r="O10" s="60"/>
      <c r="P10" s="60"/>
      <c r="Q10" s="60"/>
      <c r="R10" s="60"/>
      <c r="S10" s="60"/>
      <c r="T10" s="60"/>
      <c r="U10" s="60"/>
      <c r="V10" s="60"/>
      <c r="W10" s="60">
        <v>5442480</v>
      </c>
      <c r="X10" s="60">
        <v>8755445</v>
      </c>
      <c r="Y10" s="60">
        <v>-3312965</v>
      </c>
      <c r="Z10" s="140">
        <v>-37.84</v>
      </c>
      <c r="AA10" s="155">
        <v>14096138</v>
      </c>
    </row>
    <row r="11" spans="1:27" ht="13.5">
      <c r="A11" s="138" t="s">
        <v>80</v>
      </c>
      <c r="B11" s="136"/>
      <c r="C11" s="155">
        <v>2095</v>
      </c>
      <c r="D11" s="155"/>
      <c r="E11" s="156">
        <v>729</v>
      </c>
      <c r="F11" s="60">
        <v>729</v>
      </c>
      <c r="G11" s="60">
        <v>-770</v>
      </c>
      <c r="H11" s="60">
        <v>392</v>
      </c>
      <c r="I11" s="60">
        <v>940</v>
      </c>
      <c r="J11" s="60">
        <v>562</v>
      </c>
      <c r="K11" s="60">
        <v>1050</v>
      </c>
      <c r="L11" s="60"/>
      <c r="M11" s="60">
        <v>120</v>
      </c>
      <c r="N11" s="60">
        <v>1170</v>
      </c>
      <c r="O11" s="60"/>
      <c r="P11" s="60"/>
      <c r="Q11" s="60"/>
      <c r="R11" s="60"/>
      <c r="S11" s="60"/>
      <c r="T11" s="60"/>
      <c r="U11" s="60"/>
      <c r="V11" s="60"/>
      <c r="W11" s="60">
        <v>1732</v>
      </c>
      <c r="X11" s="60">
        <v>379</v>
      </c>
      <c r="Y11" s="60">
        <v>1353</v>
      </c>
      <c r="Z11" s="140">
        <v>356.99</v>
      </c>
      <c r="AA11" s="155">
        <v>729</v>
      </c>
    </row>
    <row r="12" spans="1:27" ht="13.5">
      <c r="A12" s="138" t="s">
        <v>81</v>
      </c>
      <c r="B12" s="136"/>
      <c r="C12" s="155">
        <v>8474953</v>
      </c>
      <c r="D12" s="155"/>
      <c r="E12" s="156">
        <v>17708479</v>
      </c>
      <c r="F12" s="60">
        <v>17708479</v>
      </c>
      <c r="G12" s="60">
        <v>1435291</v>
      </c>
      <c r="H12" s="60">
        <v>775854</v>
      </c>
      <c r="I12" s="60">
        <v>791193</v>
      </c>
      <c r="J12" s="60">
        <v>3002338</v>
      </c>
      <c r="K12" s="60">
        <v>827981</v>
      </c>
      <c r="L12" s="60">
        <v>6136</v>
      </c>
      <c r="M12" s="60">
        <v>260166</v>
      </c>
      <c r="N12" s="60">
        <v>1094283</v>
      </c>
      <c r="O12" s="60"/>
      <c r="P12" s="60"/>
      <c r="Q12" s="60"/>
      <c r="R12" s="60"/>
      <c r="S12" s="60"/>
      <c r="T12" s="60"/>
      <c r="U12" s="60"/>
      <c r="V12" s="60"/>
      <c r="W12" s="60">
        <v>4096621</v>
      </c>
      <c r="X12" s="60">
        <v>10497894</v>
      </c>
      <c r="Y12" s="60">
        <v>-6401273</v>
      </c>
      <c r="Z12" s="140">
        <v>-60.98</v>
      </c>
      <c r="AA12" s="155">
        <v>17708479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19488854</v>
      </c>
      <c r="D15" s="153">
        <f>SUM(D16:D18)</f>
        <v>0</v>
      </c>
      <c r="E15" s="154">
        <f t="shared" si="2"/>
        <v>27596783</v>
      </c>
      <c r="F15" s="100">
        <f t="shared" si="2"/>
        <v>27596783</v>
      </c>
      <c r="G15" s="100">
        <f t="shared" si="2"/>
        <v>2828433</v>
      </c>
      <c r="H15" s="100">
        <f t="shared" si="2"/>
        <v>1575214</v>
      </c>
      <c r="I15" s="100">
        <f t="shared" si="2"/>
        <v>2099962</v>
      </c>
      <c r="J15" s="100">
        <f t="shared" si="2"/>
        <v>6503609</v>
      </c>
      <c r="K15" s="100">
        <f t="shared" si="2"/>
        <v>1486397</v>
      </c>
      <c r="L15" s="100">
        <f t="shared" si="2"/>
        <v>1535171</v>
      </c>
      <c r="M15" s="100">
        <f t="shared" si="2"/>
        <v>1729847</v>
      </c>
      <c r="N15" s="100">
        <f t="shared" si="2"/>
        <v>4751415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11255024</v>
      </c>
      <c r="X15" s="100">
        <f t="shared" si="2"/>
        <v>12673231</v>
      </c>
      <c r="Y15" s="100">
        <f t="shared" si="2"/>
        <v>-1418207</v>
      </c>
      <c r="Z15" s="137">
        <f>+IF(X15&lt;&gt;0,+(Y15/X15)*100,0)</f>
        <v>-11.190571686099622</v>
      </c>
      <c r="AA15" s="153">
        <f>SUM(AA16:AA18)</f>
        <v>27596783</v>
      </c>
    </row>
    <row r="16" spans="1:27" ht="13.5">
      <c r="A16" s="138" t="s">
        <v>85</v>
      </c>
      <c r="B16" s="136"/>
      <c r="C16" s="155">
        <v>7730374</v>
      </c>
      <c r="D16" s="155"/>
      <c r="E16" s="156">
        <v>9252379</v>
      </c>
      <c r="F16" s="60">
        <v>9252379</v>
      </c>
      <c r="G16" s="60">
        <v>150415</v>
      </c>
      <c r="H16" s="60">
        <v>107446</v>
      </c>
      <c r="I16" s="60">
        <v>614405</v>
      </c>
      <c r="J16" s="60">
        <v>872266</v>
      </c>
      <c r="K16" s="60">
        <v>459712</v>
      </c>
      <c r="L16" s="60">
        <v>497694</v>
      </c>
      <c r="M16" s="60">
        <v>123893</v>
      </c>
      <c r="N16" s="60">
        <v>1081299</v>
      </c>
      <c r="O16" s="60"/>
      <c r="P16" s="60"/>
      <c r="Q16" s="60"/>
      <c r="R16" s="60"/>
      <c r="S16" s="60"/>
      <c r="T16" s="60"/>
      <c r="U16" s="60"/>
      <c r="V16" s="60"/>
      <c r="W16" s="60">
        <v>1953565</v>
      </c>
      <c r="X16" s="60">
        <v>1617416</v>
      </c>
      <c r="Y16" s="60">
        <v>336149</v>
      </c>
      <c r="Z16" s="140">
        <v>20.78</v>
      </c>
      <c r="AA16" s="155">
        <v>9252379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11758480</v>
      </c>
      <c r="D18" s="155"/>
      <c r="E18" s="156">
        <v>18344404</v>
      </c>
      <c r="F18" s="60">
        <v>18344404</v>
      </c>
      <c r="G18" s="60">
        <v>2678018</v>
      </c>
      <c r="H18" s="60">
        <v>1467768</v>
      </c>
      <c r="I18" s="60">
        <v>1485557</v>
      </c>
      <c r="J18" s="60">
        <v>5631343</v>
      </c>
      <c r="K18" s="60">
        <v>1026685</v>
      </c>
      <c r="L18" s="60">
        <v>1037477</v>
      </c>
      <c r="M18" s="60">
        <v>1605954</v>
      </c>
      <c r="N18" s="60">
        <v>3670116</v>
      </c>
      <c r="O18" s="60"/>
      <c r="P18" s="60"/>
      <c r="Q18" s="60"/>
      <c r="R18" s="60"/>
      <c r="S18" s="60"/>
      <c r="T18" s="60"/>
      <c r="U18" s="60"/>
      <c r="V18" s="60"/>
      <c r="W18" s="60">
        <v>9301459</v>
      </c>
      <c r="X18" s="60">
        <v>11055815</v>
      </c>
      <c r="Y18" s="60">
        <v>-1754356</v>
      </c>
      <c r="Z18" s="140">
        <v>-15.87</v>
      </c>
      <c r="AA18" s="155">
        <v>18344404</v>
      </c>
    </row>
    <row r="19" spans="1:27" ht="13.5">
      <c r="A19" s="135" t="s">
        <v>88</v>
      </c>
      <c r="B19" s="142"/>
      <c r="C19" s="153">
        <f aca="true" t="shared" si="3" ref="C19:Y19">SUM(C20:C23)</f>
        <v>301496682</v>
      </c>
      <c r="D19" s="153">
        <f>SUM(D20:D23)</f>
        <v>0</v>
      </c>
      <c r="E19" s="154">
        <f t="shared" si="3"/>
        <v>341994110</v>
      </c>
      <c r="F19" s="100">
        <f t="shared" si="3"/>
        <v>341994110</v>
      </c>
      <c r="G19" s="100">
        <f t="shared" si="3"/>
        <v>34933654</v>
      </c>
      <c r="H19" s="100">
        <f t="shared" si="3"/>
        <v>24506498</v>
      </c>
      <c r="I19" s="100">
        <f t="shared" si="3"/>
        <v>14881803</v>
      </c>
      <c r="J19" s="100">
        <f t="shared" si="3"/>
        <v>74321955</v>
      </c>
      <c r="K19" s="100">
        <f t="shared" si="3"/>
        <v>26290965</v>
      </c>
      <c r="L19" s="100">
        <f t="shared" si="3"/>
        <v>28350188</v>
      </c>
      <c r="M19" s="100">
        <f t="shared" si="3"/>
        <v>26356869</v>
      </c>
      <c r="N19" s="100">
        <f t="shared" si="3"/>
        <v>80998022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155319977</v>
      </c>
      <c r="X19" s="100">
        <f t="shared" si="3"/>
        <v>170081881</v>
      </c>
      <c r="Y19" s="100">
        <f t="shared" si="3"/>
        <v>-14761904</v>
      </c>
      <c r="Z19" s="137">
        <f>+IF(X19&lt;&gt;0,+(Y19/X19)*100,0)</f>
        <v>-8.679292534399947</v>
      </c>
      <c r="AA19" s="153">
        <f>SUM(AA20:AA23)</f>
        <v>341994110</v>
      </c>
    </row>
    <row r="20" spans="1:27" ht="13.5">
      <c r="A20" s="138" t="s">
        <v>89</v>
      </c>
      <c r="B20" s="136"/>
      <c r="C20" s="155">
        <v>193764697</v>
      </c>
      <c r="D20" s="155"/>
      <c r="E20" s="156">
        <v>217205784</v>
      </c>
      <c r="F20" s="60">
        <v>217205784</v>
      </c>
      <c r="G20" s="60">
        <v>21585370</v>
      </c>
      <c r="H20" s="60">
        <v>14759769</v>
      </c>
      <c r="I20" s="60">
        <v>7142525</v>
      </c>
      <c r="J20" s="60">
        <v>43487664</v>
      </c>
      <c r="K20" s="60">
        <v>16022818</v>
      </c>
      <c r="L20" s="60">
        <v>15076543</v>
      </c>
      <c r="M20" s="60">
        <v>16033711</v>
      </c>
      <c r="N20" s="60">
        <v>47133072</v>
      </c>
      <c r="O20" s="60"/>
      <c r="P20" s="60"/>
      <c r="Q20" s="60"/>
      <c r="R20" s="60"/>
      <c r="S20" s="60"/>
      <c r="T20" s="60"/>
      <c r="U20" s="60"/>
      <c r="V20" s="60"/>
      <c r="W20" s="60">
        <v>90620736</v>
      </c>
      <c r="X20" s="60">
        <v>108040636</v>
      </c>
      <c r="Y20" s="60">
        <v>-17419900</v>
      </c>
      <c r="Z20" s="140">
        <v>-16.12</v>
      </c>
      <c r="AA20" s="155">
        <v>217205784</v>
      </c>
    </row>
    <row r="21" spans="1:27" ht="13.5">
      <c r="A21" s="138" t="s">
        <v>90</v>
      </c>
      <c r="B21" s="136"/>
      <c r="C21" s="155">
        <v>41720027</v>
      </c>
      <c r="D21" s="155"/>
      <c r="E21" s="156">
        <v>57152580</v>
      </c>
      <c r="F21" s="60">
        <v>57152580</v>
      </c>
      <c r="G21" s="60">
        <v>6320673</v>
      </c>
      <c r="H21" s="60">
        <v>3900379</v>
      </c>
      <c r="I21" s="60">
        <v>1835023</v>
      </c>
      <c r="J21" s="60">
        <v>12056075</v>
      </c>
      <c r="K21" s="60">
        <v>4320660</v>
      </c>
      <c r="L21" s="60">
        <v>4324595</v>
      </c>
      <c r="M21" s="60">
        <v>4397171</v>
      </c>
      <c r="N21" s="60">
        <v>13042426</v>
      </c>
      <c r="O21" s="60"/>
      <c r="P21" s="60"/>
      <c r="Q21" s="60"/>
      <c r="R21" s="60"/>
      <c r="S21" s="60"/>
      <c r="T21" s="60"/>
      <c r="U21" s="60"/>
      <c r="V21" s="60"/>
      <c r="W21" s="60">
        <v>25098501</v>
      </c>
      <c r="X21" s="60">
        <v>27924727</v>
      </c>
      <c r="Y21" s="60">
        <v>-2826226</v>
      </c>
      <c r="Z21" s="140">
        <v>-10.12</v>
      </c>
      <c r="AA21" s="155">
        <v>57152580</v>
      </c>
    </row>
    <row r="22" spans="1:27" ht="13.5">
      <c r="A22" s="138" t="s">
        <v>91</v>
      </c>
      <c r="B22" s="136"/>
      <c r="C22" s="157">
        <v>45555725</v>
      </c>
      <c r="D22" s="157"/>
      <c r="E22" s="158">
        <v>33005815</v>
      </c>
      <c r="F22" s="159">
        <v>33005815</v>
      </c>
      <c r="G22" s="159">
        <v>4320689</v>
      </c>
      <c r="H22" s="159">
        <v>3133215</v>
      </c>
      <c r="I22" s="159">
        <v>3107459</v>
      </c>
      <c r="J22" s="159">
        <v>10561363</v>
      </c>
      <c r="K22" s="159">
        <v>3240791</v>
      </c>
      <c r="L22" s="159">
        <v>6238399</v>
      </c>
      <c r="M22" s="159">
        <v>3217642</v>
      </c>
      <c r="N22" s="159">
        <v>12696832</v>
      </c>
      <c r="O22" s="159"/>
      <c r="P22" s="159"/>
      <c r="Q22" s="159"/>
      <c r="R22" s="159"/>
      <c r="S22" s="159"/>
      <c r="T22" s="159"/>
      <c r="U22" s="159"/>
      <c r="V22" s="159"/>
      <c r="W22" s="159">
        <v>23258195</v>
      </c>
      <c r="X22" s="159">
        <v>16854573</v>
      </c>
      <c r="Y22" s="159">
        <v>6403622</v>
      </c>
      <c r="Z22" s="141">
        <v>37.99</v>
      </c>
      <c r="AA22" s="157">
        <v>33005815</v>
      </c>
    </row>
    <row r="23" spans="1:27" ht="13.5">
      <c r="A23" s="138" t="s">
        <v>92</v>
      </c>
      <c r="B23" s="136"/>
      <c r="C23" s="155">
        <v>20456233</v>
      </c>
      <c r="D23" s="155"/>
      <c r="E23" s="156">
        <v>34629931</v>
      </c>
      <c r="F23" s="60">
        <v>34629931</v>
      </c>
      <c r="G23" s="60">
        <v>2706922</v>
      </c>
      <c r="H23" s="60">
        <v>2713135</v>
      </c>
      <c r="I23" s="60">
        <v>2796796</v>
      </c>
      <c r="J23" s="60">
        <v>8216853</v>
      </c>
      <c r="K23" s="60">
        <v>2706696</v>
      </c>
      <c r="L23" s="60">
        <v>2710651</v>
      </c>
      <c r="M23" s="60">
        <v>2708345</v>
      </c>
      <c r="N23" s="60">
        <v>8125692</v>
      </c>
      <c r="O23" s="60"/>
      <c r="P23" s="60"/>
      <c r="Q23" s="60"/>
      <c r="R23" s="60"/>
      <c r="S23" s="60"/>
      <c r="T23" s="60"/>
      <c r="U23" s="60"/>
      <c r="V23" s="60"/>
      <c r="W23" s="60">
        <v>16342545</v>
      </c>
      <c r="X23" s="60">
        <v>17261945</v>
      </c>
      <c r="Y23" s="60">
        <v>-919400</v>
      </c>
      <c r="Z23" s="140">
        <v>-5.33</v>
      </c>
      <c r="AA23" s="155">
        <v>34629931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538366101</v>
      </c>
      <c r="D25" s="168">
        <f>+D5+D9+D15+D19+D24</f>
        <v>0</v>
      </c>
      <c r="E25" s="169">
        <f t="shared" si="4"/>
        <v>619063916</v>
      </c>
      <c r="F25" s="73">
        <f t="shared" si="4"/>
        <v>619063916</v>
      </c>
      <c r="G25" s="73">
        <f t="shared" si="4"/>
        <v>95034608</v>
      </c>
      <c r="H25" s="73">
        <f t="shared" si="4"/>
        <v>59233608</v>
      </c>
      <c r="I25" s="73">
        <f t="shared" si="4"/>
        <v>25257533</v>
      </c>
      <c r="J25" s="73">
        <f t="shared" si="4"/>
        <v>179525749</v>
      </c>
      <c r="K25" s="73">
        <f t="shared" si="4"/>
        <v>36892259</v>
      </c>
      <c r="L25" s="73">
        <f t="shared" si="4"/>
        <v>38251153</v>
      </c>
      <c r="M25" s="73">
        <f t="shared" si="4"/>
        <v>60683551</v>
      </c>
      <c r="N25" s="73">
        <f t="shared" si="4"/>
        <v>135826963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315352712</v>
      </c>
      <c r="X25" s="73">
        <f t="shared" si="4"/>
        <v>360636424</v>
      </c>
      <c r="Y25" s="73">
        <f t="shared" si="4"/>
        <v>-45283712</v>
      </c>
      <c r="Z25" s="170">
        <f>+IF(X25&lt;&gt;0,+(Y25/X25)*100,0)</f>
        <v>-12.556610754325803</v>
      </c>
      <c r="AA25" s="168">
        <f>+AA5+AA9+AA15+AA19+AA24</f>
        <v>619063916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138701510</v>
      </c>
      <c r="D28" s="153">
        <f>SUM(D29:D31)</f>
        <v>0</v>
      </c>
      <c r="E28" s="154">
        <f t="shared" si="5"/>
        <v>144056068</v>
      </c>
      <c r="F28" s="100">
        <f t="shared" si="5"/>
        <v>144056068</v>
      </c>
      <c r="G28" s="100">
        <f t="shared" si="5"/>
        <v>5103081</v>
      </c>
      <c r="H28" s="100">
        <f t="shared" si="5"/>
        <v>6806150</v>
      </c>
      <c r="I28" s="100">
        <f t="shared" si="5"/>
        <v>6973791</v>
      </c>
      <c r="J28" s="100">
        <f t="shared" si="5"/>
        <v>18883022</v>
      </c>
      <c r="K28" s="100">
        <f t="shared" si="5"/>
        <v>7147618</v>
      </c>
      <c r="L28" s="100">
        <f t="shared" si="5"/>
        <v>9537479</v>
      </c>
      <c r="M28" s="100">
        <f t="shared" si="5"/>
        <v>8881608</v>
      </c>
      <c r="N28" s="100">
        <f t="shared" si="5"/>
        <v>25566705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44449727</v>
      </c>
      <c r="X28" s="100">
        <f t="shared" si="5"/>
        <v>83218570</v>
      </c>
      <c r="Y28" s="100">
        <f t="shared" si="5"/>
        <v>-38768843</v>
      </c>
      <c r="Z28" s="137">
        <f>+IF(X28&lt;&gt;0,+(Y28/X28)*100,0)</f>
        <v>-46.586769034844025</v>
      </c>
      <c r="AA28" s="153">
        <f>SUM(AA29:AA31)</f>
        <v>144056068</v>
      </c>
    </row>
    <row r="29" spans="1:27" ht="13.5">
      <c r="A29" s="138" t="s">
        <v>75</v>
      </c>
      <c r="B29" s="136"/>
      <c r="C29" s="155">
        <v>25127326</v>
      </c>
      <c r="D29" s="155"/>
      <c r="E29" s="156">
        <v>29119655</v>
      </c>
      <c r="F29" s="60">
        <v>29119655</v>
      </c>
      <c r="G29" s="60">
        <v>1223689</v>
      </c>
      <c r="H29" s="60">
        <v>1403537</v>
      </c>
      <c r="I29" s="60">
        <v>1593138</v>
      </c>
      <c r="J29" s="60">
        <v>4220364</v>
      </c>
      <c r="K29" s="60">
        <v>2134897</v>
      </c>
      <c r="L29" s="60">
        <v>1963131</v>
      </c>
      <c r="M29" s="60">
        <v>2937598</v>
      </c>
      <c r="N29" s="60">
        <v>7035626</v>
      </c>
      <c r="O29" s="60"/>
      <c r="P29" s="60"/>
      <c r="Q29" s="60"/>
      <c r="R29" s="60"/>
      <c r="S29" s="60"/>
      <c r="T29" s="60"/>
      <c r="U29" s="60"/>
      <c r="V29" s="60"/>
      <c r="W29" s="60">
        <v>11255990</v>
      </c>
      <c r="X29" s="60">
        <v>12860318</v>
      </c>
      <c r="Y29" s="60">
        <v>-1604328</v>
      </c>
      <c r="Z29" s="140">
        <v>-12.48</v>
      </c>
      <c r="AA29" s="155">
        <v>29119655</v>
      </c>
    </row>
    <row r="30" spans="1:27" ht="13.5">
      <c r="A30" s="138" t="s">
        <v>76</v>
      </c>
      <c r="B30" s="136"/>
      <c r="C30" s="157">
        <v>79926263</v>
      </c>
      <c r="D30" s="157"/>
      <c r="E30" s="158">
        <v>76987864</v>
      </c>
      <c r="F30" s="159">
        <v>76987864</v>
      </c>
      <c r="G30" s="159">
        <v>1955751</v>
      </c>
      <c r="H30" s="159">
        <v>2609017</v>
      </c>
      <c r="I30" s="159">
        <v>2677618</v>
      </c>
      <c r="J30" s="159">
        <v>7242386</v>
      </c>
      <c r="K30" s="159">
        <v>2335905</v>
      </c>
      <c r="L30" s="159">
        <v>4025219</v>
      </c>
      <c r="M30" s="159">
        <v>2587690</v>
      </c>
      <c r="N30" s="159">
        <v>8948814</v>
      </c>
      <c r="O30" s="159"/>
      <c r="P30" s="159"/>
      <c r="Q30" s="159"/>
      <c r="R30" s="159"/>
      <c r="S30" s="159"/>
      <c r="T30" s="159"/>
      <c r="U30" s="159"/>
      <c r="V30" s="159"/>
      <c r="W30" s="159">
        <v>16191200</v>
      </c>
      <c r="X30" s="159">
        <v>50757252</v>
      </c>
      <c r="Y30" s="159">
        <v>-34566052</v>
      </c>
      <c r="Z30" s="141">
        <v>-68.1</v>
      </c>
      <c r="AA30" s="157">
        <v>76987864</v>
      </c>
    </row>
    <row r="31" spans="1:27" ht="13.5">
      <c r="A31" s="138" t="s">
        <v>77</v>
      </c>
      <c r="B31" s="136"/>
      <c r="C31" s="155">
        <v>33647921</v>
      </c>
      <c r="D31" s="155"/>
      <c r="E31" s="156">
        <v>37948549</v>
      </c>
      <c r="F31" s="60">
        <v>37948549</v>
      </c>
      <c r="G31" s="60">
        <v>1923641</v>
      </c>
      <c r="H31" s="60">
        <v>2793596</v>
      </c>
      <c r="I31" s="60">
        <v>2703035</v>
      </c>
      <c r="J31" s="60">
        <v>7420272</v>
      </c>
      <c r="K31" s="60">
        <v>2676816</v>
      </c>
      <c r="L31" s="60">
        <v>3549129</v>
      </c>
      <c r="M31" s="60">
        <v>3356320</v>
      </c>
      <c r="N31" s="60">
        <v>9582265</v>
      </c>
      <c r="O31" s="60"/>
      <c r="P31" s="60"/>
      <c r="Q31" s="60"/>
      <c r="R31" s="60"/>
      <c r="S31" s="60"/>
      <c r="T31" s="60"/>
      <c r="U31" s="60"/>
      <c r="V31" s="60"/>
      <c r="W31" s="60">
        <v>17002537</v>
      </c>
      <c r="X31" s="60">
        <v>19601000</v>
      </c>
      <c r="Y31" s="60">
        <v>-2598463</v>
      </c>
      <c r="Z31" s="140">
        <v>-13.26</v>
      </c>
      <c r="AA31" s="155">
        <v>37948549</v>
      </c>
    </row>
    <row r="32" spans="1:27" ht="13.5">
      <c r="A32" s="135" t="s">
        <v>78</v>
      </c>
      <c r="B32" s="136"/>
      <c r="C32" s="153">
        <f aca="true" t="shared" si="6" ref="C32:Y32">SUM(C33:C37)</f>
        <v>91882829</v>
      </c>
      <c r="D32" s="153">
        <f>SUM(D33:D37)</f>
        <v>0</v>
      </c>
      <c r="E32" s="154">
        <f t="shared" si="6"/>
        <v>84731480</v>
      </c>
      <c r="F32" s="100">
        <f t="shared" si="6"/>
        <v>84731480</v>
      </c>
      <c r="G32" s="100">
        <f t="shared" si="6"/>
        <v>5038107</v>
      </c>
      <c r="H32" s="100">
        <f t="shared" si="6"/>
        <v>5337757</v>
      </c>
      <c r="I32" s="100">
        <f t="shared" si="6"/>
        <v>5950323</v>
      </c>
      <c r="J32" s="100">
        <f t="shared" si="6"/>
        <v>16326187</v>
      </c>
      <c r="K32" s="100">
        <f t="shared" si="6"/>
        <v>5693980</v>
      </c>
      <c r="L32" s="100">
        <f t="shared" si="6"/>
        <v>8643967</v>
      </c>
      <c r="M32" s="100">
        <f t="shared" si="6"/>
        <v>7173486</v>
      </c>
      <c r="N32" s="100">
        <f t="shared" si="6"/>
        <v>21511433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37837620</v>
      </c>
      <c r="X32" s="100">
        <f t="shared" si="6"/>
        <v>42904685</v>
      </c>
      <c r="Y32" s="100">
        <f t="shared" si="6"/>
        <v>-5067065</v>
      </c>
      <c r="Z32" s="137">
        <f>+IF(X32&lt;&gt;0,+(Y32/X32)*100,0)</f>
        <v>-11.810050580723294</v>
      </c>
      <c r="AA32" s="153">
        <f>SUM(AA33:AA37)</f>
        <v>84731480</v>
      </c>
    </row>
    <row r="33" spans="1:27" ht="13.5">
      <c r="A33" s="138" t="s">
        <v>79</v>
      </c>
      <c r="B33" s="136"/>
      <c r="C33" s="155">
        <v>60258452</v>
      </c>
      <c r="D33" s="155"/>
      <c r="E33" s="156">
        <v>47108009</v>
      </c>
      <c r="F33" s="60">
        <v>47108009</v>
      </c>
      <c r="G33" s="60">
        <v>2727949</v>
      </c>
      <c r="H33" s="60">
        <v>2882874</v>
      </c>
      <c r="I33" s="60">
        <v>3202973</v>
      </c>
      <c r="J33" s="60">
        <v>8813796</v>
      </c>
      <c r="K33" s="60">
        <v>3245132</v>
      </c>
      <c r="L33" s="60">
        <v>4779994</v>
      </c>
      <c r="M33" s="60">
        <v>4232007</v>
      </c>
      <c r="N33" s="60">
        <v>12257133</v>
      </c>
      <c r="O33" s="60"/>
      <c r="P33" s="60"/>
      <c r="Q33" s="60"/>
      <c r="R33" s="60"/>
      <c r="S33" s="60"/>
      <c r="T33" s="60"/>
      <c r="U33" s="60"/>
      <c r="V33" s="60"/>
      <c r="W33" s="60">
        <v>21070929</v>
      </c>
      <c r="X33" s="60">
        <v>23769021</v>
      </c>
      <c r="Y33" s="60">
        <v>-2698092</v>
      </c>
      <c r="Z33" s="140">
        <v>-11.35</v>
      </c>
      <c r="AA33" s="155">
        <v>47108009</v>
      </c>
    </row>
    <row r="34" spans="1:27" ht="13.5">
      <c r="A34" s="138" t="s">
        <v>80</v>
      </c>
      <c r="B34" s="136"/>
      <c r="C34" s="155">
        <v>527385</v>
      </c>
      <c r="D34" s="155"/>
      <c r="E34" s="156">
        <v>731578</v>
      </c>
      <c r="F34" s="60">
        <v>731578</v>
      </c>
      <c r="G34" s="60">
        <v>36242</v>
      </c>
      <c r="H34" s="60">
        <v>29554</v>
      </c>
      <c r="I34" s="60">
        <v>48902</v>
      </c>
      <c r="J34" s="60">
        <v>114698</v>
      </c>
      <c r="K34" s="60">
        <v>44117</v>
      </c>
      <c r="L34" s="60">
        <v>58172</v>
      </c>
      <c r="M34" s="60">
        <v>49988</v>
      </c>
      <c r="N34" s="60">
        <v>152277</v>
      </c>
      <c r="O34" s="60"/>
      <c r="P34" s="60"/>
      <c r="Q34" s="60"/>
      <c r="R34" s="60"/>
      <c r="S34" s="60"/>
      <c r="T34" s="60"/>
      <c r="U34" s="60"/>
      <c r="V34" s="60"/>
      <c r="W34" s="60">
        <v>266975</v>
      </c>
      <c r="X34" s="60">
        <v>382401</v>
      </c>
      <c r="Y34" s="60">
        <v>-115426</v>
      </c>
      <c r="Z34" s="140">
        <v>-30.18</v>
      </c>
      <c r="AA34" s="155">
        <v>731578</v>
      </c>
    </row>
    <row r="35" spans="1:27" ht="13.5">
      <c r="A35" s="138" t="s">
        <v>81</v>
      </c>
      <c r="B35" s="136"/>
      <c r="C35" s="155">
        <v>27534656</v>
      </c>
      <c r="D35" s="155"/>
      <c r="E35" s="156">
        <v>32274880</v>
      </c>
      <c r="F35" s="60">
        <v>32274880</v>
      </c>
      <c r="G35" s="60">
        <v>2039983</v>
      </c>
      <c r="H35" s="60">
        <v>2172178</v>
      </c>
      <c r="I35" s="60">
        <v>2369329</v>
      </c>
      <c r="J35" s="60">
        <v>6581490</v>
      </c>
      <c r="K35" s="60">
        <v>2074171</v>
      </c>
      <c r="L35" s="60">
        <v>3348049</v>
      </c>
      <c r="M35" s="60">
        <v>2588723</v>
      </c>
      <c r="N35" s="60">
        <v>8010943</v>
      </c>
      <c r="O35" s="60"/>
      <c r="P35" s="60"/>
      <c r="Q35" s="60"/>
      <c r="R35" s="60"/>
      <c r="S35" s="60"/>
      <c r="T35" s="60"/>
      <c r="U35" s="60"/>
      <c r="V35" s="60"/>
      <c r="W35" s="60">
        <v>14592433</v>
      </c>
      <c r="X35" s="60">
        <v>16183940</v>
      </c>
      <c r="Y35" s="60">
        <v>-1591507</v>
      </c>
      <c r="Z35" s="140">
        <v>-9.83</v>
      </c>
      <c r="AA35" s="155">
        <v>32274880</v>
      </c>
    </row>
    <row r="36" spans="1:27" ht="13.5">
      <c r="A36" s="138" t="s">
        <v>82</v>
      </c>
      <c r="B36" s="136"/>
      <c r="C36" s="155">
        <v>3562336</v>
      </c>
      <c r="D36" s="155"/>
      <c r="E36" s="156">
        <v>4617013</v>
      </c>
      <c r="F36" s="60">
        <v>4617013</v>
      </c>
      <c r="G36" s="60">
        <v>233933</v>
      </c>
      <c r="H36" s="60">
        <v>253151</v>
      </c>
      <c r="I36" s="60">
        <v>329119</v>
      </c>
      <c r="J36" s="60">
        <v>816203</v>
      </c>
      <c r="K36" s="60">
        <v>330560</v>
      </c>
      <c r="L36" s="60">
        <v>457752</v>
      </c>
      <c r="M36" s="60">
        <v>302768</v>
      </c>
      <c r="N36" s="60">
        <v>1091080</v>
      </c>
      <c r="O36" s="60"/>
      <c r="P36" s="60"/>
      <c r="Q36" s="60"/>
      <c r="R36" s="60"/>
      <c r="S36" s="60"/>
      <c r="T36" s="60"/>
      <c r="U36" s="60"/>
      <c r="V36" s="60"/>
      <c r="W36" s="60">
        <v>1907283</v>
      </c>
      <c r="X36" s="60">
        <v>2569323</v>
      </c>
      <c r="Y36" s="60">
        <v>-662040</v>
      </c>
      <c r="Z36" s="140">
        <v>-25.77</v>
      </c>
      <c r="AA36" s="155">
        <v>4617013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89356356</v>
      </c>
      <c r="D38" s="153">
        <f>SUM(D39:D41)</f>
        <v>0</v>
      </c>
      <c r="E38" s="154">
        <f t="shared" si="7"/>
        <v>104388370</v>
      </c>
      <c r="F38" s="100">
        <f t="shared" si="7"/>
        <v>104388370</v>
      </c>
      <c r="G38" s="100">
        <f t="shared" si="7"/>
        <v>3005451</v>
      </c>
      <c r="H38" s="100">
        <f t="shared" si="7"/>
        <v>3585690</v>
      </c>
      <c r="I38" s="100">
        <f t="shared" si="7"/>
        <v>3849466</v>
      </c>
      <c r="J38" s="100">
        <f t="shared" si="7"/>
        <v>10440607</v>
      </c>
      <c r="K38" s="100">
        <f t="shared" si="7"/>
        <v>3765100</v>
      </c>
      <c r="L38" s="100">
        <f t="shared" si="7"/>
        <v>5118464</v>
      </c>
      <c r="M38" s="100">
        <f t="shared" si="7"/>
        <v>4717028</v>
      </c>
      <c r="N38" s="100">
        <f t="shared" si="7"/>
        <v>13600592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24041199</v>
      </c>
      <c r="X38" s="100">
        <f t="shared" si="7"/>
        <v>48436982</v>
      </c>
      <c r="Y38" s="100">
        <f t="shared" si="7"/>
        <v>-24395783</v>
      </c>
      <c r="Z38" s="137">
        <f>+IF(X38&lt;&gt;0,+(Y38/X38)*100,0)</f>
        <v>-50.36602610790243</v>
      </c>
      <c r="AA38" s="153">
        <f>SUM(AA39:AA41)</f>
        <v>104388370</v>
      </c>
    </row>
    <row r="39" spans="1:27" ht="13.5">
      <c r="A39" s="138" t="s">
        <v>85</v>
      </c>
      <c r="B39" s="136"/>
      <c r="C39" s="155">
        <v>82217902</v>
      </c>
      <c r="D39" s="155"/>
      <c r="E39" s="156">
        <v>92780612</v>
      </c>
      <c r="F39" s="60">
        <v>92780612</v>
      </c>
      <c r="G39" s="60">
        <v>2296185</v>
      </c>
      <c r="H39" s="60">
        <v>2897103</v>
      </c>
      <c r="I39" s="60">
        <v>3032799</v>
      </c>
      <c r="J39" s="60">
        <v>8226087</v>
      </c>
      <c r="K39" s="60">
        <v>3074953</v>
      </c>
      <c r="L39" s="60">
        <v>4125517</v>
      </c>
      <c r="M39" s="60">
        <v>3840869</v>
      </c>
      <c r="N39" s="60">
        <v>11041339</v>
      </c>
      <c r="O39" s="60"/>
      <c r="P39" s="60"/>
      <c r="Q39" s="60"/>
      <c r="R39" s="60"/>
      <c r="S39" s="60"/>
      <c r="T39" s="60"/>
      <c r="U39" s="60"/>
      <c r="V39" s="60"/>
      <c r="W39" s="60">
        <v>19267426</v>
      </c>
      <c r="X39" s="60">
        <v>43088920</v>
      </c>
      <c r="Y39" s="60">
        <v>-23821494</v>
      </c>
      <c r="Z39" s="140">
        <v>-55.28</v>
      </c>
      <c r="AA39" s="155">
        <v>92780612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7138454</v>
      </c>
      <c r="D41" s="155"/>
      <c r="E41" s="156">
        <v>11607758</v>
      </c>
      <c r="F41" s="60">
        <v>11607758</v>
      </c>
      <c r="G41" s="60">
        <v>709266</v>
      </c>
      <c r="H41" s="60">
        <v>688587</v>
      </c>
      <c r="I41" s="60">
        <v>816667</v>
      </c>
      <c r="J41" s="60">
        <v>2214520</v>
      </c>
      <c r="K41" s="60">
        <v>690147</v>
      </c>
      <c r="L41" s="60">
        <v>992947</v>
      </c>
      <c r="M41" s="60">
        <v>876159</v>
      </c>
      <c r="N41" s="60">
        <v>2559253</v>
      </c>
      <c r="O41" s="60"/>
      <c r="P41" s="60"/>
      <c r="Q41" s="60"/>
      <c r="R41" s="60"/>
      <c r="S41" s="60"/>
      <c r="T41" s="60"/>
      <c r="U41" s="60"/>
      <c r="V41" s="60"/>
      <c r="W41" s="60">
        <v>4773773</v>
      </c>
      <c r="X41" s="60">
        <v>5348062</v>
      </c>
      <c r="Y41" s="60">
        <v>-574289</v>
      </c>
      <c r="Z41" s="140">
        <v>-10.74</v>
      </c>
      <c r="AA41" s="155">
        <v>11607758</v>
      </c>
    </row>
    <row r="42" spans="1:27" ht="13.5">
      <c r="A42" s="135" t="s">
        <v>88</v>
      </c>
      <c r="B42" s="142"/>
      <c r="C42" s="153">
        <f aca="true" t="shared" si="8" ref="C42:Y42">SUM(C43:C46)</f>
        <v>269497839</v>
      </c>
      <c r="D42" s="153">
        <f>SUM(D43:D46)</f>
        <v>0</v>
      </c>
      <c r="E42" s="154">
        <f t="shared" si="8"/>
        <v>363359307</v>
      </c>
      <c r="F42" s="100">
        <f t="shared" si="8"/>
        <v>363359307</v>
      </c>
      <c r="G42" s="100">
        <f t="shared" si="8"/>
        <v>25668802</v>
      </c>
      <c r="H42" s="100">
        <f t="shared" si="8"/>
        <v>27060303</v>
      </c>
      <c r="I42" s="100">
        <f t="shared" si="8"/>
        <v>12048177</v>
      </c>
      <c r="J42" s="100">
        <f t="shared" si="8"/>
        <v>64777282</v>
      </c>
      <c r="K42" s="100">
        <f t="shared" si="8"/>
        <v>25930625</v>
      </c>
      <c r="L42" s="100">
        <f t="shared" si="8"/>
        <v>24232017</v>
      </c>
      <c r="M42" s="100">
        <f t="shared" si="8"/>
        <v>33100868</v>
      </c>
      <c r="N42" s="100">
        <f t="shared" si="8"/>
        <v>83263510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148040792</v>
      </c>
      <c r="X42" s="100">
        <f t="shared" si="8"/>
        <v>194960526</v>
      </c>
      <c r="Y42" s="100">
        <f t="shared" si="8"/>
        <v>-46919734</v>
      </c>
      <c r="Z42" s="137">
        <f>+IF(X42&lt;&gt;0,+(Y42/X42)*100,0)</f>
        <v>-24.06627380560104</v>
      </c>
      <c r="AA42" s="153">
        <f>SUM(AA43:AA46)</f>
        <v>363359307</v>
      </c>
    </row>
    <row r="43" spans="1:27" ht="13.5">
      <c r="A43" s="138" t="s">
        <v>89</v>
      </c>
      <c r="B43" s="136"/>
      <c r="C43" s="155">
        <v>175907433</v>
      </c>
      <c r="D43" s="155"/>
      <c r="E43" s="156">
        <v>224263646</v>
      </c>
      <c r="F43" s="60">
        <v>224263646</v>
      </c>
      <c r="G43" s="60">
        <v>19343596</v>
      </c>
      <c r="H43" s="60">
        <v>19741710</v>
      </c>
      <c r="I43" s="60">
        <v>2602807</v>
      </c>
      <c r="J43" s="60">
        <v>41688113</v>
      </c>
      <c r="K43" s="60">
        <v>17168495</v>
      </c>
      <c r="L43" s="60">
        <v>13929098</v>
      </c>
      <c r="M43" s="60">
        <v>23434022</v>
      </c>
      <c r="N43" s="60">
        <v>54531615</v>
      </c>
      <c r="O43" s="60"/>
      <c r="P43" s="60"/>
      <c r="Q43" s="60"/>
      <c r="R43" s="60"/>
      <c r="S43" s="60"/>
      <c r="T43" s="60"/>
      <c r="U43" s="60"/>
      <c r="V43" s="60"/>
      <c r="W43" s="60">
        <v>96219728</v>
      </c>
      <c r="X43" s="60">
        <v>130612008</v>
      </c>
      <c r="Y43" s="60">
        <v>-34392280</v>
      </c>
      <c r="Z43" s="140">
        <v>-26.33</v>
      </c>
      <c r="AA43" s="155">
        <v>224263646</v>
      </c>
    </row>
    <row r="44" spans="1:27" ht="13.5">
      <c r="A44" s="138" t="s">
        <v>90</v>
      </c>
      <c r="B44" s="136"/>
      <c r="C44" s="155">
        <v>33992643</v>
      </c>
      <c r="D44" s="155"/>
      <c r="E44" s="156">
        <v>62752376</v>
      </c>
      <c r="F44" s="60">
        <v>62752376</v>
      </c>
      <c r="G44" s="60">
        <v>2009075</v>
      </c>
      <c r="H44" s="60">
        <v>3023625</v>
      </c>
      <c r="I44" s="60">
        <v>4022549</v>
      </c>
      <c r="J44" s="60">
        <v>9055249</v>
      </c>
      <c r="K44" s="60">
        <v>3915935</v>
      </c>
      <c r="L44" s="60">
        <v>4014802</v>
      </c>
      <c r="M44" s="60">
        <v>3847263</v>
      </c>
      <c r="N44" s="60">
        <v>11778000</v>
      </c>
      <c r="O44" s="60"/>
      <c r="P44" s="60"/>
      <c r="Q44" s="60"/>
      <c r="R44" s="60"/>
      <c r="S44" s="60"/>
      <c r="T44" s="60"/>
      <c r="U44" s="60"/>
      <c r="V44" s="60"/>
      <c r="W44" s="60">
        <v>20833249</v>
      </c>
      <c r="X44" s="60">
        <v>29374576</v>
      </c>
      <c r="Y44" s="60">
        <v>-8541327</v>
      </c>
      <c r="Z44" s="140">
        <v>-29.08</v>
      </c>
      <c r="AA44" s="155">
        <v>62752376</v>
      </c>
    </row>
    <row r="45" spans="1:27" ht="13.5">
      <c r="A45" s="138" t="s">
        <v>91</v>
      </c>
      <c r="B45" s="136"/>
      <c r="C45" s="157">
        <v>33583949</v>
      </c>
      <c r="D45" s="157"/>
      <c r="E45" s="158">
        <v>42144235</v>
      </c>
      <c r="F45" s="159">
        <v>42144235</v>
      </c>
      <c r="G45" s="159">
        <v>1656227</v>
      </c>
      <c r="H45" s="159">
        <v>1777028</v>
      </c>
      <c r="I45" s="159">
        <v>2326390</v>
      </c>
      <c r="J45" s="159">
        <v>5759645</v>
      </c>
      <c r="K45" s="159">
        <v>1959678</v>
      </c>
      <c r="L45" s="159">
        <v>2546406</v>
      </c>
      <c r="M45" s="159">
        <v>2652601</v>
      </c>
      <c r="N45" s="159">
        <v>7158685</v>
      </c>
      <c r="O45" s="159"/>
      <c r="P45" s="159"/>
      <c r="Q45" s="159"/>
      <c r="R45" s="159"/>
      <c r="S45" s="159"/>
      <c r="T45" s="159"/>
      <c r="U45" s="159"/>
      <c r="V45" s="159"/>
      <c r="W45" s="159">
        <v>12918330</v>
      </c>
      <c r="X45" s="159">
        <v>19186284</v>
      </c>
      <c r="Y45" s="159">
        <v>-6267954</v>
      </c>
      <c r="Z45" s="141">
        <v>-32.67</v>
      </c>
      <c r="AA45" s="157">
        <v>42144235</v>
      </c>
    </row>
    <row r="46" spans="1:27" ht="13.5">
      <c r="A46" s="138" t="s">
        <v>92</v>
      </c>
      <c r="B46" s="136"/>
      <c r="C46" s="155">
        <v>26013814</v>
      </c>
      <c r="D46" s="155"/>
      <c r="E46" s="156">
        <v>34199050</v>
      </c>
      <c r="F46" s="60">
        <v>34199050</v>
      </c>
      <c r="G46" s="60">
        <v>2659904</v>
      </c>
      <c r="H46" s="60">
        <v>2517940</v>
      </c>
      <c r="I46" s="60">
        <v>3096431</v>
      </c>
      <c r="J46" s="60">
        <v>8274275</v>
      </c>
      <c r="K46" s="60">
        <v>2886517</v>
      </c>
      <c r="L46" s="60">
        <v>3741711</v>
      </c>
      <c r="M46" s="60">
        <v>3166982</v>
      </c>
      <c r="N46" s="60">
        <v>9795210</v>
      </c>
      <c r="O46" s="60"/>
      <c r="P46" s="60"/>
      <c r="Q46" s="60"/>
      <c r="R46" s="60"/>
      <c r="S46" s="60"/>
      <c r="T46" s="60"/>
      <c r="U46" s="60"/>
      <c r="V46" s="60"/>
      <c r="W46" s="60">
        <v>18069485</v>
      </c>
      <c r="X46" s="60">
        <v>15787658</v>
      </c>
      <c r="Y46" s="60">
        <v>2281827</v>
      </c>
      <c r="Z46" s="140">
        <v>14.45</v>
      </c>
      <c r="AA46" s="155">
        <v>34199050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589438534</v>
      </c>
      <c r="D48" s="168">
        <f>+D28+D32+D38+D42+D47</f>
        <v>0</v>
      </c>
      <c r="E48" s="169">
        <f t="shared" si="9"/>
        <v>696535225</v>
      </c>
      <c r="F48" s="73">
        <f t="shared" si="9"/>
        <v>696535225</v>
      </c>
      <c r="G48" s="73">
        <f t="shared" si="9"/>
        <v>38815441</v>
      </c>
      <c r="H48" s="73">
        <f t="shared" si="9"/>
        <v>42789900</v>
      </c>
      <c r="I48" s="73">
        <f t="shared" si="9"/>
        <v>28821757</v>
      </c>
      <c r="J48" s="73">
        <f t="shared" si="9"/>
        <v>110427098</v>
      </c>
      <c r="K48" s="73">
        <f t="shared" si="9"/>
        <v>42537323</v>
      </c>
      <c r="L48" s="73">
        <f t="shared" si="9"/>
        <v>47531927</v>
      </c>
      <c r="M48" s="73">
        <f t="shared" si="9"/>
        <v>53872990</v>
      </c>
      <c r="N48" s="73">
        <f t="shared" si="9"/>
        <v>143942240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254369338</v>
      </c>
      <c r="X48" s="73">
        <f t="shared" si="9"/>
        <v>369520763</v>
      </c>
      <c r="Y48" s="73">
        <f t="shared" si="9"/>
        <v>-115151425</v>
      </c>
      <c r="Z48" s="170">
        <f>+IF(X48&lt;&gt;0,+(Y48/X48)*100,0)</f>
        <v>-31.16236935243609</v>
      </c>
      <c r="AA48" s="168">
        <f>+AA28+AA32+AA38+AA42+AA47</f>
        <v>696535225</v>
      </c>
    </row>
    <row r="49" spans="1:27" ht="13.5">
      <c r="A49" s="148" t="s">
        <v>49</v>
      </c>
      <c r="B49" s="149"/>
      <c r="C49" s="171">
        <f aca="true" t="shared" si="10" ref="C49:Y49">+C25-C48</f>
        <v>-51072433</v>
      </c>
      <c r="D49" s="171">
        <f>+D25-D48</f>
        <v>0</v>
      </c>
      <c r="E49" s="172">
        <f t="shared" si="10"/>
        <v>-77471309</v>
      </c>
      <c r="F49" s="173">
        <f t="shared" si="10"/>
        <v>-77471309</v>
      </c>
      <c r="G49" s="173">
        <f t="shared" si="10"/>
        <v>56219167</v>
      </c>
      <c r="H49" s="173">
        <f t="shared" si="10"/>
        <v>16443708</v>
      </c>
      <c r="I49" s="173">
        <f t="shared" si="10"/>
        <v>-3564224</v>
      </c>
      <c r="J49" s="173">
        <f t="shared" si="10"/>
        <v>69098651</v>
      </c>
      <c r="K49" s="173">
        <f t="shared" si="10"/>
        <v>-5645064</v>
      </c>
      <c r="L49" s="173">
        <f t="shared" si="10"/>
        <v>-9280774</v>
      </c>
      <c r="M49" s="173">
        <f t="shared" si="10"/>
        <v>6810561</v>
      </c>
      <c r="N49" s="173">
        <f t="shared" si="10"/>
        <v>-8115277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60983374</v>
      </c>
      <c r="X49" s="173">
        <f>IF(F25=F48,0,X25-X48)</f>
        <v>-8884339</v>
      </c>
      <c r="Y49" s="173">
        <f t="shared" si="10"/>
        <v>69867713</v>
      </c>
      <c r="Z49" s="174">
        <f>+IF(X49&lt;&gt;0,+(Y49/X49)*100,0)</f>
        <v>-786.4143072433413</v>
      </c>
      <c r="AA49" s="171">
        <f>+AA25-AA48</f>
        <v>-77471309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128562770</v>
      </c>
      <c r="D5" s="155">
        <v>0</v>
      </c>
      <c r="E5" s="156">
        <v>141165932</v>
      </c>
      <c r="F5" s="60">
        <v>141165932</v>
      </c>
      <c r="G5" s="60">
        <v>54716004</v>
      </c>
      <c r="H5" s="60">
        <v>5553037</v>
      </c>
      <c r="I5" s="60">
        <v>6516867</v>
      </c>
      <c r="J5" s="60">
        <v>66785908</v>
      </c>
      <c r="K5" s="60">
        <v>6929127</v>
      </c>
      <c r="L5" s="60">
        <v>7143000</v>
      </c>
      <c r="M5" s="60">
        <v>6850616</v>
      </c>
      <c r="N5" s="60">
        <v>20922743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87708651</v>
      </c>
      <c r="X5" s="60">
        <v>138311314</v>
      </c>
      <c r="Y5" s="60">
        <v>-50602663</v>
      </c>
      <c r="Z5" s="140">
        <v>-36.59</v>
      </c>
      <c r="AA5" s="155">
        <v>141165932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187559859</v>
      </c>
      <c r="D7" s="155">
        <v>0</v>
      </c>
      <c r="E7" s="156">
        <v>217205784</v>
      </c>
      <c r="F7" s="60">
        <v>217205784</v>
      </c>
      <c r="G7" s="60">
        <v>21285998</v>
      </c>
      <c r="H7" s="60">
        <v>14642710</v>
      </c>
      <c r="I7" s="60">
        <v>6851617</v>
      </c>
      <c r="J7" s="60">
        <v>42780325</v>
      </c>
      <c r="K7" s="60">
        <v>15696708</v>
      </c>
      <c r="L7" s="60">
        <v>15389934</v>
      </c>
      <c r="M7" s="60">
        <v>15627422</v>
      </c>
      <c r="N7" s="60">
        <v>46714064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89494389</v>
      </c>
      <c r="X7" s="60">
        <v>107811578</v>
      </c>
      <c r="Y7" s="60">
        <v>-18317189</v>
      </c>
      <c r="Z7" s="140">
        <v>-16.99</v>
      </c>
      <c r="AA7" s="155">
        <v>217205784</v>
      </c>
    </row>
    <row r="8" spans="1:27" ht="13.5">
      <c r="A8" s="183" t="s">
        <v>104</v>
      </c>
      <c r="B8" s="182"/>
      <c r="C8" s="155">
        <v>41651899</v>
      </c>
      <c r="D8" s="155">
        <v>0</v>
      </c>
      <c r="E8" s="156">
        <v>57152580</v>
      </c>
      <c r="F8" s="60">
        <v>57152580</v>
      </c>
      <c r="G8" s="60">
        <v>6320673</v>
      </c>
      <c r="H8" s="60">
        <v>3900379</v>
      </c>
      <c r="I8" s="60">
        <v>1835023</v>
      </c>
      <c r="J8" s="60">
        <v>12056075</v>
      </c>
      <c r="K8" s="60">
        <v>4320660</v>
      </c>
      <c r="L8" s="60">
        <v>4323713</v>
      </c>
      <c r="M8" s="60">
        <v>4397171</v>
      </c>
      <c r="N8" s="60">
        <v>13041544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25097619</v>
      </c>
      <c r="X8" s="60">
        <v>27924562</v>
      </c>
      <c r="Y8" s="60">
        <v>-2826943</v>
      </c>
      <c r="Z8" s="140">
        <v>-10.12</v>
      </c>
      <c r="AA8" s="155">
        <v>57152580</v>
      </c>
    </row>
    <row r="9" spans="1:27" ht="13.5">
      <c r="A9" s="183" t="s">
        <v>105</v>
      </c>
      <c r="B9" s="182"/>
      <c r="C9" s="155">
        <v>30544403</v>
      </c>
      <c r="D9" s="155">
        <v>0</v>
      </c>
      <c r="E9" s="156">
        <v>33005815</v>
      </c>
      <c r="F9" s="60">
        <v>33005815</v>
      </c>
      <c r="G9" s="60">
        <v>4320689</v>
      </c>
      <c r="H9" s="60">
        <v>3132991</v>
      </c>
      <c r="I9" s="60">
        <v>3107459</v>
      </c>
      <c r="J9" s="60">
        <v>10561139</v>
      </c>
      <c r="K9" s="60">
        <v>3240791</v>
      </c>
      <c r="L9" s="60">
        <v>3253399</v>
      </c>
      <c r="M9" s="60">
        <v>3217642</v>
      </c>
      <c r="N9" s="60">
        <v>9711832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20272971</v>
      </c>
      <c r="X9" s="60">
        <v>16966359</v>
      </c>
      <c r="Y9" s="60">
        <v>3306612</v>
      </c>
      <c r="Z9" s="140">
        <v>19.49</v>
      </c>
      <c r="AA9" s="155">
        <v>33005815</v>
      </c>
    </row>
    <row r="10" spans="1:27" ht="13.5">
      <c r="A10" s="183" t="s">
        <v>106</v>
      </c>
      <c r="B10" s="182"/>
      <c r="C10" s="155">
        <v>20452921</v>
      </c>
      <c r="D10" s="155">
        <v>0</v>
      </c>
      <c r="E10" s="156">
        <v>34629931</v>
      </c>
      <c r="F10" s="54">
        <v>34629931</v>
      </c>
      <c r="G10" s="54">
        <v>2706922</v>
      </c>
      <c r="H10" s="54">
        <v>2713135</v>
      </c>
      <c r="I10" s="54">
        <v>2796796</v>
      </c>
      <c r="J10" s="54">
        <v>8216853</v>
      </c>
      <c r="K10" s="54">
        <v>2706696</v>
      </c>
      <c r="L10" s="54">
        <v>2710651</v>
      </c>
      <c r="M10" s="54">
        <v>2708345</v>
      </c>
      <c r="N10" s="54">
        <v>8125692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16342545</v>
      </c>
      <c r="X10" s="54">
        <v>17261851</v>
      </c>
      <c r="Y10" s="54">
        <v>-919306</v>
      </c>
      <c r="Z10" s="184">
        <v>-5.33</v>
      </c>
      <c r="AA10" s="130">
        <v>34629931</v>
      </c>
    </row>
    <row r="11" spans="1:27" ht="13.5">
      <c r="A11" s="183" t="s">
        <v>107</v>
      </c>
      <c r="B11" s="185"/>
      <c r="C11" s="155">
        <v>11009606</v>
      </c>
      <c r="D11" s="155">
        <v>0</v>
      </c>
      <c r="E11" s="156">
        <v>13601661</v>
      </c>
      <c r="F11" s="60">
        <v>13601661</v>
      </c>
      <c r="G11" s="60">
        <v>0</v>
      </c>
      <c r="H11" s="60">
        <v>0</v>
      </c>
      <c r="I11" s="60">
        <v>0</v>
      </c>
      <c r="J11" s="60">
        <v>0</v>
      </c>
      <c r="K11" s="60">
        <v>261753</v>
      </c>
      <c r="L11" s="60">
        <v>0</v>
      </c>
      <c r="M11" s="60">
        <v>0</v>
      </c>
      <c r="N11" s="60">
        <v>261753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261753</v>
      </c>
      <c r="X11" s="60">
        <v>6800832</v>
      </c>
      <c r="Y11" s="60">
        <v>-6539079</v>
      </c>
      <c r="Z11" s="140">
        <v>-96.15</v>
      </c>
      <c r="AA11" s="155">
        <v>13601661</v>
      </c>
    </row>
    <row r="12" spans="1:27" ht="13.5">
      <c r="A12" s="183" t="s">
        <v>108</v>
      </c>
      <c r="B12" s="185"/>
      <c r="C12" s="155">
        <v>276049</v>
      </c>
      <c r="D12" s="155">
        <v>0</v>
      </c>
      <c r="E12" s="156">
        <v>780996</v>
      </c>
      <c r="F12" s="60">
        <v>780996</v>
      </c>
      <c r="G12" s="60">
        <v>103168</v>
      </c>
      <c r="H12" s="60">
        <v>32790</v>
      </c>
      <c r="I12" s="60">
        <v>497519</v>
      </c>
      <c r="J12" s="60">
        <v>633477</v>
      </c>
      <c r="K12" s="60">
        <v>41306</v>
      </c>
      <c r="L12" s="60">
        <v>25663</v>
      </c>
      <c r="M12" s="60">
        <v>28932</v>
      </c>
      <c r="N12" s="60">
        <v>95901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729378</v>
      </c>
      <c r="X12" s="60">
        <v>431641</v>
      </c>
      <c r="Y12" s="60">
        <v>297737</v>
      </c>
      <c r="Z12" s="140">
        <v>68.98</v>
      </c>
      <c r="AA12" s="155">
        <v>780996</v>
      </c>
    </row>
    <row r="13" spans="1:27" ht="13.5">
      <c r="A13" s="181" t="s">
        <v>109</v>
      </c>
      <c r="B13" s="185"/>
      <c r="C13" s="155">
        <v>1709388</v>
      </c>
      <c r="D13" s="155">
        <v>0</v>
      </c>
      <c r="E13" s="156">
        <v>886487</v>
      </c>
      <c r="F13" s="60">
        <v>886487</v>
      </c>
      <c r="G13" s="60">
        <v>0</v>
      </c>
      <c r="H13" s="60">
        <v>207091</v>
      </c>
      <c r="I13" s="60">
        <v>162549</v>
      </c>
      <c r="J13" s="60">
        <v>369640</v>
      </c>
      <c r="K13" s="60">
        <v>163197</v>
      </c>
      <c r="L13" s="60">
        <v>176103</v>
      </c>
      <c r="M13" s="60">
        <v>86364</v>
      </c>
      <c r="N13" s="60">
        <v>425664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795304</v>
      </c>
      <c r="X13" s="60">
        <v>307927</v>
      </c>
      <c r="Y13" s="60">
        <v>487377</v>
      </c>
      <c r="Z13" s="140">
        <v>158.28</v>
      </c>
      <c r="AA13" s="155">
        <v>886487</v>
      </c>
    </row>
    <row r="14" spans="1:27" ht="13.5">
      <c r="A14" s="181" t="s">
        <v>110</v>
      </c>
      <c r="B14" s="185"/>
      <c r="C14" s="155">
        <v>3842757</v>
      </c>
      <c r="D14" s="155">
        <v>0</v>
      </c>
      <c r="E14" s="156">
        <v>4814542</v>
      </c>
      <c r="F14" s="60">
        <v>4814542</v>
      </c>
      <c r="G14" s="60">
        <v>370021</v>
      </c>
      <c r="H14" s="60">
        <v>-6056</v>
      </c>
      <c r="I14" s="60">
        <v>246292</v>
      </c>
      <c r="J14" s="60">
        <v>610257</v>
      </c>
      <c r="K14" s="60">
        <v>437690</v>
      </c>
      <c r="L14" s="60">
        <v>434911</v>
      </c>
      <c r="M14" s="60">
        <v>243468</v>
      </c>
      <c r="N14" s="60">
        <v>1116069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1726326</v>
      </c>
      <c r="X14" s="60">
        <v>2060265</v>
      </c>
      <c r="Y14" s="60">
        <v>-333939</v>
      </c>
      <c r="Z14" s="140">
        <v>-16.21</v>
      </c>
      <c r="AA14" s="155">
        <v>4814542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357247</v>
      </c>
      <c r="D16" s="155">
        <v>0</v>
      </c>
      <c r="E16" s="156">
        <v>8094208</v>
      </c>
      <c r="F16" s="60">
        <v>8094208</v>
      </c>
      <c r="G16" s="60">
        <v>146892</v>
      </c>
      <c r="H16" s="60">
        <v>201481</v>
      </c>
      <c r="I16" s="60">
        <v>187014</v>
      </c>
      <c r="J16" s="60">
        <v>535387</v>
      </c>
      <c r="K16" s="60">
        <v>162629</v>
      </c>
      <c r="L16" s="60">
        <v>31132</v>
      </c>
      <c r="M16" s="60">
        <v>140651</v>
      </c>
      <c r="N16" s="60">
        <v>334412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869799</v>
      </c>
      <c r="X16" s="60">
        <v>3720524</v>
      </c>
      <c r="Y16" s="60">
        <v>-2850725</v>
      </c>
      <c r="Z16" s="140">
        <v>-76.62</v>
      </c>
      <c r="AA16" s="155">
        <v>8094208</v>
      </c>
    </row>
    <row r="17" spans="1:27" ht="13.5">
      <c r="A17" s="181" t="s">
        <v>113</v>
      </c>
      <c r="B17" s="185"/>
      <c r="C17" s="155">
        <v>7847709</v>
      </c>
      <c r="D17" s="155">
        <v>0</v>
      </c>
      <c r="E17" s="156">
        <v>7248743</v>
      </c>
      <c r="F17" s="60">
        <v>7248743</v>
      </c>
      <c r="G17" s="60">
        <v>998331</v>
      </c>
      <c r="H17" s="60">
        <v>380849</v>
      </c>
      <c r="I17" s="60">
        <v>339989</v>
      </c>
      <c r="J17" s="60">
        <v>1719169</v>
      </c>
      <c r="K17" s="60">
        <v>452810</v>
      </c>
      <c r="L17" s="60">
        <v>-311833</v>
      </c>
      <c r="M17" s="60">
        <v>797719</v>
      </c>
      <c r="N17" s="60">
        <v>938696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2657865</v>
      </c>
      <c r="X17" s="60">
        <v>5030027</v>
      </c>
      <c r="Y17" s="60">
        <v>-2372162</v>
      </c>
      <c r="Z17" s="140">
        <v>-47.16</v>
      </c>
      <c r="AA17" s="155">
        <v>7248743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85915625</v>
      </c>
      <c r="D19" s="155">
        <v>0</v>
      </c>
      <c r="E19" s="156">
        <v>87846799</v>
      </c>
      <c r="F19" s="60">
        <v>87846799</v>
      </c>
      <c r="G19" s="60">
        <v>0</v>
      </c>
      <c r="H19" s="60">
        <v>26626877</v>
      </c>
      <c r="I19" s="60">
        <v>327666</v>
      </c>
      <c r="J19" s="60">
        <v>26954543</v>
      </c>
      <c r="K19" s="60">
        <v>0</v>
      </c>
      <c r="L19" s="60">
        <v>3220217</v>
      </c>
      <c r="M19" s="60">
        <v>24334798</v>
      </c>
      <c r="N19" s="60">
        <v>27555015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54509558</v>
      </c>
      <c r="X19" s="60">
        <v>68521349</v>
      </c>
      <c r="Y19" s="60">
        <v>-14011791</v>
      </c>
      <c r="Z19" s="140">
        <v>-20.45</v>
      </c>
      <c r="AA19" s="155">
        <v>87846799</v>
      </c>
    </row>
    <row r="20" spans="1:27" ht="13.5">
      <c r="A20" s="181" t="s">
        <v>35</v>
      </c>
      <c r="B20" s="185"/>
      <c r="C20" s="155">
        <v>17548869</v>
      </c>
      <c r="D20" s="155">
        <v>0</v>
      </c>
      <c r="E20" s="156">
        <v>12630438</v>
      </c>
      <c r="F20" s="54">
        <v>12630438</v>
      </c>
      <c r="G20" s="54">
        <v>4065910</v>
      </c>
      <c r="H20" s="54">
        <v>1848324</v>
      </c>
      <c r="I20" s="54">
        <v>2388742</v>
      </c>
      <c r="J20" s="54">
        <v>8302976</v>
      </c>
      <c r="K20" s="54">
        <v>2478892</v>
      </c>
      <c r="L20" s="54">
        <v>1854263</v>
      </c>
      <c r="M20" s="54">
        <v>2443124</v>
      </c>
      <c r="N20" s="54">
        <v>6776279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15079255</v>
      </c>
      <c r="X20" s="54">
        <v>8480819</v>
      </c>
      <c r="Y20" s="54">
        <v>6598436</v>
      </c>
      <c r="Z20" s="184">
        <v>77.8</v>
      </c>
      <c r="AA20" s="130">
        <v>12630438</v>
      </c>
    </row>
    <row r="21" spans="1:27" ht="13.5">
      <c r="A21" s="181" t="s">
        <v>115</v>
      </c>
      <c r="B21" s="185"/>
      <c r="C21" s="155">
        <v>1086999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538366101</v>
      </c>
      <c r="D22" s="188">
        <f>SUM(D5:D21)</f>
        <v>0</v>
      </c>
      <c r="E22" s="189">
        <f t="shared" si="0"/>
        <v>619063916</v>
      </c>
      <c r="F22" s="190">
        <f t="shared" si="0"/>
        <v>619063916</v>
      </c>
      <c r="G22" s="190">
        <f t="shared" si="0"/>
        <v>95034608</v>
      </c>
      <c r="H22" s="190">
        <f t="shared" si="0"/>
        <v>59233608</v>
      </c>
      <c r="I22" s="190">
        <f t="shared" si="0"/>
        <v>25257533</v>
      </c>
      <c r="J22" s="190">
        <f t="shared" si="0"/>
        <v>179525749</v>
      </c>
      <c r="K22" s="190">
        <f t="shared" si="0"/>
        <v>36892259</v>
      </c>
      <c r="L22" s="190">
        <f t="shared" si="0"/>
        <v>38251153</v>
      </c>
      <c r="M22" s="190">
        <f t="shared" si="0"/>
        <v>60876252</v>
      </c>
      <c r="N22" s="190">
        <f t="shared" si="0"/>
        <v>136019664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315545413</v>
      </c>
      <c r="X22" s="190">
        <f t="shared" si="0"/>
        <v>403629048</v>
      </c>
      <c r="Y22" s="190">
        <f t="shared" si="0"/>
        <v>-88083635</v>
      </c>
      <c r="Z22" s="191">
        <f>+IF(X22&lt;&gt;0,+(Y22/X22)*100,0)</f>
        <v>-21.82291771032297</v>
      </c>
      <c r="AA22" s="188">
        <f>SUM(AA5:AA21)</f>
        <v>619063916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208085170</v>
      </c>
      <c r="D25" s="155">
        <v>0</v>
      </c>
      <c r="E25" s="156">
        <v>202775420</v>
      </c>
      <c r="F25" s="60">
        <v>202775420</v>
      </c>
      <c r="G25" s="60">
        <v>15797528</v>
      </c>
      <c r="H25" s="60">
        <v>15695652</v>
      </c>
      <c r="I25" s="60">
        <v>15974276</v>
      </c>
      <c r="J25" s="60">
        <v>47467456</v>
      </c>
      <c r="K25" s="60">
        <v>15593476</v>
      </c>
      <c r="L25" s="60">
        <v>25247012</v>
      </c>
      <c r="M25" s="60">
        <v>17044079</v>
      </c>
      <c r="N25" s="60">
        <v>57884567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105352023</v>
      </c>
      <c r="X25" s="60">
        <v>104591281</v>
      </c>
      <c r="Y25" s="60">
        <v>760742</v>
      </c>
      <c r="Z25" s="140">
        <v>0.73</v>
      </c>
      <c r="AA25" s="155">
        <v>202775420</v>
      </c>
    </row>
    <row r="26" spans="1:27" ht="13.5">
      <c r="A26" s="183" t="s">
        <v>38</v>
      </c>
      <c r="B26" s="182"/>
      <c r="C26" s="155">
        <v>9025077</v>
      </c>
      <c r="D26" s="155">
        <v>0</v>
      </c>
      <c r="E26" s="156">
        <v>10911420</v>
      </c>
      <c r="F26" s="60">
        <v>10911420</v>
      </c>
      <c r="G26" s="60">
        <v>751378</v>
      </c>
      <c r="H26" s="60">
        <v>753850</v>
      </c>
      <c r="I26" s="60">
        <v>782092</v>
      </c>
      <c r="J26" s="60">
        <v>2287320</v>
      </c>
      <c r="K26" s="60">
        <v>757734</v>
      </c>
      <c r="L26" s="60">
        <v>757686</v>
      </c>
      <c r="M26" s="60">
        <v>757902</v>
      </c>
      <c r="N26" s="60">
        <v>2273322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4560642</v>
      </c>
      <c r="X26" s="60">
        <v>5051469</v>
      </c>
      <c r="Y26" s="60">
        <v>-490827</v>
      </c>
      <c r="Z26" s="140">
        <v>-9.72</v>
      </c>
      <c r="AA26" s="155">
        <v>10911420</v>
      </c>
    </row>
    <row r="27" spans="1:27" ht="13.5">
      <c r="A27" s="183" t="s">
        <v>118</v>
      </c>
      <c r="B27" s="182"/>
      <c r="C27" s="155">
        <v>33194968</v>
      </c>
      <c r="D27" s="155">
        <v>0</v>
      </c>
      <c r="E27" s="156">
        <v>49683181</v>
      </c>
      <c r="F27" s="60">
        <v>49683181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24841590</v>
      </c>
      <c r="Y27" s="60">
        <v>-24841590</v>
      </c>
      <c r="Z27" s="140">
        <v>-100</v>
      </c>
      <c r="AA27" s="155">
        <v>49683181</v>
      </c>
    </row>
    <row r="28" spans="1:27" ht="13.5">
      <c r="A28" s="183" t="s">
        <v>39</v>
      </c>
      <c r="B28" s="182"/>
      <c r="C28" s="155">
        <v>80214707</v>
      </c>
      <c r="D28" s="155">
        <v>0</v>
      </c>
      <c r="E28" s="156">
        <v>80357834</v>
      </c>
      <c r="F28" s="60">
        <v>80357834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40178916</v>
      </c>
      <c r="Y28" s="60">
        <v>-40178916</v>
      </c>
      <c r="Z28" s="140">
        <v>-100</v>
      </c>
      <c r="AA28" s="155">
        <v>80357834</v>
      </c>
    </row>
    <row r="29" spans="1:27" ht="13.5">
      <c r="A29" s="183" t="s">
        <v>40</v>
      </c>
      <c r="B29" s="182"/>
      <c r="C29" s="155">
        <v>11107973</v>
      </c>
      <c r="D29" s="155">
        <v>0</v>
      </c>
      <c r="E29" s="156">
        <v>18333271</v>
      </c>
      <c r="F29" s="60">
        <v>18333271</v>
      </c>
      <c r="G29" s="60">
        <v>0</v>
      </c>
      <c r="H29" s="60">
        <v>238368</v>
      </c>
      <c r="I29" s="60">
        <v>238538</v>
      </c>
      <c r="J29" s="60">
        <v>476906</v>
      </c>
      <c r="K29" s="60">
        <v>301549</v>
      </c>
      <c r="L29" s="60">
        <v>334145</v>
      </c>
      <c r="M29" s="60">
        <v>565818</v>
      </c>
      <c r="N29" s="60">
        <v>1201512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1678418</v>
      </c>
      <c r="X29" s="60">
        <v>3345114</v>
      </c>
      <c r="Y29" s="60">
        <v>-1666696</v>
      </c>
      <c r="Z29" s="140">
        <v>-49.82</v>
      </c>
      <c r="AA29" s="155">
        <v>18333271</v>
      </c>
    </row>
    <row r="30" spans="1:27" ht="13.5">
      <c r="A30" s="183" t="s">
        <v>119</v>
      </c>
      <c r="B30" s="182"/>
      <c r="C30" s="155">
        <v>168846560</v>
      </c>
      <c r="D30" s="155">
        <v>0</v>
      </c>
      <c r="E30" s="156">
        <v>190710580</v>
      </c>
      <c r="F30" s="60">
        <v>190710580</v>
      </c>
      <c r="G30" s="60">
        <v>17760410</v>
      </c>
      <c r="H30" s="60">
        <v>18850076</v>
      </c>
      <c r="I30" s="60">
        <v>1854622</v>
      </c>
      <c r="J30" s="60">
        <v>38465108</v>
      </c>
      <c r="K30" s="60">
        <v>16130813</v>
      </c>
      <c r="L30" s="60">
        <v>12869414</v>
      </c>
      <c r="M30" s="60">
        <v>22713312</v>
      </c>
      <c r="N30" s="60">
        <v>51713539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90178647</v>
      </c>
      <c r="X30" s="60">
        <v>112666231</v>
      </c>
      <c r="Y30" s="60">
        <v>-22487584</v>
      </c>
      <c r="Z30" s="140">
        <v>-19.96</v>
      </c>
      <c r="AA30" s="155">
        <v>190710580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11260391</v>
      </c>
      <c r="F32" s="60">
        <v>11260391</v>
      </c>
      <c r="G32" s="60">
        <v>0</v>
      </c>
      <c r="H32" s="60">
        <v>617650</v>
      </c>
      <c r="I32" s="60">
        <v>702303</v>
      </c>
      <c r="J32" s="60">
        <v>1319953</v>
      </c>
      <c r="K32" s="60">
        <v>0</v>
      </c>
      <c r="L32" s="60">
        <v>683915</v>
      </c>
      <c r="M32" s="60">
        <v>1467996</v>
      </c>
      <c r="N32" s="60">
        <v>2151911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3471864</v>
      </c>
      <c r="X32" s="60">
        <v>9228292</v>
      </c>
      <c r="Y32" s="60">
        <v>-5756428</v>
      </c>
      <c r="Z32" s="140">
        <v>-62.38</v>
      </c>
      <c r="AA32" s="155">
        <v>11260391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2398676</v>
      </c>
      <c r="H33" s="60">
        <v>2531833</v>
      </c>
      <c r="I33" s="60">
        <v>2535093</v>
      </c>
      <c r="J33" s="60">
        <v>7465602</v>
      </c>
      <c r="K33" s="60">
        <v>2564430</v>
      </c>
      <c r="L33" s="60">
        <v>2588822</v>
      </c>
      <c r="M33" s="60">
        <v>2711682</v>
      </c>
      <c r="N33" s="60">
        <v>7864934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15330536</v>
      </c>
      <c r="X33" s="60"/>
      <c r="Y33" s="60">
        <v>15330536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78964079</v>
      </c>
      <c r="D34" s="155">
        <v>0</v>
      </c>
      <c r="E34" s="156">
        <v>132503128</v>
      </c>
      <c r="F34" s="60">
        <v>132503128</v>
      </c>
      <c r="G34" s="60">
        <v>2107449</v>
      </c>
      <c r="H34" s="60">
        <v>4102471</v>
      </c>
      <c r="I34" s="60">
        <v>6734833</v>
      </c>
      <c r="J34" s="60">
        <v>12944753</v>
      </c>
      <c r="K34" s="60">
        <v>7189321</v>
      </c>
      <c r="L34" s="60">
        <v>5050933</v>
      </c>
      <c r="M34" s="60">
        <v>8612201</v>
      </c>
      <c r="N34" s="60">
        <v>20852455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33797208</v>
      </c>
      <c r="X34" s="60">
        <v>65371465</v>
      </c>
      <c r="Y34" s="60">
        <v>-31574257</v>
      </c>
      <c r="Z34" s="140">
        <v>-48.3</v>
      </c>
      <c r="AA34" s="155">
        <v>132503128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589438534</v>
      </c>
      <c r="D36" s="188">
        <f>SUM(D25:D35)</f>
        <v>0</v>
      </c>
      <c r="E36" s="189">
        <f t="shared" si="1"/>
        <v>696535225</v>
      </c>
      <c r="F36" s="190">
        <f t="shared" si="1"/>
        <v>696535225</v>
      </c>
      <c r="G36" s="190">
        <f t="shared" si="1"/>
        <v>38815441</v>
      </c>
      <c r="H36" s="190">
        <f t="shared" si="1"/>
        <v>42789900</v>
      </c>
      <c r="I36" s="190">
        <f t="shared" si="1"/>
        <v>28821757</v>
      </c>
      <c r="J36" s="190">
        <f t="shared" si="1"/>
        <v>110427098</v>
      </c>
      <c r="K36" s="190">
        <f t="shared" si="1"/>
        <v>42537323</v>
      </c>
      <c r="L36" s="190">
        <f t="shared" si="1"/>
        <v>47531927</v>
      </c>
      <c r="M36" s="190">
        <f t="shared" si="1"/>
        <v>53872990</v>
      </c>
      <c r="N36" s="190">
        <f t="shared" si="1"/>
        <v>143942240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254369338</v>
      </c>
      <c r="X36" s="190">
        <f t="shared" si="1"/>
        <v>365274358</v>
      </c>
      <c r="Y36" s="190">
        <f t="shared" si="1"/>
        <v>-110905020</v>
      </c>
      <c r="Z36" s="191">
        <f>+IF(X36&lt;&gt;0,+(Y36/X36)*100,0)</f>
        <v>-30.36211482438633</v>
      </c>
      <c r="AA36" s="188">
        <f>SUM(AA25:AA35)</f>
        <v>696535225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-51072433</v>
      </c>
      <c r="D38" s="199">
        <f>+D22-D36</f>
        <v>0</v>
      </c>
      <c r="E38" s="200">
        <f t="shared" si="2"/>
        <v>-77471309</v>
      </c>
      <c r="F38" s="106">
        <f t="shared" si="2"/>
        <v>-77471309</v>
      </c>
      <c r="G38" s="106">
        <f t="shared" si="2"/>
        <v>56219167</v>
      </c>
      <c r="H38" s="106">
        <f t="shared" si="2"/>
        <v>16443708</v>
      </c>
      <c r="I38" s="106">
        <f t="shared" si="2"/>
        <v>-3564224</v>
      </c>
      <c r="J38" s="106">
        <f t="shared" si="2"/>
        <v>69098651</v>
      </c>
      <c r="K38" s="106">
        <f t="shared" si="2"/>
        <v>-5645064</v>
      </c>
      <c r="L38" s="106">
        <f t="shared" si="2"/>
        <v>-9280774</v>
      </c>
      <c r="M38" s="106">
        <f t="shared" si="2"/>
        <v>7003262</v>
      </c>
      <c r="N38" s="106">
        <f t="shared" si="2"/>
        <v>-7922576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61176075</v>
      </c>
      <c r="X38" s="106">
        <f>IF(F22=F36,0,X22-X36)</f>
        <v>38354690</v>
      </c>
      <c r="Y38" s="106">
        <f t="shared" si="2"/>
        <v>22821385</v>
      </c>
      <c r="Z38" s="201">
        <f>+IF(X38&lt;&gt;0,+(Y38/X38)*100,0)</f>
        <v>59.500898064878115</v>
      </c>
      <c r="AA38" s="199">
        <f>+AA22-AA36</f>
        <v>-77471309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-192701</v>
      </c>
      <c r="N39" s="60">
        <v>-192701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-192701</v>
      </c>
      <c r="X39" s="60"/>
      <c r="Y39" s="60">
        <v>-192701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-51072433</v>
      </c>
      <c r="D42" s="206">
        <f>SUM(D38:D41)</f>
        <v>0</v>
      </c>
      <c r="E42" s="207">
        <f t="shared" si="3"/>
        <v>-77471309</v>
      </c>
      <c r="F42" s="88">
        <f t="shared" si="3"/>
        <v>-77471309</v>
      </c>
      <c r="G42" s="88">
        <f t="shared" si="3"/>
        <v>56219167</v>
      </c>
      <c r="H42" s="88">
        <f t="shared" si="3"/>
        <v>16443708</v>
      </c>
      <c r="I42" s="88">
        <f t="shared" si="3"/>
        <v>-3564224</v>
      </c>
      <c r="J42" s="88">
        <f t="shared" si="3"/>
        <v>69098651</v>
      </c>
      <c r="K42" s="88">
        <f t="shared" si="3"/>
        <v>-5645064</v>
      </c>
      <c r="L42" s="88">
        <f t="shared" si="3"/>
        <v>-9280774</v>
      </c>
      <c r="M42" s="88">
        <f t="shared" si="3"/>
        <v>6810561</v>
      </c>
      <c r="N42" s="88">
        <f t="shared" si="3"/>
        <v>-8115277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60983374</v>
      </c>
      <c r="X42" s="88">
        <f t="shared" si="3"/>
        <v>38354690</v>
      </c>
      <c r="Y42" s="88">
        <f t="shared" si="3"/>
        <v>22628684</v>
      </c>
      <c r="Z42" s="208">
        <f>+IF(X42&lt;&gt;0,+(Y42/X42)*100,0)</f>
        <v>58.99847971656139</v>
      </c>
      <c r="AA42" s="206">
        <f>SUM(AA38:AA41)</f>
        <v>-77471309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-51072433</v>
      </c>
      <c r="D44" s="210">
        <f>+D42-D43</f>
        <v>0</v>
      </c>
      <c r="E44" s="211">
        <f t="shared" si="4"/>
        <v>-77471309</v>
      </c>
      <c r="F44" s="77">
        <f t="shared" si="4"/>
        <v>-77471309</v>
      </c>
      <c r="G44" s="77">
        <f t="shared" si="4"/>
        <v>56219167</v>
      </c>
      <c r="H44" s="77">
        <f t="shared" si="4"/>
        <v>16443708</v>
      </c>
      <c r="I44" s="77">
        <f t="shared" si="4"/>
        <v>-3564224</v>
      </c>
      <c r="J44" s="77">
        <f t="shared" si="4"/>
        <v>69098651</v>
      </c>
      <c r="K44" s="77">
        <f t="shared" si="4"/>
        <v>-5645064</v>
      </c>
      <c r="L44" s="77">
        <f t="shared" si="4"/>
        <v>-9280774</v>
      </c>
      <c r="M44" s="77">
        <f t="shared" si="4"/>
        <v>6810561</v>
      </c>
      <c r="N44" s="77">
        <f t="shared" si="4"/>
        <v>-8115277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60983374</v>
      </c>
      <c r="X44" s="77">
        <f t="shared" si="4"/>
        <v>38354690</v>
      </c>
      <c r="Y44" s="77">
        <f t="shared" si="4"/>
        <v>22628684</v>
      </c>
      <c r="Z44" s="212">
        <f>+IF(X44&lt;&gt;0,+(Y44/X44)*100,0)</f>
        <v>58.99847971656139</v>
      </c>
      <c r="AA44" s="210">
        <f>+AA42-AA43</f>
        <v>-77471309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-51072433</v>
      </c>
      <c r="D46" s="206">
        <f>SUM(D44:D45)</f>
        <v>0</v>
      </c>
      <c r="E46" s="207">
        <f t="shared" si="5"/>
        <v>-77471309</v>
      </c>
      <c r="F46" s="88">
        <f t="shared" si="5"/>
        <v>-77471309</v>
      </c>
      <c r="G46" s="88">
        <f t="shared" si="5"/>
        <v>56219167</v>
      </c>
      <c r="H46" s="88">
        <f t="shared" si="5"/>
        <v>16443708</v>
      </c>
      <c r="I46" s="88">
        <f t="shared" si="5"/>
        <v>-3564224</v>
      </c>
      <c r="J46" s="88">
        <f t="shared" si="5"/>
        <v>69098651</v>
      </c>
      <c r="K46" s="88">
        <f t="shared" si="5"/>
        <v>-5645064</v>
      </c>
      <c r="L46" s="88">
        <f t="shared" si="5"/>
        <v>-9280774</v>
      </c>
      <c r="M46" s="88">
        <f t="shared" si="5"/>
        <v>6810561</v>
      </c>
      <c r="N46" s="88">
        <f t="shared" si="5"/>
        <v>-8115277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60983374</v>
      </c>
      <c r="X46" s="88">
        <f t="shared" si="5"/>
        <v>38354690</v>
      </c>
      <c r="Y46" s="88">
        <f t="shared" si="5"/>
        <v>22628684</v>
      </c>
      <c r="Z46" s="208">
        <f>+IF(X46&lt;&gt;0,+(Y46/X46)*100,0)</f>
        <v>58.99847971656139</v>
      </c>
      <c r="AA46" s="206">
        <f>SUM(AA44:AA45)</f>
        <v>-77471309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-51072433</v>
      </c>
      <c r="D48" s="217">
        <f>SUM(D46:D47)</f>
        <v>0</v>
      </c>
      <c r="E48" s="218">
        <f t="shared" si="6"/>
        <v>-77471309</v>
      </c>
      <c r="F48" s="219">
        <f t="shared" si="6"/>
        <v>-77471309</v>
      </c>
      <c r="G48" s="219">
        <f t="shared" si="6"/>
        <v>56219167</v>
      </c>
      <c r="H48" s="220">
        <f t="shared" si="6"/>
        <v>16443708</v>
      </c>
      <c r="I48" s="220">
        <f t="shared" si="6"/>
        <v>-3564224</v>
      </c>
      <c r="J48" s="220">
        <f t="shared" si="6"/>
        <v>69098651</v>
      </c>
      <c r="K48" s="220">
        <f t="shared" si="6"/>
        <v>-5645064</v>
      </c>
      <c r="L48" s="220">
        <f t="shared" si="6"/>
        <v>-9280774</v>
      </c>
      <c r="M48" s="219">
        <f t="shared" si="6"/>
        <v>6810561</v>
      </c>
      <c r="N48" s="219">
        <f t="shared" si="6"/>
        <v>-8115277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60983374</v>
      </c>
      <c r="X48" s="220">
        <f t="shared" si="6"/>
        <v>38354690</v>
      </c>
      <c r="Y48" s="220">
        <f t="shared" si="6"/>
        <v>22628684</v>
      </c>
      <c r="Z48" s="221">
        <f>+IF(X48&lt;&gt;0,+(Y48/X48)*100,0)</f>
        <v>58.99847971656139</v>
      </c>
      <c r="AA48" s="222">
        <f>SUM(AA46:AA47)</f>
        <v>-77471309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472445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96139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209590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166716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338710</v>
      </c>
      <c r="D9" s="153">
        <f>SUM(D10:D14)</f>
        <v>0</v>
      </c>
      <c r="E9" s="154">
        <f t="shared" si="1"/>
        <v>6051060</v>
      </c>
      <c r="F9" s="100">
        <f t="shared" si="1"/>
        <v>6051060</v>
      </c>
      <c r="G9" s="100">
        <f t="shared" si="1"/>
        <v>448955</v>
      </c>
      <c r="H9" s="100">
        <f t="shared" si="1"/>
        <v>1791750</v>
      </c>
      <c r="I9" s="100">
        <f t="shared" si="1"/>
        <v>1740409</v>
      </c>
      <c r="J9" s="100">
        <f t="shared" si="1"/>
        <v>3981114</v>
      </c>
      <c r="K9" s="100">
        <f t="shared" si="1"/>
        <v>846069</v>
      </c>
      <c r="L9" s="100">
        <f t="shared" si="1"/>
        <v>860498</v>
      </c>
      <c r="M9" s="100">
        <f t="shared" si="1"/>
        <v>888744</v>
      </c>
      <c r="N9" s="100">
        <f t="shared" si="1"/>
        <v>2595311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6576425</v>
      </c>
      <c r="X9" s="100">
        <f t="shared" si="1"/>
        <v>3025530</v>
      </c>
      <c r="Y9" s="100">
        <f t="shared" si="1"/>
        <v>3550895</v>
      </c>
      <c r="Z9" s="137">
        <f>+IF(X9&lt;&gt;0,+(Y9/X9)*100,0)</f>
        <v>117.36439565960343</v>
      </c>
      <c r="AA9" s="102">
        <f>SUM(AA10:AA14)</f>
        <v>6051060</v>
      </c>
    </row>
    <row r="10" spans="1:27" ht="13.5">
      <c r="A10" s="138" t="s">
        <v>79</v>
      </c>
      <c r="B10" s="136"/>
      <c r="C10" s="155">
        <v>45978</v>
      </c>
      <c r="D10" s="155"/>
      <c r="E10" s="156">
        <v>1800000</v>
      </c>
      <c r="F10" s="60">
        <v>1800000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900000</v>
      </c>
      <c r="Y10" s="60">
        <v>-900000</v>
      </c>
      <c r="Z10" s="140">
        <v>-100</v>
      </c>
      <c r="AA10" s="62">
        <v>1800000</v>
      </c>
    </row>
    <row r="11" spans="1:27" ht="13.5">
      <c r="A11" s="138" t="s">
        <v>80</v>
      </c>
      <c r="B11" s="136"/>
      <c r="C11" s="155"/>
      <c r="D11" s="155"/>
      <c r="E11" s="156">
        <v>4251060</v>
      </c>
      <c r="F11" s="60">
        <v>4251060</v>
      </c>
      <c r="G11" s="60">
        <v>448955</v>
      </c>
      <c r="H11" s="60">
        <v>1791750</v>
      </c>
      <c r="I11" s="60">
        <v>1740409</v>
      </c>
      <c r="J11" s="60">
        <v>3981114</v>
      </c>
      <c r="K11" s="60">
        <v>846069</v>
      </c>
      <c r="L11" s="60">
        <v>860498</v>
      </c>
      <c r="M11" s="60">
        <v>888744</v>
      </c>
      <c r="N11" s="60">
        <v>2595311</v>
      </c>
      <c r="O11" s="60"/>
      <c r="P11" s="60"/>
      <c r="Q11" s="60"/>
      <c r="R11" s="60"/>
      <c r="S11" s="60"/>
      <c r="T11" s="60"/>
      <c r="U11" s="60"/>
      <c r="V11" s="60"/>
      <c r="W11" s="60">
        <v>6576425</v>
      </c>
      <c r="X11" s="60">
        <v>2125530</v>
      </c>
      <c r="Y11" s="60">
        <v>4450895</v>
      </c>
      <c r="Z11" s="140">
        <v>209.4</v>
      </c>
      <c r="AA11" s="62">
        <v>4251060</v>
      </c>
    </row>
    <row r="12" spans="1:27" ht="13.5">
      <c r="A12" s="138" t="s">
        <v>81</v>
      </c>
      <c r="B12" s="136"/>
      <c r="C12" s="155">
        <v>292732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537469</v>
      </c>
      <c r="D15" s="153">
        <f>SUM(D16:D18)</f>
        <v>0</v>
      </c>
      <c r="E15" s="154">
        <f t="shared" si="2"/>
        <v>2508020</v>
      </c>
      <c r="F15" s="100">
        <f t="shared" si="2"/>
        <v>2508020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1254012</v>
      </c>
      <c r="Y15" s="100">
        <f t="shared" si="2"/>
        <v>-1254012</v>
      </c>
      <c r="Z15" s="137">
        <f>+IF(X15&lt;&gt;0,+(Y15/X15)*100,0)</f>
        <v>-100</v>
      </c>
      <c r="AA15" s="102">
        <f>SUM(AA16:AA18)</f>
        <v>2508020</v>
      </c>
    </row>
    <row r="16" spans="1:27" ht="13.5">
      <c r="A16" s="138" t="s">
        <v>85</v>
      </c>
      <c r="B16" s="136"/>
      <c r="C16" s="155">
        <v>14823</v>
      </c>
      <c r="D16" s="155"/>
      <c r="E16" s="156">
        <v>1417020</v>
      </c>
      <c r="F16" s="60">
        <v>1417020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708510</v>
      </c>
      <c r="Y16" s="60">
        <v>-708510</v>
      </c>
      <c r="Z16" s="140">
        <v>-100</v>
      </c>
      <c r="AA16" s="62">
        <v>1417020</v>
      </c>
    </row>
    <row r="17" spans="1:27" ht="13.5">
      <c r="A17" s="138" t="s">
        <v>86</v>
      </c>
      <c r="B17" s="136"/>
      <c r="C17" s="155">
        <v>512886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9760</v>
      </c>
      <c r="D18" s="155"/>
      <c r="E18" s="156">
        <v>1091000</v>
      </c>
      <c r="F18" s="60">
        <v>1091000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545502</v>
      </c>
      <c r="Y18" s="60">
        <v>-545502</v>
      </c>
      <c r="Z18" s="140">
        <v>-100</v>
      </c>
      <c r="AA18" s="62">
        <v>1091000</v>
      </c>
    </row>
    <row r="19" spans="1:27" ht="13.5">
      <c r="A19" s="135" t="s">
        <v>88</v>
      </c>
      <c r="B19" s="142"/>
      <c r="C19" s="153">
        <f aca="true" t="shared" si="3" ref="C19:Y19">SUM(C20:C23)</f>
        <v>16748247</v>
      </c>
      <c r="D19" s="153">
        <f>SUM(D20:D23)</f>
        <v>0</v>
      </c>
      <c r="E19" s="154">
        <f t="shared" si="3"/>
        <v>27672320</v>
      </c>
      <c r="F19" s="100">
        <f t="shared" si="3"/>
        <v>27672320</v>
      </c>
      <c r="G19" s="100">
        <f t="shared" si="3"/>
        <v>3191061</v>
      </c>
      <c r="H19" s="100">
        <f t="shared" si="3"/>
        <v>4381560</v>
      </c>
      <c r="I19" s="100">
        <f t="shared" si="3"/>
        <v>1268849</v>
      </c>
      <c r="J19" s="100">
        <f t="shared" si="3"/>
        <v>8841470</v>
      </c>
      <c r="K19" s="100">
        <f t="shared" si="3"/>
        <v>1084578</v>
      </c>
      <c r="L19" s="100">
        <f t="shared" si="3"/>
        <v>3182299</v>
      </c>
      <c r="M19" s="100">
        <f t="shared" si="3"/>
        <v>165064</v>
      </c>
      <c r="N19" s="100">
        <f t="shared" si="3"/>
        <v>4431941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13273411</v>
      </c>
      <c r="X19" s="100">
        <f t="shared" si="3"/>
        <v>11760732</v>
      </c>
      <c r="Y19" s="100">
        <f t="shared" si="3"/>
        <v>1512679</v>
      </c>
      <c r="Z19" s="137">
        <f>+IF(X19&lt;&gt;0,+(Y19/X19)*100,0)</f>
        <v>12.862116065564628</v>
      </c>
      <c r="AA19" s="102">
        <f>SUM(AA20:AA23)</f>
        <v>27672320</v>
      </c>
    </row>
    <row r="20" spans="1:27" ht="13.5">
      <c r="A20" s="138" t="s">
        <v>89</v>
      </c>
      <c r="B20" s="136"/>
      <c r="C20" s="155">
        <v>5754582</v>
      </c>
      <c r="D20" s="155"/>
      <c r="E20" s="156">
        <v>5000000</v>
      </c>
      <c r="F20" s="60">
        <v>5000000</v>
      </c>
      <c r="G20" s="60"/>
      <c r="H20" s="60"/>
      <c r="I20" s="60">
        <v>511247</v>
      </c>
      <c r="J20" s="60">
        <v>511247</v>
      </c>
      <c r="K20" s="60">
        <v>580947</v>
      </c>
      <c r="L20" s="60">
        <v>147567</v>
      </c>
      <c r="M20" s="60">
        <v>165064</v>
      </c>
      <c r="N20" s="60">
        <v>893578</v>
      </c>
      <c r="O20" s="60"/>
      <c r="P20" s="60"/>
      <c r="Q20" s="60"/>
      <c r="R20" s="60"/>
      <c r="S20" s="60"/>
      <c r="T20" s="60"/>
      <c r="U20" s="60"/>
      <c r="V20" s="60"/>
      <c r="W20" s="60">
        <v>1404825</v>
      </c>
      <c r="X20" s="60">
        <v>2500002</v>
      </c>
      <c r="Y20" s="60">
        <v>-1095177</v>
      </c>
      <c r="Z20" s="140">
        <v>-43.81</v>
      </c>
      <c r="AA20" s="62">
        <v>5000000</v>
      </c>
    </row>
    <row r="21" spans="1:27" ht="13.5">
      <c r="A21" s="138" t="s">
        <v>90</v>
      </c>
      <c r="B21" s="136"/>
      <c r="C21" s="155">
        <v>851332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9748962</v>
      </c>
      <c r="D22" s="157"/>
      <c r="E22" s="158">
        <v>22672320</v>
      </c>
      <c r="F22" s="159">
        <v>22672320</v>
      </c>
      <c r="G22" s="159">
        <v>3191061</v>
      </c>
      <c r="H22" s="159">
        <v>4381560</v>
      </c>
      <c r="I22" s="159">
        <v>757602</v>
      </c>
      <c r="J22" s="159">
        <v>8330223</v>
      </c>
      <c r="K22" s="159">
        <v>503631</v>
      </c>
      <c r="L22" s="159">
        <v>3034732</v>
      </c>
      <c r="M22" s="159"/>
      <c r="N22" s="159">
        <v>3538363</v>
      </c>
      <c r="O22" s="159"/>
      <c r="P22" s="159"/>
      <c r="Q22" s="159"/>
      <c r="R22" s="159"/>
      <c r="S22" s="159"/>
      <c r="T22" s="159"/>
      <c r="U22" s="159"/>
      <c r="V22" s="159"/>
      <c r="W22" s="159">
        <v>11868586</v>
      </c>
      <c r="X22" s="159">
        <v>9260730</v>
      </c>
      <c r="Y22" s="159">
        <v>2607856</v>
      </c>
      <c r="Z22" s="141">
        <v>28.16</v>
      </c>
      <c r="AA22" s="225">
        <v>22672320</v>
      </c>
    </row>
    <row r="23" spans="1:27" ht="13.5">
      <c r="A23" s="138" t="s">
        <v>92</v>
      </c>
      <c r="B23" s="136"/>
      <c r="C23" s="155">
        <v>393371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18096871</v>
      </c>
      <c r="D25" s="217">
        <f>+D5+D9+D15+D19+D24</f>
        <v>0</v>
      </c>
      <c r="E25" s="230">
        <f t="shared" si="4"/>
        <v>36231400</v>
      </c>
      <c r="F25" s="219">
        <f t="shared" si="4"/>
        <v>36231400</v>
      </c>
      <c r="G25" s="219">
        <f t="shared" si="4"/>
        <v>3640016</v>
      </c>
      <c r="H25" s="219">
        <f t="shared" si="4"/>
        <v>6173310</v>
      </c>
      <c r="I25" s="219">
        <f t="shared" si="4"/>
        <v>3009258</v>
      </c>
      <c r="J25" s="219">
        <f t="shared" si="4"/>
        <v>12822584</v>
      </c>
      <c r="K25" s="219">
        <f t="shared" si="4"/>
        <v>1930647</v>
      </c>
      <c r="L25" s="219">
        <f t="shared" si="4"/>
        <v>4042797</v>
      </c>
      <c r="M25" s="219">
        <f t="shared" si="4"/>
        <v>1053808</v>
      </c>
      <c r="N25" s="219">
        <f t="shared" si="4"/>
        <v>7027252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19849836</v>
      </c>
      <c r="X25" s="219">
        <f t="shared" si="4"/>
        <v>16040274</v>
      </c>
      <c r="Y25" s="219">
        <f t="shared" si="4"/>
        <v>3809562</v>
      </c>
      <c r="Z25" s="231">
        <f>+IF(X25&lt;&gt;0,+(Y25/X25)*100,0)</f>
        <v>23.749980829504533</v>
      </c>
      <c r="AA25" s="232">
        <f>+AA5+AA9+AA15+AA19+AA24</f>
        <v>36231400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16654161</v>
      </c>
      <c r="D28" s="155"/>
      <c r="E28" s="156">
        <v>33340400</v>
      </c>
      <c r="F28" s="60">
        <v>33340400</v>
      </c>
      <c r="G28" s="60">
        <v>3640016</v>
      </c>
      <c r="H28" s="60">
        <v>6173310</v>
      </c>
      <c r="I28" s="60">
        <v>3009258</v>
      </c>
      <c r="J28" s="60">
        <v>12822584</v>
      </c>
      <c r="K28" s="60">
        <v>1930647</v>
      </c>
      <c r="L28" s="60">
        <v>4042797</v>
      </c>
      <c r="M28" s="60">
        <v>1053808</v>
      </c>
      <c r="N28" s="60">
        <v>7027252</v>
      </c>
      <c r="O28" s="60"/>
      <c r="P28" s="60"/>
      <c r="Q28" s="60"/>
      <c r="R28" s="60"/>
      <c r="S28" s="60"/>
      <c r="T28" s="60"/>
      <c r="U28" s="60"/>
      <c r="V28" s="60"/>
      <c r="W28" s="60">
        <v>19849836</v>
      </c>
      <c r="X28" s="60"/>
      <c r="Y28" s="60">
        <v>19849836</v>
      </c>
      <c r="Z28" s="140"/>
      <c r="AA28" s="155">
        <v>33340400</v>
      </c>
    </row>
    <row r="29" spans="1:27" ht="13.5">
      <c r="A29" s="234" t="s">
        <v>134</v>
      </c>
      <c r="B29" s="136"/>
      <c r="C29" s="155"/>
      <c r="D29" s="155"/>
      <c r="E29" s="156">
        <v>1800000</v>
      </c>
      <c r="F29" s="60">
        <v>1800000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1800000</v>
      </c>
    </row>
    <row r="30" spans="1:27" ht="13.5">
      <c r="A30" s="234" t="s">
        <v>135</v>
      </c>
      <c r="B30" s="136"/>
      <c r="C30" s="157"/>
      <c r="D30" s="157"/>
      <c r="E30" s="158">
        <v>1091000</v>
      </c>
      <c r="F30" s="159">
        <v>1091000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1091000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16654161</v>
      </c>
      <c r="D32" s="210">
        <f>SUM(D28:D31)</f>
        <v>0</v>
      </c>
      <c r="E32" s="211">
        <f t="shared" si="5"/>
        <v>36231400</v>
      </c>
      <c r="F32" s="77">
        <f t="shared" si="5"/>
        <v>36231400</v>
      </c>
      <c r="G32" s="77">
        <f t="shared" si="5"/>
        <v>3640016</v>
      </c>
      <c r="H32" s="77">
        <f t="shared" si="5"/>
        <v>6173310</v>
      </c>
      <c r="I32" s="77">
        <f t="shared" si="5"/>
        <v>3009258</v>
      </c>
      <c r="J32" s="77">
        <f t="shared" si="5"/>
        <v>12822584</v>
      </c>
      <c r="K32" s="77">
        <f t="shared" si="5"/>
        <v>1930647</v>
      </c>
      <c r="L32" s="77">
        <f t="shared" si="5"/>
        <v>4042797</v>
      </c>
      <c r="M32" s="77">
        <f t="shared" si="5"/>
        <v>1053808</v>
      </c>
      <c r="N32" s="77">
        <f t="shared" si="5"/>
        <v>7027252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19849836</v>
      </c>
      <c r="X32" s="77">
        <f t="shared" si="5"/>
        <v>0</v>
      </c>
      <c r="Y32" s="77">
        <f t="shared" si="5"/>
        <v>19849836</v>
      </c>
      <c r="Z32" s="212">
        <f>+IF(X32&lt;&gt;0,+(Y32/X32)*100,0)</f>
        <v>0</v>
      </c>
      <c r="AA32" s="79">
        <f>SUM(AA28:AA31)</f>
        <v>36231400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1442710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18096871</v>
      </c>
      <c r="D36" s="222">
        <f>SUM(D32:D35)</f>
        <v>0</v>
      </c>
      <c r="E36" s="218">
        <f t="shared" si="6"/>
        <v>36231400</v>
      </c>
      <c r="F36" s="220">
        <f t="shared" si="6"/>
        <v>36231400</v>
      </c>
      <c r="G36" s="220">
        <f t="shared" si="6"/>
        <v>3640016</v>
      </c>
      <c r="H36" s="220">
        <f t="shared" si="6"/>
        <v>6173310</v>
      </c>
      <c r="I36" s="220">
        <f t="shared" si="6"/>
        <v>3009258</v>
      </c>
      <c r="J36" s="220">
        <f t="shared" si="6"/>
        <v>12822584</v>
      </c>
      <c r="K36" s="220">
        <f t="shared" si="6"/>
        <v>1930647</v>
      </c>
      <c r="L36" s="220">
        <f t="shared" si="6"/>
        <v>4042797</v>
      </c>
      <c r="M36" s="220">
        <f t="shared" si="6"/>
        <v>1053808</v>
      </c>
      <c r="N36" s="220">
        <f t="shared" si="6"/>
        <v>7027252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19849836</v>
      </c>
      <c r="X36" s="220">
        <f t="shared" si="6"/>
        <v>0</v>
      </c>
      <c r="Y36" s="220">
        <f t="shared" si="6"/>
        <v>19849836</v>
      </c>
      <c r="Z36" s="221">
        <f>+IF(X36&lt;&gt;0,+(Y36/X36)*100,0)</f>
        <v>0</v>
      </c>
      <c r="AA36" s="239">
        <f>SUM(AA32:AA35)</f>
        <v>36231400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28750758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22081730</v>
      </c>
      <c r="F7" s="60">
        <v>22081730</v>
      </c>
      <c r="G7" s="60">
        <v>40569935</v>
      </c>
      <c r="H7" s="60">
        <v>41129682</v>
      </c>
      <c r="I7" s="60">
        <v>43427487</v>
      </c>
      <c r="J7" s="60">
        <v>43427487</v>
      </c>
      <c r="K7" s="60">
        <v>40800449</v>
      </c>
      <c r="L7" s="60">
        <v>36766224</v>
      </c>
      <c r="M7" s="60">
        <v>62720227</v>
      </c>
      <c r="N7" s="60">
        <v>62720227</v>
      </c>
      <c r="O7" s="60"/>
      <c r="P7" s="60"/>
      <c r="Q7" s="60"/>
      <c r="R7" s="60"/>
      <c r="S7" s="60"/>
      <c r="T7" s="60"/>
      <c r="U7" s="60"/>
      <c r="V7" s="60"/>
      <c r="W7" s="60">
        <v>62720227</v>
      </c>
      <c r="X7" s="60">
        <v>11040865</v>
      </c>
      <c r="Y7" s="60">
        <v>51679362</v>
      </c>
      <c r="Z7" s="140">
        <v>468.07</v>
      </c>
      <c r="AA7" s="62">
        <v>22081730</v>
      </c>
    </row>
    <row r="8" spans="1:27" ht="13.5">
      <c r="A8" s="249" t="s">
        <v>145</v>
      </c>
      <c r="B8" s="182"/>
      <c r="C8" s="155">
        <v>53158536</v>
      </c>
      <c r="D8" s="155"/>
      <c r="E8" s="59">
        <v>64525274</v>
      </c>
      <c r="F8" s="60">
        <v>64525274</v>
      </c>
      <c r="G8" s="60">
        <v>56134188</v>
      </c>
      <c r="H8" s="60">
        <v>58621917</v>
      </c>
      <c r="I8" s="60">
        <v>51464196</v>
      </c>
      <c r="J8" s="60">
        <v>51464196</v>
      </c>
      <c r="K8" s="60">
        <v>51399843</v>
      </c>
      <c r="L8" s="60">
        <v>50662554</v>
      </c>
      <c r="M8" s="60">
        <v>48375258</v>
      </c>
      <c r="N8" s="60">
        <v>48375258</v>
      </c>
      <c r="O8" s="60"/>
      <c r="P8" s="60"/>
      <c r="Q8" s="60"/>
      <c r="R8" s="60"/>
      <c r="S8" s="60"/>
      <c r="T8" s="60"/>
      <c r="U8" s="60"/>
      <c r="V8" s="60"/>
      <c r="W8" s="60">
        <v>48375258</v>
      </c>
      <c r="X8" s="60">
        <v>32262637</v>
      </c>
      <c r="Y8" s="60">
        <v>16112621</v>
      </c>
      <c r="Z8" s="140">
        <v>49.94</v>
      </c>
      <c r="AA8" s="62">
        <v>64525274</v>
      </c>
    </row>
    <row r="9" spans="1:27" ht="13.5">
      <c r="A9" s="249" t="s">
        <v>146</v>
      </c>
      <c r="B9" s="182"/>
      <c r="C9" s="155">
        <v>12409399</v>
      </c>
      <c r="D9" s="155"/>
      <c r="E9" s="59">
        <v>214597854</v>
      </c>
      <c r="F9" s="60">
        <v>214597854</v>
      </c>
      <c r="G9" s="60">
        <v>74217357</v>
      </c>
      <c r="H9" s="60">
        <v>69356117</v>
      </c>
      <c r="I9" s="60">
        <v>48518704</v>
      </c>
      <c r="J9" s="60">
        <v>48518704</v>
      </c>
      <c r="K9" s="60">
        <v>48737145</v>
      </c>
      <c r="L9" s="60">
        <v>50714784</v>
      </c>
      <c r="M9" s="60">
        <v>46552819</v>
      </c>
      <c r="N9" s="60">
        <v>46552819</v>
      </c>
      <c r="O9" s="60"/>
      <c r="P9" s="60"/>
      <c r="Q9" s="60"/>
      <c r="R9" s="60"/>
      <c r="S9" s="60"/>
      <c r="T9" s="60"/>
      <c r="U9" s="60"/>
      <c r="V9" s="60"/>
      <c r="W9" s="60">
        <v>46552819</v>
      </c>
      <c r="X9" s="60">
        <v>107298927</v>
      </c>
      <c r="Y9" s="60">
        <v>-60746108</v>
      </c>
      <c r="Z9" s="140">
        <v>-56.61</v>
      </c>
      <c r="AA9" s="62">
        <v>214597854</v>
      </c>
    </row>
    <row r="10" spans="1:27" ht="13.5">
      <c r="A10" s="249" t="s">
        <v>147</v>
      </c>
      <c r="B10" s="182"/>
      <c r="C10" s="155">
        <v>21000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4321092</v>
      </c>
      <c r="D11" s="155"/>
      <c r="E11" s="59">
        <v>3684198</v>
      </c>
      <c r="F11" s="60">
        <v>3684198</v>
      </c>
      <c r="G11" s="60">
        <v>179904907</v>
      </c>
      <c r="H11" s="60">
        <v>182034573</v>
      </c>
      <c r="I11" s="60">
        <v>5569175</v>
      </c>
      <c r="J11" s="60">
        <v>5569175</v>
      </c>
      <c r="K11" s="60">
        <v>5812736</v>
      </c>
      <c r="L11" s="60">
        <v>6148571</v>
      </c>
      <c r="M11" s="60">
        <v>6500922</v>
      </c>
      <c r="N11" s="60">
        <v>6500922</v>
      </c>
      <c r="O11" s="60"/>
      <c r="P11" s="60"/>
      <c r="Q11" s="60"/>
      <c r="R11" s="60"/>
      <c r="S11" s="60"/>
      <c r="T11" s="60"/>
      <c r="U11" s="60"/>
      <c r="V11" s="60"/>
      <c r="W11" s="60">
        <v>6500922</v>
      </c>
      <c r="X11" s="60">
        <v>1842099</v>
      </c>
      <c r="Y11" s="60">
        <v>4658823</v>
      </c>
      <c r="Z11" s="140">
        <v>252.91</v>
      </c>
      <c r="AA11" s="62">
        <v>3684198</v>
      </c>
    </row>
    <row r="12" spans="1:27" ht="13.5">
      <c r="A12" s="250" t="s">
        <v>56</v>
      </c>
      <c r="B12" s="251"/>
      <c r="C12" s="168">
        <f aca="true" t="shared" si="0" ref="C12:Y12">SUM(C6:C11)</f>
        <v>98660785</v>
      </c>
      <c r="D12" s="168">
        <f>SUM(D6:D11)</f>
        <v>0</v>
      </c>
      <c r="E12" s="72">
        <f t="shared" si="0"/>
        <v>304889056</v>
      </c>
      <c r="F12" s="73">
        <f t="shared" si="0"/>
        <v>304889056</v>
      </c>
      <c r="G12" s="73">
        <f t="shared" si="0"/>
        <v>350826387</v>
      </c>
      <c r="H12" s="73">
        <f t="shared" si="0"/>
        <v>351142289</v>
      </c>
      <c r="I12" s="73">
        <f t="shared" si="0"/>
        <v>148979562</v>
      </c>
      <c r="J12" s="73">
        <f t="shared" si="0"/>
        <v>148979562</v>
      </c>
      <c r="K12" s="73">
        <f t="shared" si="0"/>
        <v>146750173</v>
      </c>
      <c r="L12" s="73">
        <f t="shared" si="0"/>
        <v>144292133</v>
      </c>
      <c r="M12" s="73">
        <f t="shared" si="0"/>
        <v>164149226</v>
      </c>
      <c r="N12" s="73">
        <f t="shared" si="0"/>
        <v>164149226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164149226</v>
      </c>
      <c r="X12" s="73">
        <f t="shared" si="0"/>
        <v>152444528</v>
      </c>
      <c r="Y12" s="73">
        <f t="shared" si="0"/>
        <v>11704698</v>
      </c>
      <c r="Z12" s="170">
        <f>+IF(X12&lt;&gt;0,+(Y12/X12)*100,0)</f>
        <v>7.678004683775859</v>
      </c>
      <c r="AA12" s="74">
        <f>SUM(AA6:AA11)</f>
        <v>304889056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188060</v>
      </c>
      <c r="D15" s="155"/>
      <c r="E15" s="59">
        <v>199377</v>
      </c>
      <c r="F15" s="60">
        <v>199377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99689</v>
      </c>
      <c r="Y15" s="60">
        <v>-99689</v>
      </c>
      <c r="Z15" s="140">
        <v>-100</v>
      </c>
      <c r="AA15" s="62">
        <v>199377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62916430</v>
      </c>
      <c r="D17" s="155"/>
      <c r="E17" s="59">
        <v>63664296</v>
      </c>
      <c r="F17" s="60">
        <v>63664296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31832148</v>
      </c>
      <c r="Y17" s="60">
        <v>-31832148</v>
      </c>
      <c r="Z17" s="140">
        <v>-100</v>
      </c>
      <c r="AA17" s="62">
        <v>63664296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2357174419</v>
      </c>
      <c r="D19" s="155"/>
      <c r="E19" s="59">
        <v>2738272898</v>
      </c>
      <c r="F19" s="60">
        <v>2738272898</v>
      </c>
      <c r="G19" s="60">
        <v>2617676971</v>
      </c>
      <c r="H19" s="60">
        <v>2617694497</v>
      </c>
      <c r="I19" s="60">
        <v>2550772667</v>
      </c>
      <c r="J19" s="60">
        <v>2550772667</v>
      </c>
      <c r="K19" s="60">
        <v>2550799732</v>
      </c>
      <c r="L19" s="60">
        <v>2550855546</v>
      </c>
      <c r="M19" s="60">
        <v>2550862853</v>
      </c>
      <c r="N19" s="60">
        <v>2550862853</v>
      </c>
      <c r="O19" s="60"/>
      <c r="P19" s="60"/>
      <c r="Q19" s="60"/>
      <c r="R19" s="60"/>
      <c r="S19" s="60"/>
      <c r="T19" s="60"/>
      <c r="U19" s="60"/>
      <c r="V19" s="60"/>
      <c r="W19" s="60">
        <v>2550862853</v>
      </c>
      <c r="X19" s="60">
        <v>1369136449</v>
      </c>
      <c r="Y19" s="60">
        <v>1181726404</v>
      </c>
      <c r="Z19" s="140">
        <v>86.31</v>
      </c>
      <c r="AA19" s="62">
        <v>2738272898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171608</v>
      </c>
      <c r="D22" s="155"/>
      <c r="E22" s="59">
        <v>68824</v>
      </c>
      <c r="F22" s="60">
        <v>68824</v>
      </c>
      <c r="G22" s="60">
        <v>45012</v>
      </c>
      <c r="H22" s="60">
        <v>45012</v>
      </c>
      <c r="I22" s="60">
        <v>66717</v>
      </c>
      <c r="J22" s="60">
        <v>66717</v>
      </c>
      <c r="K22" s="60">
        <v>66717</v>
      </c>
      <c r="L22" s="60">
        <v>66717</v>
      </c>
      <c r="M22" s="60">
        <v>66717</v>
      </c>
      <c r="N22" s="60">
        <v>66717</v>
      </c>
      <c r="O22" s="60"/>
      <c r="P22" s="60"/>
      <c r="Q22" s="60"/>
      <c r="R22" s="60"/>
      <c r="S22" s="60"/>
      <c r="T22" s="60"/>
      <c r="U22" s="60"/>
      <c r="V22" s="60"/>
      <c r="W22" s="60">
        <v>66717</v>
      </c>
      <c r="X22" s="60">
        <v>34412</v>
      </c>
      <c r="Y22" s="60">
        <v>32305</v>
      </c>
      <c r="Z22" s="140">
        <v>93.88</v>
      </c>
      <c r="AA22" s="62">
        <v>68824</v>
      </c>
    </row>
    <row r="23" spans="1:27" ht="13.5">
      <c r="A23" s="249" t="s">
        <v>158</v>
      </c>
      <c r="B23" s="182"/>
      <c r="C23" s="155">
        <v>160036</v>
      </c>
      <c r="D23" s="155"/>
      <c r="E23" s="59"/>
      <c r="F23" s="60"/>
      <c r="G23" s="159"/>
      <c r="H23" s="159"/>
      <c r="I23" s="159">
        <v>169439886</v>
      </c>
      <c r="J23" s="60">
        <v>169439886</v>
      </c>
      <c r="K23" s="159">
        <v>169439886</v>
      </c>
      <c r="L23" s="159">
        <v>169439886</v>
      </c>
      <c r="M23" s="60">
        <v>169439886</v>
      </c>
      <c r="N23" s="159">
        <v>169439886</v>
      </c>
      <c r="O23" s="159"/>
      <c r="P23" s="159"/>
      <c r="Q23" s="60"/>
      <c r="R23" s="159"/>
      <c r="S23" s="159"/>
      <c r="T23" s="60"/>
      <c r="U23" s="159"/>
      <c r="V23" s="159"/>
      <c r="W23" s="159">
        <v>169439886</v>
      </c>
      <c r="X23" s="60"/>
      <c r="Y23" s="159">
        <v>169439886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2420610553</v>
      </c>
      <c r="D24" s="168">
        <f>SUM(D15:D23)</f>
        <v>0</v>
      </c>
      <c r="E24" s="76">
        <f t="shared" si="1"/>
        <v>2802205395</v>
      </c>
      <c r="F24" s="77">
        <f t="shared" si="1"/>
        <v>2802205395</v>
      </c>
      <c r="G24" s="77">
        <f t="shared" si="1"/>
        <v>2617721983</v>
      </c>
      <c r="H24" s="77">
        <f t="shared" si="1"/>
        <v>2617739509</v>
      </c>
      <c r="I24" s="77">
        <f t="shared" si="1"/>
        <v>2720279270</v>
      </c>
      <c r="J24" s="77">
        <f t="shared" si="1"/>
        <v>2720279270</v>
      </c>
      <c r="K24" s="77">
        <f t="shared" si="1"/>
        <v>2720306335</v>
      </c>
      <c r="L24" s="77">
        <f t="shared" si="1"/>
        <v>2720362149</v>
      </c>
      <c r="M24" s="77">
        <f t="shared" si="1"/>
        <v>2720369456</v>
      </c>
      <c r="N24" s="77">
        <f t="shared" si="1"/>
        <v>2720369456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2720369456</v>
      </c>
      <c r="X24" s="77">
        <f t="shared" si="1"/>
        <v>1401102698</v>
      </c>
      <c r="Y24" s="77">
        <f t="shared" si="1"/>
        <v>1319266758</v>
      </c>
      <c r="Z24" s="212">
        <f>+IF(X24&lt;&gt;0,+(Y24/X24)*100,0)</f>
        <v>94.15917618909617</v>
      </c>
      <c r="AA24" s="79">
        <f>SUM(AA15:AA23)</f>
        <v>2802205395</v>
      </c>
    </row>
    <row r="25" spans="1:27" ht="13.5">
      <c r="A25" s="250" t="s">
        <v>159</v>
      </c>
      <c r="B25" s="251"/>
      <c r="C25" s="168">
        <f aca="true" t="shared" si="2" ref="C25:Y25">+C12+C24</f>
        <v>2519271338</v>
      </c>
      <c r="D25" s="168">
        <f>+D12+D24</f>
        <v>0</v>
      </c>
      <c r="E25" s="72">
        <f t="shared" si="2"/>
        <v>3107094451</v>
      </c>
      <c r="F25" s="73">
        <f t="shared" si="2"/>
        <v>3107094451</v>
      </c>
      <c r="G25" s="73">
        <f t="shared" si="2"/>
        <v>2968548370</v>
      </c>
      <c r="H25" s="73">
        <f t="shared" si="2"/>
        <v>2968881798</v>
      </c>
      <c r="I25" s="73">
        <f t="shared" si="2"/>
        <v>2869258832</v>
      </c>
      <c r="J25" s="73">
        <f t="shared" si="2"/>
        <v>2869258832</v>
      </c>
      <c r="K25" s="73">
        <f t="shared" si="2"/>
        <v>2867056508</v>
      </c>
      <c r="L25" s="73">
        <f t="shared" si="2"/>
        <v>2864654282</v>
      </c>
      <c r="M25" s="73">
        <f t="shared" si="2"/>
        <v>2884518682</v>
      </c>
      <c r="N25" s="73">
        <f t="shared" si="2"/>
        <v>2884518682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2884518682</v>
      </c>
      <c r="X25" s="73">
        <f t="shared" si="2"/>
        <v>1553547226</v>
      </c>
      <c r="Y25" s="73">
        <f t="shared" si="2"/>
        <v>1330971456</v>
      </c>
      <c r="Z25" s="170">
        <f>+IF(X25&lt;&gt;0,+(Y25/X25)*100,0)</f>
        <v>85.6730605755013</v>
      </c>
      <c r="AA25" s="74">
        <f>+AA12+AA24</f>
        <v>3107094451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23136685</v>
      </c>
      <c r="H29" s="60">
        <v>20401932</v>
      </c>
      <c r="I29" s="60">
        <v>10431669</v>
      </c>
      <c r="J29" s="60">
        <v>10431669</v>
      </c>
      <c r="K29" s="60">
        <v>15178434</v>
      </c>
      <c r="L29" s="60">
        <v>33062109</v>
      </c>
      <c r="M29" s="60">
        <v>18046191</v>
      </c>
      <c r="N29" s="60">
        <v>18046191</v>
      </c>
      <c r="O29" s="60"/>
      <c r="P29" s="60"/>
      <c r="Q29" s="60"/>
      <c r="R29" s="60"/>
      <c r="S29" s="60"/>
      <c r="T29" s="60"/>
      <c r="U29" s="60"/>
      <c r="V29" s="60"/>
      <c r="W29" s="60">
        <v>18046191</v>
      </c>
      <c r="X29" s="60"/>
      <c r="Y29" s="60">
        <v>18046191</v>
      </c>
      <c r="Z29" s="140"/>
      <c r="AA29" s="62"/>
    </row>
    <row r="30" spans="1:27" ht="13.5">
      <c r="A30" s="249" t="s">
        <v>52</v>
      </c>
      <c r="B30" s="182"/>
      <c r="C30" s="155">
        <v>23927878</v>
      </c>
      <c r="D30" s="155"/>
      <c r="E30" s="59">
        <v>53718782</v>
      </c>
      <c r="F30" s="60">
        <v>53718782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26859391</v>
      </c>
      <c r="Y30" s="60">
        <v>-26859391</v>
      </c>
      <c r="Z30" s="140">
        <v>-100</v>
      </c>
      <c r="AA30" s="62">
        <v>53718782</v>
      </c>
    </row>
    <row r="31" spans="1:27" ht="13.5">
      <c r="A31" s="249" t="s">
        <v>163</v>
      </c>
      <c r="B31" s="182"/>
      <c r="C31" s="155">
        <v>8383685</v>
      </c>
      <c r="D31" s="155"/>
      <c r="E31" s="59">
        <v>12104576</v>
      </c>
      <c r="F31" s="60">
        <v>12104576</v>
      </c>
      <c r="G31" s="60">
        <v>10038720</v>
      </c>
      <c r="H31" s="60">
        <v>10055967</v>
      </c>
      <c r="I31" s="60">
        <v>10119614</v>
      </c>
      <c r="J31" s="60">
        <v>10119614</v>
      </c>
      <c r="K31" s="60">
        <v>10234408</v>
      </c>
      <c r="L31" s="60">
        <v>8458212</v>
      </c>
      <c r="M31" s="60">
        <v>8462376</v>
      </c>
      <c r="N31" s="60">
        <v>8462376</v>
      </c>
      <c r="O31" s="60"/>
      <c r="P31" s="60"/>
      <c r="Q31" s="60"/>
      <c r="R31" s="60"/>
      <c r="S31" s="60"/>
      <c r="T31" s="60"/>
      <c r="U31" s="60"/>
      <c r="V31" s="60"/>
      <c r="W31" s="60">
        <v>8462376</v>
      </c>
      <c r="X31" s="60">
        <v>6052288</v>
      </c>
      <c r="Y31" s="60">
        <v>2410088</v>
      </c>
      <c r="Z31" s="140">
        <v>39.82</v>
      </c>
      <c r="AA31" s="62">
        <v>12104576</v>
      </c>
    </row>
    <row r="32" spans="1:27" ht="13.5">
      <c r="A32" s="249" t="s">
        <v>164</v>
      </c>
      <c r="B32" s="182"/>
      <c r="C32" s="155">
        <v>120338394</v>
      </c>
      <c r="D32" s="155"/>
      <c r="E32" s="59">
        <v>141466207</v>
      </c>
      <c r="F32" s="60">
        <v>141466207</v>
      </c>
      <c r="G32" s="60">
        <v>93999001</v>
      </c>
      <c r="H32" s="60">
        <v>81484617</v>
      </c>
      <c r="I32" s="60">
        <v>83445135</v>
      </c>
      <c r="J32" s="60">
        <v>83445135</v>
      </c>
      <c r="K32" s="60">
        <v>83087121</v>
      </c>
      <c r="L32" s="60">
        <v>78405316</v>
      </c>
      <c r="M32" s="60">
        <v>103113124</v>
      </c>
      <c r="N32" s="60">
        <v>103113124</v>
      </c>
      <c r="O32" s="60"/>
      <c r="P32" s="60"/>
      <c r="Q32" s="60"/>
      <c r="R32" s="60"/>
      <c r="S32" s="60"/>
      <c r="T32" s="60"/>
      <c r="U32" s="60"/>
      <c r="V32" s="60"/>
      <c r="W32" s="60">
        <v>103113124</v>
      </c>
      <c r="X32" s="60">
        <v>70733104</v>
      </c>
      <c r="Y32" s="60">
        <v>32380020</v>
      </c>
      <c r="Z32" s="140">
        <v>45.78</v>
      </c>
      <c r="AA32" s="62">
        <v>141466207</v>
      </c>
    </row>
    <row r="33" spans="1:27" ht="13.5">
      <c r="A33" s="249" t="s">
        <v>165</v>
      </c>
      <c r="B33" s="182"/>
      <c r="C33" s="155">
        <v>31465926</v>
      </c>
      <c r="D33" s="155"/>
      <c r="E33" s="59">
        <v>23186791</v>
      </c>
      <c r="F33" s="60">
        <v>23186791</v>
      </c>
      <c r="G33" s="60">
        <v>19468077</v>
      </c>
      <c r="H33" s="60">
        <v>19468077</v>
      </c>
      <c r="I33" s="60">
        <v>36957714</v>
      </c>
      <c r="J33" s="60">
        <v>36957714</v>
      </c>
      <c r="K33" s="60">
        <v>36957714</v>
      </c>
      <c r="L33" s="60">
        <v>36957714</v>
      </c>
      <c r="M33" s="60">
        <v>36957714</v>
      </c>
      <c r="N33" s="60">
        <v>36957714</v>
      </c>
      <c r="O33" s="60"/>
      <c r="P33" s="60"/>
      <c r="Q33" s="60"/>
      <c r="R33" s="60"/>
      <c r="S33" s="60"/>
      <c r="T33" s="60"/>
      <c r="U33" s="60"/>
      <c r="V33" s="60"/>
      <c r="W33" s="60">
        <v>36957714</v>
      </c>
      <c r="X33" s="60">
        <v>11593396</v>
      </c>
      <c r="Y33" s="60">
        <v>25364318</v>
      </c>
      <c r="Z33" s="140">
        <v>218.78</v>
      </c>
      <c r="AA33" s="62">
        <v>23186791</v>
      </c>
    </row>
    <row r="34" spans="1:27" ht="13.5">
      <c r="A34" s="250" t="s">
        <v>58</v>
      </c>
      <c r="B34" s="251"/>
      <c r="C34" s="168">
        <f aca="true" t="shared" si="3" ref="C34:Y34">SUM(C29:C33)</f>
        <v>184115883</v>
      </c>
      <c r="D34" s="168">
        <f>SUM(D29:D33)</f>
        <v>0</v>
      </c>
      <c r="E34" s="72">
        <f t="shared" si="3"/>
        <v>230476356</v>
      </c>
      <c r="F34" s="73">
        <f t="shared" si="3"/>
        <v>230476356</v>
      </c>
      <c r="G34" s="73">
        <f t="shared" si="3"/>
        <v>146642483</v>
      </c>
      <c r="H34" s="73">
        <f t="shared" si="3"/>
        <v>131410593</v>
      </c>
      <c r="I34" s="73">
        <f t="shared" si="3"/>
        <v>140954132</v>
      </c>
      <c r="J34" s="73">
        <f t="shared" si="3"/>
        <v>140954132</v>
      </c>
      <c r="K34" s="73">
        <f t="shared" si="3"/>
        <v>145457677</v>
      </c>
      <c r="L34" s="73">
        <f t="shared" si="3"/>
        <v>156883351</v>
      </c>
      <c r="M34" s="73">
        <f t="shared" si="3"/>
        <v>166579405</v>
      </c>
      <c r="N34" s="73">
        <f t="shared" si="3"/>
        <v>166579405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166579405</v>
      </c>
      <c r="X34" s="73">
        <f t="shared" si="3"/>
        <v>115238179</v>
      </c>
      <c r="Y34" s="73">
        <f t="shared" si="3"/>
        <v>51341226</v>
      </c>
      <c r="Z34" s="170">
        <f>+IF(X34&lt;&gt;0,+(Y34/X34)*100,0)</f>
        <v>44.552271170477276</v>
      </c>
      <c r="AA34" s="74">
        <f>SUM(AA29:AA33)</f>
        <v>230476356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54696199</v>
      </c>
      <c r="D37" s="155"/>
      <c r="E37" s="59">
        <v>30251320</v>
      </c>
      <c r="F37" s="60">
        <v>30251320</v>
      </c>
      <c r="G37" s="60">
        <v>84484163</v>
      </c>
      <c r="H37" s="60">
        <v>84484163</v>
      </c>
      <c r="I37" s="60">
        <v>78624077</v>
      </c>
      <c r="J37" s="60">
        <v>78624077</v>
      </c>
      <c r="K37" s="60">
        <v>74762843</v>
      </c>
      <c r="L37" s="60">
        <v>73438238</v>
      </c>
      <c r="M37" s="60">
        <v>72048248</v>
      </c>
      <c r="N37" s="60">
        <v>72048248</v>
      </c>
      <c r="O37" s="60"/>
      <c r="P37" s="60"/>
      <c r="Q37" s="60"/>
      <c r="R37" s="60"/>
      <c r="S37" s="60"/>
      <c r="T37" s="60"/>
      <c r="U37" s="60"/>
      <c r="V37" s="60"/>
      <c r="W37" s="60">
        <v>72048248</v>
      </c>
      <c r="X37" s="60">
        <v>15125660</v>
      </c>
      <c r="Y37" s="60">
        <v>56922588</v>
      </c>
      <c r="Z37" s="140">
        <v>376.33</v>
      </c>
      <c r="AA37" s="62">
        <v>30251320</v>
      </c>
    </row>
    <row r="38" spans="1:27" ht="13.5">
      <c r="A38" s="249" t="s">
        <v>165</v>
      </c>
      <c r="B38" s="182"/>
      <c r="C38" s="155">
        <v>104534802</v>
      </c>
      <c r="D38" s="155"/>
      <c r="E38" s="59">
        <v>101947608</v>
      </c>
      <c r="F38" s="60">
        <v>101947608</v>
      </c>
      <c r="G38" s="60">
        <v>86406515</v>
      </c>
      <c r="H38" s="60">
        <v>86406515</v>
      </c>
      <c r="I38" s="60">
        <v>99043013</v>
      </c>
      <c r="J38" s="60">
        <v>99043013</v>
      </c>
      <c r="K38" s="60">
        <v>99043013</v>
      </c>
      <c r="L38" s="60">
        <v>99043013</v>
      </c>
      <c r="M38" s="60">
        <v>99043013</v>
      </c>
      <c r="N38" s="60">
        <v>99043013</v>
      </c>
      <c r="O38" s="60"/>
      <c r="P38" s="60"/>
      <c r="Q38" s="60"/>
      <c r="R38" s="60"/>
      <c r="S38" s="60"/>
      <c r="T38" s="60"/>
      <c r="U38" s="60"/>
      <c r="V38" s="60"/>
      <c r="W38" s="60">
        <v>99043013</v>
      </c>
      <c r="X38" s="60">
        <v>50973804</v>
      </c>
      <c r="Y38" s="60">
        <v>48069209</v>
      </c>
      <c r="Z38" s="140">
        <v>94.3</v>
      </c>
      <c r="AA38" s="62">
        <v>101947608</v>
      </c>
    </row>
    <row r="39" spans="1:27" ht="13.5">
      <c r="A39" s="250" t="s">
        <v>59</v>
      </c>
      <c r="B39" s="253"/>
      <c r="C39" s="168">
        <f aca="true" t="shared" si="4" ref="C39:Y39">SUM(C37:C38)</f>
        <v>159231001</v>
      </c>
      <c r="D39" s="168">
        <f>SUM(D37:D38)</f>
        <v>0</v>
      </c>
      <c r="E39" s="76">
        <f t="shared" si="4"/>
        <v>132198928</v>
      </c>
      <c r="F39" s="77">
        <f t="shared" si="4"/>
        <v>132198928</v>
      </c>
      <c r="G39" s="77">
        <f t="shared" si="4"/>
        <v>170890678</v>
      </c>
      <c r="H39" s="77">
        <f t="shared" si="4"/>
        <v>170890678</v>
      </c>
      <c r="I39" s="77">
        <f t="shared" si="4"/>
        <v>177667090</v>
      </c>
      <c r="J39" s="77">
        <f t="shared" si="4"/>
        <v>177667090</v>
      </c>
      <c r="K39" s="77">
        <f t="shared" si="4"/>
        <v>173805856</v>
      </c>
      <c r="L39" s="77">
        <f t="shared" si="4"/>
        <v>172481251</v>
      </c>
      <c r="M39" s="77">
        <f t="shared" si="4"/>
        <v>171091261</v>
      </c>
      <c r="N39" s="77">
        <f t="shared" si="4"/>
        <v>171091261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171091261</v>
      </c>
      <c r="X39" s="77">
        <f t="shared" si="4"/>
        <v>66099464</v>
      </c>
      <c r="Y39" s="77">
        <f t="shared" si="4"/>
        <v>104991797</v>
      </c>
      <c r="Z39" s="212">
        <f>+IF(X39&lt;&gt;0,+(Y39/X39)*100,0)</f>
        <v>158.83910495855156</v>
      </c>
      <c r="AA39" s="79">
        <f>SUM(AA37:AA38)</f>
        <v>132198928</v>
      </c>
    </row>
    <row r="40" spans="1:27" ht="13.5">
      <c r="A40" s="250" t="s">
        <v>167</v>
      </c>
      <c r="B40" s="251"/>
      <c r="C40" s="168">
        <f aca="true" t="shared" si="5" ref="C40:Y40">+C34+C39</f>
        <v>343346884</v>
      </c>
      <c r="D40" s="168">
        <f>+D34+D39</f>
        <v>0</v>
      </c>
      <c r="E40" s="72">
        <f t="shared" si="5"/>
        <v>362675284</v>
      </c>
      <c r="F40" s="73">
        <f t="shared" si="5"/>
        <v>362675284</v>
      </c>
      <c r="G40" s="73">
        <f t="shared" si="5"/>
        <v>317533161</v>
      </c>
      <c r="H40" s="73">
        <f t="shared" si="5"/>
        <v>302301271</v>
      </c>
      <c r="I40" s="73">
        <f t="shared" si="5"/>
        <v>318621222</v>
      </c>
      <c r="J40" s="73">
        <f t="shared" si="5"/>
        <v>318621222</v>
      </c>
      <c r="K40" s="73">
        <f t="shared" si="5"/>
        <v>319263533</v>
      </c>
      <c r="L40" s="73">
        <f t="shared" si="5"/>
        <v>329364602</v>
      </c>
      <c r="M40" s="73">
        <f t="shared" si="5"/>
        <v>337670666</v>
      </c>
      <c r="N40" s="73">
        <f t="shared" si="5"/>
        <v>337670666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337670666</v>
      </c>
      <c r="X40" s="73">
        <f t="shared" si="5"/>
        <v>181337643</v>
      </c>
      <c r="Y40" s="73">
        <f t="shared" si="5"/>
        <v>156333023</v>
      </c>
      <c r="Z40" s="170">
        <f>+IF(X40&lt;&gt;0,+(Y40/X40)*100,0)</f>
        <v>86.2110152165152</v>
      </c>
      <c r="AA40" s="74">
        <f>+AA34+AA39</f>
        <v>362675284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2175924454</v>
      </c>
      <c r="D42" s="257">
        <f>+D25-D40</f>
        <v>0</v>
      </c>
      <c r="E42" s="258">
        <f t="shared" si="6"/>
        <v>2744419167</v>
      </c>
      <c r="F42" s="259">
        <f t="shared" si="6"/>
        <v>2744419167</v>
      </c>
      <c r="G42" s="259">
        <f t="shared" si="6"/>
        <v>2651015209</v>
      </c>
      <c r="H42" s="259">
        <f t="shared" si="6"/>
        <v>2666580527</v>
      </c>
      <c r="I42" s="259">
        <f t="shared" si="6"/>
        <v>2550637610</v>
      </c>
      <c r="J42" s="259">
        <f t="shared" si="6"/>
        <v>2550637610</v>
      </c>
      <c r="K42" s="259">
        <f t="shared" si="6"/>
        <v>2547792975</v>
      </c>
      <c r="L42" s="259">
        <f t="shared" si="6"/>
        <v>2535289680</v>
      </c>
      <c r="M42" s="259">
        <f t="shared" si="6"/>
        <v>2546848016</v>
      </c>
      <c r="N42" s="259">
        <f t="shared" si="6"/>
        <v>2546848016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2546848016</v>
      </c>
      <c r="X42" s="259">
        <f t="shared" si="6"/>
        <v>1372209583</v>
      </c>
      <c r="Y42" s="259">
        <f t="shared" si="6"/>
        <v>1174638433</v>
      </c>
      <c r="Z42" s="260">
        <f>+IF(X42&lt;&gt;0,+(Y42/X42)*100,0)</f>
        <v>85.60196981221637</v>
      </c>
      <c r="AA42" s="261">
        <f>+AA25-AA40</f>
        <v>2744419167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2175924453</v>
      </c>
      <c r="D45" s="155"/>
      <c r="E45" s="59">
        <v>2744419166</v>
      </c>
      <c r="F45" s="60">
        <v>2744419166</v>
      </c>
      <c r="G45" s="60">
        <v>2651015209</v>
      </c>
      <c r="H45" s="60">
        <v>2666580528</v>
      </c>
      <c r="I45" s="60">
        <v>2550637609</v>
      </c>
      <c r="J45" s="60">
        <v>2550637609</v>
      </c>
      <c r="K45" s="60">
        <v>2547792974</v>
      </c>
      <c r="L45" s="60">
        <v>2535289679</v>
      </c>
      <c r="M45" s="60">
        <v>2546848014</v>
      </c>
      <c r="N45" s="60">
        <v>2546848014</v>
      </c>
      <c r="O45" s="60"/>
      <c r="P45" s="60"/>
      <c r="Q45" s="60"/>
      <c r="R45" s="60"/>
      <c r="S45" s="60"/>
      <c r="T45" s="60"/>
      <c r="U45" s="60"/>
      <c r="V45" s="60"/>
      <c r="W45" s="60">
        <v>2546848014</v>
      </c>
      <c r="X45" s="60">
        <v>1372209583</v>
      </c>
      <c r="Y45" s="60">
        <v>1174638431</v>
      </c>
      <c r="Z45" s="139">
        <v>85.6</v>
      </c>
      <c r="AA45" s="62">
        <v>2744419166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2175924453</v>
      </c>
      <c r="D48" s="217">
        <f>SUM(D45:D47)</f>
        <v>0</v>
      </c>
      <c r="E48" s="264">
        <f t="shared" si="7"/>
        <v>2744419166</v>
      </c>
      <c r="F48" s="219">
        <f t="shared" si="7"/>
        <v>2744419166</v>
      </c>
      <c r="G48" s="219">
        <f t="shared" si="7"/>
        <v>2651015209</v>
      </c>
      <c r="H48" s="219">
        <f t="shared" si="7"/>
        <v>2666580528</v>
      </c>
      <c r="I48" s="219">
        <f t="shared" si="7"/>
        <v>2550637609</v>
      </c>
      <c r="J48" s="219">
        <f t="shared" si="7"/>
        <v>2550637609</v>
      </c>
      <c r="K48" s="219">
        <f t="shared" si="7"/>
        <v>2547792974</v>
      </c>
      <c r="L48" s="219">
        <f t="shared" si="7"/>
        <v>2535289679</v>
      </c>
      <c r="M48" s="219">
        <f t="shared" si="7"/>
        <v>2546848014</v>
      </c>
      <c r="N48" s="219">
        <f t="shared" si="7"/>
        <v>2546848014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2546848014</v>
      </c>
      <c r="X48" s="219">
        <f t="shared" si="7"/>
        <v>1372209583</v>
      </c>
      <c r="Y48" s="219">
        <f t="shared" si="7"/>
        <v>1174638431</v>
      </c>
      <c r="Z48" s="265">
        <f>+IF(X48&lt;&gt;0,+(Y48/X48)*100,0)</f>
        <v>85.60196966646603</v>
      </c>
      <c r="AA48" s="232">
        <f>SUM(AA45:AA47)</f>
        <v>2744419166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424498703</v>
      </c>
      <c r="D6" s="155"/>
      <c r="E6" s="59">
        <v>473393123</v>
      </c>
      <c r="F6" s="60">
        <v>473393123</v>
      </c>
      <c r="G6" s="60">
        <v>49707416</v>
      </c>
      <c r="H6" s="60">
        <v>70246416</v>
      </c>
      <c r="I6" s="60">
        <v>68860371</v>
      </c>
      <c r="J6" s="60">
        <v>188814203</v>
      </c>
      <c r="K6" s="60">
        <v>54407510</v>
      </c>
      <c r="L6" s="60">
        <v>63372283</v>
      </c>
      <c r="M6" s="60">
        <v>68413554</v>
      </c>
      <c r="N6" s="60">
        <v>186193347</v>
      </c>
      <c r="O6" s="60"/>
      <c r="P6" s="60"/>
      <c r="Q6" s="60"/>
      <c r="R6" s="60"/>
      <c r="S6" s="60"/>
      <c r="T6" s="60"/>
      <c r="U6" s="60"/>
      <c r="V6" s="60"/>
      <c r="W6" s="60">
        <v>375007550</v>
      </c>
      <c r="X6" s="60">
        <v>257291102</v>
      </c>
      <c r="Y6" s="60">
        <v>117716448</v>
      </c>
      <c r="Z6" s="140">
        <v>45.75</v>
      </c>
      <c r="AA6" s="62">
        <v>473393123</v>
      </c>
    </row>
    <row r="7" spans="1:27" ht="13.5">
      <c r="A7" s="249" t="s">
        <v>178</v>
      </c>
      <c r="B7" s="182"/>
      <c r="C7" s="155">
        <v>75479092</v>
      </c>
      <c r="D7" s="155"/>
      <c r="E7" s="59">
        <v>87846799</v>
      </c>
      <c r="F7" s="60">
        <v>87846799</v>
      </c>
      <c r="G7" s="60">
        <v>27776000</v>
      </c>
      <c r="H7" s="60">
        <v>1448000</v>
      </c>
      <c r="I7" s="60"/>
      <c r="J7" s="60">
        <v>29224000</v>
      </c>
      <c r="K7" s="60"/>
      <c r="L7" s="60">
        <v>25414000</v>
      </c>
      <c r="M7" s="60"/>
      <c r="N7" s="60">
        <v>25414000</v>
      </c>
      <c r="O7" s="60"/>
      <c r="P7" s="60"/>
      <c r="Q7" s="60"/>
      <c r="R7" s="60"/>
      <c r="S7" s="60"/>
      <c r="T7" s="60"/>
      <c r="U7" s="60"/>
      <c r="V7" s="60"/>
      <c r="W7" s="60">
        <v>54638000</v>
      </c>
      <c r="X7" s="60">
        <v>38685259</v>
      </c>
      <c r="Y7" s="60">
        <v>15952741</v>
      </c>
      <c r="Z7" s="140">
        <v>41.24</v>
      </c>
      <c r="AA7" s="62">
        <v>87846799</v>
      </c>
    </row>
    <row r="8" spans="1:27" ht="13.5">
      <c r="A8" s="249" t="s">
        <v>179</v>
      </c>
      <c r="B8" s="182"/>
      <c r="C8" s="155">
        <v>20031677</v>
      </c>
      <c r="D8" s="155"/>
      <c r="E8" s="59">
        <v>33340400</v>
      </c>
      <c r="F8" s="60">
        <v>33340400</v>
      </c>
      <c r="G8" s="60">
        <v>3450000</v>
      </c>
      <c r="H8" s="60"/>
      <c r="I8" s="60"/>
      <c r="J8" s="60">
        <v>3450000</v>
      </c>
      <c r="K8" s="60">
        <v>1500000</v>
      </c>
      <c r="L8" s="60">
        <v>7273000</v>
      </c>
      <c r="M8" s="60"/>
      <c r="N8" s="60">
        <v>8773000</v>
      </c>
      <c r="O8" s="60"/>
      <c r="P8" s="60"/>
      <c r="Q8" s="60"/>
      <c r="R8" s="60"/>
      <c r="S8" s="60"/>
      <c r="T8" s="60"/>
      <c r="U8" s="60"/>
      <c r="V8" s="60"/>
      <c r="W8" s="60">
        <v>12223000</v>
      </c>
      <c r="X8" s="60">
        <v>23563777</v>
      </c>
      <c r="Y8" s="60">
        <v>-11340777</v>
      </c>
      <c r="Z8" s="140">
        <v>-48.13</v>
      </c>
      <c r="AA8" s="62">
        <v>33340400</v>
      </c>
    </row>
    <row r="9" spans="1:27" ht="13.5">
      <c r="A9" s="249" t="s">
        <v>180</v>
      </c>
      <c r="B9" s="182"/>
      <c r="C9" s="155">
        <v>5552145</v>
      </c>
      <c r="D9" s="155"/>
      <c r="E9" s="59">
        <v>8140814</v>
      </c>
      <c r="F9" s="60">
        <v>8140814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2836244</v>
      </c>
      <c r="Y9" s="60">
        <v>-2836244</v>
      </c>
      <c r="Z9" s="140">
        <v>-100</v>
      </c>
      <c r="AA9" s="62">
        <v>8140814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-471231387</v>
      </c>
      <c r="D12" s="155"/>
      <c r="E12" s="59">
        <v>-548160941</v>
      </c>
      <c r="F12" s="60">
        <v>-548160941</v>
      </c>
      <c r="G12" s="60">
        <v>-70307645</v>
      </c>
      <c r="H12" s="60">
        <v>-63375577</v>
      </c>
      <c r="I12" s="60">
        <v>-56698557</v>
      </c>
      <c r="J12" s="60">
        <v>-190381779</v>
      </c>
      <c r="K12" s="60">
        <v>-54317928</v>
      </c>
      <c r="L12" s="60">
        <v>-72608953</v>
      </c>
      <c r="M12" s="60">
        <v>-89877026</v>
      </c>
      <c r="N12" s="60">
        <v>-216803907</v>
      </c>
      <c r="O12" s="60"/>
      <c r="P12" s="60"/>
      <c r="Q12" s="60"/>
      <c r="R12" s="60"/>
      <c r="S12" s="60"/>
      <c r="T12" s="60"/>
      <c r="U12" s="60"/>
      <c r="V12" s="60"/>
      <c r="W12" s="60">
        <v>-407185686</v>
      </c>
      <c r="X12" s="60">
        <v>-270006827</v>
      </c>
      <c r="Y12" s="60">
        <v>-137178859</v>
      </c>
      <c r="Z12" s="140">
        <v>50.81</v>
      </c>
      <c r="AA12" s="62">
        <v>-548160941</v>
      </c>
    </row>
    <row r="13" spans="1:27" ht="13.5">
      <c r="A13" s="249" t="s">
        <v>40</v>
      </c>
      <c r="B13" s="182"/>
      <c r="C13" s="155">
        <v>-11107974</v>
      </c>
      <c r="D13" s="155"/>
      <c r="E13" s="59">
        <v>-18333271</v>
      </c>
      <c r="F13" s="60">
        <v>-18333271</v>
      </c>
      <c r="G13" s="60">
        <v>-104841</v>
      </c>
      <c r="H13" s="60">
        <v>-102121</v>
      </c>
      <c r="I13" s="60">
        <v>-96227</v>
      </c>
      <c r="J13" s="60">
        <v>-303189</v>
      </c>
      <c r="K13" s="60">
        <v>-96142</v>
      </c>
      <c r="L13" s="60">
        <v>-89864</v>
      </c>
      <c r="M13" s="60">
        <v>-89513</v>
      </c>
      <c r="N13" s="60">
        <v>-275519</v>
      </c>
      <c r="O13" s="60"/>
      <c r="P13" s="60"/>
      <c r="Q13" s="60"/>
      <c r="R13" s="60"/>
      <c r="S13" s="60"/>
      <c r="T13" s="60"/>
      <c r="U13" s="60"/>
      <c r="V13" s="60"/>
      <c r="W13" s="60">
        <v>-578708</v>
      </c>
      <c r="X13" s="60">
        <v>-7133821</v>
      </c>
      <c r="Y13" s="60">
        <v>6555113</v>
      </c>
      <c r="Z13" s="140">
        <v>-91.89</v>
      </c>
      <c r="AA13" s="62">
        <v>-18333271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43222256</v>
      </c>
      <c r="D15" s="168">
        <f>SUM(D6:D14)</f>
        <v>0</v>
      </c>
      <c r="E15" s="72">
        <f t="shared" si="0"/>
        <v>36226924</v>
      </c>
      <c r="F15" s="73">
        <f t="shared" si="0"/>
        <v>36226924</v>
      </c>
      <c r="G15" s="73">
        <f t="shared" si="0"/>
        <v>10520930</v>
      </c>
      <c r="H15" s="73">
        <f t="shared" si="0"/>
        <v>8216718</v>
      </c>
      <c r="I15" s="73">
        <f t="shared" si="0"/>
        <v>12065587</v>
      </c>
      <c r="J15" s="73">
        <f t="shared" si="0"/>
        <v>30803235</v>
      </c>
      <c r="K15" s="73">
        <f t="shared" si="0"/>
        <v>1493440</v>
      </c>
      <c r="L15" s="73">
        <f t="shared" si="0"/>
        <v>23360466</v>
      </c>
      <c r="M15" s="73">
        <f t="shared" si="0"/>
        <v>-21552985</v>
      </c>
      <c r="N15" s="73">
        <f t="shared" si="0"/>
        <v>3300921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34104156</v>
      </c>
      <c r="X15" s="73">
        <f t="shared" si="0"/>
        <v>45235734</v>
      </c>
      <c r="Y15" s="73">
        <f t="shared" si="0"/>
        <v>-11131578</v>
      </c>
      <c r="Z15" s="170">
        <f>+IF(X15&lt;&gt;0,+(Y15/X15)*100,0)</f>
        <v>-24.607930535624778</v>
      </c>
      <c r="AA15" s="74">
        <f>SUM(AA6:AA14)</f>
        <v>36226924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1163958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148469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-538000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-17609314</v>
      </c>
      <c r="D24" s="155"/>
      <c r="E24" s="59">
        <v>-36231399</v>
      </c>
      <c r="F24" s="60">
        <v>-36231399</v>
      </c>
      <c r="G24" s="60">
        <v>-3640016</v>
      </c>
      <c r="H24" s="60">
        <v>-6173309</v>
      </c>
      <c r="I24" s="60">
        <v>-3009258</v>
      </c>
      <c r="J24" s="60">
        <v>-12822583</v>
      </c>
      <c r="K24" s="60">
        <v>-1930647</v>
      </c>
      <c r="L24" s="60">
        <v>-4042797</v>
      </c>
      <c r="M24" s="60">
        <v>-1053808</v>
      </c>
      <c r="N24" s="60">
        <v>-7027252</v>
      </c>
      <c r="O24" s="60"/>
      <c r="P24" s="60"/>
      <c r="Q24" s="60"/>
      <c r="R24" s="60"/>
      <c r="S24" s="60"/>
      <c r="T24" s="60"/>
      <c r="U24" s="60"/>
      <c r="V24" s="60"/>
      <c r="W24" s="60">
        <v>-19849835</v>
      </c>
      <c r="X24" s="60">
        <v>-25526762</v>
      </c>
      <c r="Y24" s="60">
        <v>5676927</v>
      </c>
      <c r="Z24" s="140">
        <v>-22.24</v>
      </c>
      <c r="AA24" s="62">
        <v>-36231399</v>
      </c>
    </row>
    <row r="25" spans="1:27" ht="13.5">
      <c r="A25" s="250" t="s">
        <v>191</v>
      </c>
      <c r="B25" s="251"/>
      <c r="C25" s="168">
        <f aca="true" t="shared" si="1" ref="C25:Y25">SUM(C19:C24)</f>
        <v>-16834887</v>
      </c>
      <c r="D25" s="168">
        <f>SUM(D19:D24)</f>
        <v>0</v>
      </c>
      <c r="E25" s="72">
        <f t="shared" si="1"/>
        <v>-36231399</v>
      </c>
      <c r="F25" s="73">
        <f t="shared" si="1"/>
        <v>-36231399</v>
      </c>
      <c r="G25" s="73">
        <f t="shared" si="1"/>
        <v>-3640016</v>
      </c>
      <c r="H25" s="73">
        <f t="shared" si="1"/>
        <v>-6173309</v>
      </c>
      <c r="I25" s="73">
        <f t="shared" si="1"/>
        <v>-3009258</v>
      </c>
      <c r="J25" s="73">
        <f t="shared" si="1"/>
        <v>-12822583</v>
      </c>
      <c r="K25" s="73">
        <f t="shared" si="1"/>
        <v>-1930647</v>
      </c>
      <c r="L25" s="73">
        <f t="shared" si="1"/>
        <v>-4042797</v>
      </c>
      <c r="M25" s="73">
        <f t="shared" si="1"/>
        <v>-1053808</v>
      </c>
      <c r="N25" s="73">
        <f t="shared" si="1"/>
        <v>-7027252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-19849835</v>
      </c>
      <c r="X25" s="73">
        <f t="shared" si="1"/>
        <v>-25526762</v>
      </c>
      <c r="Y25" s="73">
        <f t="shared" si="1"/>
        <v>5676927</v>
      </c>
      <c r="Z25" s="170">
        <f>+IF(X25&lt;&gt;0,+(Y25/X25)*100,0)</f>
        <v>-22.23911908607915</v>
      </c>
      <c r="AA25" s="74">
        <f>SUM(AA19:AA24)</f>
        <v>-36231399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-16027926</v>
      </c>
      <c r="D33" s="155"/>
      <c r="E33" s="59"/>
      <c r="F33" s="60"/>
      <c r="G33" s="60">
        <v>-1268074</v>
      </c>
      <c r="H33" s="60">
        <v>-1270702</v>
      </c>
      <c r="I33" s="60">
        <v>-1325501</v>
      </c>
      <c r="J33" s="60">
        <v>-3864277</v>
      </c>
      <c r="K33" s="60">
        <v>-1325586</v>
      </c>
      <c r="L33" s="60">
        <v>-1331864</v>
      </c>
      <c r="M33" s="60">
        <v>-1332215</v>
      </c>
      <c r="N33" s="60">
        <v>-3989665</v>
      </c>
      <c r="O33" s="60"/>
      <c r="P33" s="60"/>
      <c r="Q33" s="60"/>
      <c r="R33" s="60"/>
      <c r="S33" s="60"/>
      <c r="T33" s="60"/>
      <c r="U33" s="60"/>
      <c r="V33" s="60"/>
      <c r="W33" s="60">
        <v>-7853942</v>
      </c>
      <c r="X33" s="60"/>
      <c r="Y33" s="60">
        <v>-7853942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-16027926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-1268074</v>
      </c>
      <c r="H34" s="73">
        <f t="shared" si="2"/>
        <v>-1270702</v>
      </c>
      <c r="I34" s="73">
        <f t="shared" si="2"/>
        <v>-1325501</v>
      </c>
      <c r="J34" s="73">
        <f t="shared" si="2"/>
        <v>-3864277</v>
      </c>
      <c r="K34" s="73">
        <f t="shared" si="2"/>
        <v>-1325586</v>
      </c>
      <c r="L34" s="73">
        <f t="shared" si="2"/>
        <v>-1331864</v>
      </c>
      <c r="M34" s="73">
        <f t="shared" si="2"/>
        <v>-1332215</v>
      </c>
      <c r="N34" s="73">
        <f t="shared" si="2"/>
        <v>-3989665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-7853942</v>
      </c>
      <c r="X34" s="73">
        <f t="shared" si="2"/>
        <v>0</v>
      </c>
      <c r="Y34" s="73">
        <f t="shared" si="2"/>
        <v>-7853942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10359443</v>
      </c>
      <c r="D36" s="153">
        <f>+D15+D25+D34</f>
        <v>0</v>
      </c>
      <c r="E36" s="99">
        <f t="shared" si="3"/>
        <v>-4475</v>
      </c>
      <c r="F36" s="100">
        <f t="shared" si="3"/>
        <v>-4475</v>
      </c>
      <c r="G36" s="100">
        <f t="shared" si="3"/>
        <v>5612840</v>
      </c>
      <c r="H36" s="100">
        <f t="shared" si="3"/>
        <v>772707</v>
      </c>
      <c r="I36" s="100">
        <f t="shared" si="3"/>
        <v>7730828</v>
      </c>
      <c r="J36" s="100">
        <f t="shared" si="3"/>
        <v>14116375</v>
      </c>
      <c r="K36" s="100">
        <f t="shared" si="3"/>
        <v>-1762793</v>
      </c>
      <c r="L36" s="100">
        <f t="shared" si="3"/>
        <v>17985805</v>
      </c>
      <c r="M36" s="100">
        <f t="shared" si="3"/>
        <v>-23939008</v>
      </c>
      <c r="N36" s="100">
        <f t="shared" si="3"/>
        <v>-7715996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6400379</v>
      </c>
      <c r="X36" s="100">
        <f t="shared" si="3"/>
        <v>19708972</v>
      </c>
      <c r="Y36" s="100">
        <f t="shared" si="3"/>
        <v>-13308593</v>
      </c>
      <c r="Z36" s="137">
        <f>+IF(X36&lt;&gt;0,+(Y36/X36)*100,0)</f>
        <v>-67.52555638112429</v>
      </c>
      <c r="AA36" s="102">
        <f>+AA15+AA25+AA34</f>
        <v>-4475</v>
      </c>
    </row>
    <row r="37" spans="1:27" ht="13.5">
      <c r="A37" s="249" t="s">
        <v>199</v>
      </c>
      <c r="B37" s="182"/>
      <c r="C37" s="153">
        <v>18391316</v>
      </c>
      <c r="D37" s="153"/>
      <c r="E37" s="99"/>
      <c r="F37" s="100"/>
      <c r="G37" s="100"/>
      <c r="H37" s="100">
        <v>5612840</v>
      </c>
      <c r="I37" s="100">
        <v>6385547</v>
      </c>
      <c r="J37" s="100"/>
      <c r="K37" s="100">
        <v>14116375</v>
      </c>
      <c r="L37" s="100">
        <v>12353582</v>
      </c>
      <c r="M37" s="100">
        <v>30339387</v>
      </c>
      <c r="N37" s="100">
        <v>14116375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28750758</v>
      </c>
      <c r="D38" s="257"/>
      <c r="E38" s="258">
        <v>-4475</v>
      </c>
      <c r="F38" s="259">
        <v>-4475</v>
      </c>
      <c r="G38" s="259">
        <v>5612840</v>
      </c>
      <c r="H38" s="259">
        <v>6385547</v>
      </c>
      <c r="I38" s="259">
        <v>14116375</v>
      </c>
      <c r="J38" s="259">
        <v>14116375</v>
      </c>
      <c r="K38" s="259">
        <v>12353582</v>
      </c>
      <c r="L38" s="259">
        <v>30339387</v>
      </c>
      <c r="M38" s="259">
        <v>6400379</v>
      </c>
      <c r="N38" s="259">
        <v>6400379</v>
      </c>
      <c r="O38" s="259"/>
      <c r="P38" s="259"/>
      <c r="Q38" s="259"/>
      <c r="R38" s="259"/>
      <c r="S38" s="259"/>
      <c r="T38" s="259"/>
      <c r="U38" s="259"/>
      <c r="V38" s="259"/>
      <c r="W38" s="259">
        <v>6400379</v>
      </c>
      <c r="X38" s="259">
        <v>19708972</v>
      </c>
      <c r="Y38" s="259">
        <v>-13308593</v>
      </c>
      <c r="Z38" s="260">
        <v>-67.53</v>
      </c>
      <c r="AA38" s="261">
        <v>-4475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18096871</v>
      </c>
      <c r="D5" s="200">
        <f t="shared" si="0"/>
        <v>0</v>
      </c>
      <c r="E5" s="106">
        <f t="shared" si="0"/>
        <v>36231400</v>
      </c>
      <c r="F5" s="106">
        <f t="shared" si="0"/>
        <v>36231400</v>
      </c>
      <c r="G5" s="106">
        <f t="shared" si="0"/>
        <v>3640016</v>
      </c>
      <c r="H5" s="106">
        <f t="shared" si="0"/>
        <v>6173310</v>
      </c>
      <c r="I5" s="106">
        <f t="shared" si="0"/>
        <v>3009258</v>
      </c>
      <c r="J5" s="106">
        <f t="shared" si="0"/>
        <v>12822584</v>
      </c>
      <c r="K5" s="106">
        <f t="shared" si="0"/>
        <v>1930647</v>
      </c>
      <c r="L5" s="106">
        <f t="shared" si="0"/>
        <v>4042797</v>
      </c>
      <c r="M5" s="106">
        <f t="shared" si="0"/>
        <v>1053808</v>
      </c>
      <c r="N5" s="106">
        <f t="shared" si="0"/>
        <v>7027252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19849836</v>
      </c>
      <c r="X5" s="106">
        <f t="shared" si="0"/>
        <v>18115700</v>
      </c>
      <c r="Y5" s="106">
        <f t="shared" si="0"/>
        <v>1734136</v>
      </c>
      <c r="Z5" s="201">
        <f>+IF(X5&lt;&gt;0,+(Y5/X5)*100,0)</f>
        <v>9.572558609383021</v>
      </c>
      <c r="AA5" s="199">
        <f>SUM(AA11:AA18)</f>
        <v>36231400</v>
      </c>
    </row>
    <row r="6" spans="1:27" ht="13.5">
      <c r="A6" s="291" t="s">
        <v>204</v>
      </c>
      <c r="B6" s="142"/>
      <c r="C6" s="62">
        <v>483920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5669531</v>
      </c>
      <c r="D7" s="156"/>
      <c r="E7" s="60">
        <v>5000000</v>
      </c>
      <c r="F7" s="60">
        <v>5000000</v>
      </c>
      <c r="G7" s="60"/>
      <c r="H7" s="60"/>
      <c r="I7" s="60">
        <v>511247</v>
      </c>
      <c r="J7" s="60">
        <v>511247</v>
      </c>
      <c r="K7" s="60">
        <v>580947</v>
      </c>
      <c r="L7" s="60">
        <v>147567</v>
      </c>
      <c r="M7" s="60">
        <v>165064</v>
      </c>
      <c r="N7" s="60">
        <v>893578</v>
      </c>
      <c r="O7" s="60"/>
      <c r="P7" s="60"/>
      <c r="Q7" s="60"/>
      <c r="R7" s="60"/>
      <c r="S7" s="60"/>
      <c r="T7" s="60"/>
      <c r="U7" s="60"/>
      <c r="V7" s="60"/>
      <c r="W7" s="60">
        <v>1404825</v>
      </c>
      <c r="X7" s="60">
        <v>2500000</v>
      </c>
      <c r="Y7" s="60">
        <v>-1095175</v>
      </c>
      <c r="Z7" s="140">
        <v>-43.81</v>
      </c>
      <c r="AA7" s="155">
        <v>5000000</v>
      </c>
    </row>
    <row r="8" spans="1:27" ht="13.5">
      <c r="A8" s="291" t="s">
        <v>206</v>
      </c>
      <c r="B8" s="142"/>
      <c r="C8" s="62">
        <v>815908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9684802</v>
      </c>
      <c r="D9" s="156"/>
      <c r="E9" s="60">
        <v>22672320</v>
      </c>
      <c r="F9" s="60">
        <v>22672320</v>
      </c>
      <c r="G9" s="60">
        <v>3191061</v>
      </c>
      <c r="H9" s="60">
        <v>4381560</v>
      </c>
      <c r="I9" s="60">
        <v>757602</v>
      </c>
      <c r="J9" s="60">
        <v>8330223</v>
      </c>
      <c r="K9" s="60">
        <v>503631</v>
      </c>
      <c r="L9" s="60">
        <v>3034732</v>
      </c>
      <c r="M9" s="60"/>
      <c r="N9" s="60">
        <v>3538363</v>
      </c>
      <c r="O9" s="60"/>
      <c r="P9" s="60"/>
      <c r="Q9" s="60"/>
      <c r="R9" s="60"/>
      <c r="S9" s="60"/>
      <c r="T9" s="60"/>
      <c r="U9" s="60"/>
      <c r="V9" s="60"/>
      <c r="W9" s="60">
        <v>11868586</v>
      </c>
      <c r="X9" s="60">
        <v>11336160</v>
      </c>
      <c r="Y9" s="60">
        <v>532426</v>
      </c>
      <c r="Z9" s="140">
        <v>4.7</v>
      </c>
      <c r="AA9" s="155">
        <v>22672320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16654161</v>
      </c>
      <c r="D11" s="294">
        <f t="shared" si="1"/>
        <v>0</v>
      </c>
      <c r="E11" s="295">
        <f t="shared" si="1"/>
        <v>27672320</v>
      </c>
      <c r="F11" s="295">
        <f t="shared" si="1"/>
        <v>27672320</v>
      </c>
      <c r="G11" s="295">
        <f t="shared" si="1"/>
        <v>3191061</v>
      </c>
      <c r="H11" s="295">
        <f t="shared" si="1"/>
        <v>4381560</v>
      </c>
      <c r="I11" s="295">
        <f t="shared" si="1"/>
        <v>1268849</v>
      </c>
      <c r="J11" s="295">
        <f t="shared" si="1"/>
        <v>8841470</v>
      </c>
      <c r="K11" s="295">
        <f t="shared" si="1"/>
        <v>1084578</v>
      </c>
      <c r="L11" s="295">
        <f t="shared" si="1"/>
        <v>3182299</v>
      </c>
      <c r="M11" s="295">
        <f t="shared" si="1"/>
        <v>165064</v>
      </c>
      <c r="N11" s="295">
        <f t="shared" si="1"/>
        <v>4431941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13273411</v>
      </c>
      <c r="X11" s="295">
        <f t="shared" si="1"/>
        <v>13836160</v>
      </c>
      <c r="Y11" s="295">
        <f t="shared" si="1"/>
        <v>-562749</v>
      </c>
      <c r="Z11" s="296">
        <f>+IF(X11&lt;&gt;0,+(Y11/X11)*100,0)</f>
        <v>-4.067233972431658</v>
      </c>
      <c r="AA11" s="297">
        <f>SUM(AA6:AA10)</f>
        <v>27672320</v>
      </c>
    </row>
    <row r="12" spans="1:27" ht="13.5">
      <c r="A12" s="298" t="s">
        <v>210</v>
      </c>
      <c r="B12" s="136"/>
      <c r="C12" s="62"/>
      <c r="D12" s="156"/>
      <c r="E12" s="60">
        <v>7768080</v>
      </c>
      <c r="F12" s="60">
        <v>7768080</v>
      </c>
      <c r="G12" s="60">
        <v>448955</v>
      </c>
      <c r="H12" s="60">
        <v>1791750</v>
      </c>
      <c r="I12" s="60">
        <v>1740409</v>
      </c>
      <c r="J12" s="60">
        <v>3981114</v>
      </c>
      <c r="K12" s="60">
        <v>846069</v>
      </c>
      <c r="L12" s="60">
        <v>860498</v>
      </c>
      <c r="M12" s="60">
        <v>888744</v>
      </c>
      <c r="N12" s="60">
        <v>2595311</v>
      </c>
      <c r="O12" s="60"/>
      <c r="P12" s="60"/>
      <c r="Q12" s="60"/>
      <c r="R12" s="60"/>
      <c r="S12" s="60"/>
      <c r="T12" s="60"/>
      <c r="U12" s="60"/>
      <c r="V12" s="60"/>
      <c r="W12" s="60">
        <v>6576425</v>
      </c>
      <c r="X12" s="60">
        <v>3884040</v>
      </c>
      <c r="Y12" s="60">
        <v>2692385</v>
      </c>
      <c r="Z12" s="140">
        <v>69.32</v>
      </c>
      <c r="AA12" s="155">
        <v>7768080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1442710</v>
      </c>
      <c r="D15" s="156"/>
      <c r="E15" s="60">
        <v>791000</v>
      </c>
      <c r="F15" s="60">
        <v>791000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395500</v>
      </c>
      <c r="Y15" s="60">
        <v>-395500</v>
      </c>
      <c r="Z15" s="140">
        <v>-100</v>
      </c>
      <c r="AA15" s="155">
        <v>791000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483920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5669531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511247</v>
      </c>
      <c r="J37" s="60">
        <f t="shared" si="4"/>
        <v>511247</v>
      </c>
      <c r="K37" s="60">
        <f t="shared" si="4"/>
        <v>580947</v>
      </c>
      <c r="L37" s="60">
        <f t="shared" si="4"/>
        <v>147567</v>
      </c>
      <c r="M37" s="60">
        <f t="shared" si="4"/>
        <v>165064</v>
      </c>
      <c r="N37" s="60">
        <f t="shared" si="4"/>
        <v>893578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1404825</v>
      </c>
      <c r="X37" s="60">
        <f t="shared" si="4"/>
        <v>2500000</v>
      </c>
      <c r="Y37" s="60">
        <f t="shared" si="4"/>
        <v>-1095175</v>
      </c>
      <c r="Z37" s="140">
        <f t="shared" si="5"/>
        <v>-43.807</v>
      </c>
      <c r="AA37" s="155">
        <f>AA7+AA22</f>
        <v>5000000</v>
      </c>
    </row>
    <row r="38" spans="1:27" ht="13.5">
      <c r="A38" s="291" t="s">
        <v>206</v>
      </c>
      <c r="B38" s="142"/>
      <c r="C38" s="62">
        <f t="shared" si="4"/>
        <v>815908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9684802</v>
      </c>
      <c r="D39" s="156">
        <f t="shared" si="4"/>
        <v>0</v>
      </c>
      <c r="E39" s="60">
        <f t="shared" si="4"/>
        <v>22672320</v>
      </c>
      <c r="F39" s="60">
        <f t="shared" si="4"/>
        <v>22672320</v>
      </c>
      <c r="G39" s="60">
        <f t="shared" si="4"/>
        <v>3191061</v>
      </c>
      <c r="H39" s="60">
        <f t="shared" si="4"/>
        <v>4381560</v>
      </c>
      <c r="I39" s="60">
        <f t="shared" si="4"/>
        <v>757602</v>
      </c>
      <c r="J39" s="60">
        <f t="shared" si="4"/>
        <v>8330223</v>
      </c>
      <c r="K39" s="60">
        <f t="shared" si="4"/>
        <v>503631</v>
      </c>
      <c r="L39" s="60">
        <f t="shared" si="4"/>
        <v>3034732</v>
      </c>
      <c r="M39" s="60">
        <f t="shared" si="4"/>
        <v>0</v>
      </c>
      <c r="N39" s="60">
        <f t="shared" si="4"/>
        <v>3538363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11868586</v>
      </c>
      <c r="X39" s="60">
        <f t="shared" si="4"/>
        <v>11336160</v>
      </c>
      <c r="Y39" s="60">
        <f t="shared" si="4"/>
        <v>532426</v>
      </c>
      <c r="Z39" s="140">
        <f t="shared" si="5"/>
        <v>4.696705057091643</v>
      </c>
      <c r="AA39" s="155">
        <f>AA9+AA24</f>
        <v>22672320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16654161</v>
      </c>
      <c r="D41" s="294">
        <f t="shared" si="6"/>
        <v>0</v>
      </c>
      <c r="E41" s="295">
        <f t="shared" si="6"/>
        <v>27672320</v>
      </c>
      <c r="F41" s="295">
        <f t="shared" si="6"/>
        <v>27672320</v>
      </c>
      <c r="G41" s="295">
        <f t="shared" si="6"/>
        <v>3191061</v>
      </c>
      <c r="H41" s="295">
        <f t="shared" si="6"/>
        <v>4381560</v>
      </c>
      <c r="I41" s="295">
        <f t="shared" si="6"/>
        <v>1268849</v>
      </c>
      <c r="J41" s="295">
        <f t="shared" si="6"/>
        <v>8841470</v>
      </c>
      <c r="K41" s="295">
        <f t="shared" si="6"/>
        <v>1084578</v>
      </c>
      <c r="L41" s="295">
        <f t="shared" si="6"/>
        <v>3182299</v>
      </c>
      <c r="M41" s="295">
        <f t="shared" si="6"/>
        <v>165064</v>
      </c>
      <c r="N41" s="295">
        <f t="shared" si="6"/>
        <v>4431941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13273411</v>
      </c>
      <c r="X41" s="295">
        <f t="shared" si="6"/>
        <v>13836160</v>
      </c>
      <c r="Y41" s="295">
        <f t="shared" si="6"/>
        <v>-562749</v>
      </c>
      <c r="Z41" s="296">
        <f t="shared" si="5"/>
        <v>-4.067233972431658</v>
      </c>
      <c r="AA41" s="297">
        <f>SUM(AA36:AA40)</f>
        <v>27672320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7768080</v>
      </c>
      <c r="F42" s="54">
        <f t="shared" si="7"/>
        <v>7768080</v>
      </c>
      <c r="G42" s="54">
        <f t="shared" si="7"/>
        <v>448955</v>
      </c>
      <c r="H42" s="54">
        <f t="shared" si="7"/>
        <v>1791750</v>
      </c>
      <c r="I42" s="54">
        <f t="shared" si="7"/>
        <v>1740409</v>
      </c>
      <c r="J42" s="54">
        <f t="shared" si="7"/>
        <v>3981114</v>
      </c>
      <c r="K42" s="54">
        <f t="shared" si="7"/>
        <v>846069</v>
      </c>
      <c r="L42" s="54">
        <f t="shared" si="7"/>
        <v>860498</v>
      </c>
      <c r="M42" s="54">
        <f t="shared" si="7"/>
        <v>888744</v>
      </c>
      <c r="N42" s="54">
        <f t="shared" si="7"/>
        <v>2595311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6576425</v>
      </c>
      <c r="X42" s="54">
        <f t="shared" si="7"/>
        <v>3884040</v>
      </c>
      <c r="Y42" s="54">
        <f t="shared" si="7"/>
        <v>2692385</v>
      </c>
      <c r="Z42" s="184">
        <f t="shared" si="5"/>
        <v>69.319188267886</v>
      </c>
      <c r="AA42" s="130">
        <f aca="true" t="shared" si="8" ref="AA42:AA48">AA12+AA27</f>
        <v>7768080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1442710</v>
      </c>
      <c r="D45" s="129">
        <f t="shared" si="7"/>
        <v>0</v>
      </c>
      <c r="E45" s="54">
        <f t="shared" si="7"/>
        <v>791000</v>
      </c>
      <c r="F45" s="54">
        <f t="shared" si="7"/>
        <v>791000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395500</v>
      </c>
      <c r="Y45" s="54">
        <f t="shared" si="7"/>
        <v>-395500</v>
      </c>
      <c r="Z45" s="184">
        <f t="shared" si="5"/>
        <v>-100</v>
      </c>
      <c r="AA45" s="130">
        <f t="shared" si="8"/>
        <v>791000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18096871</v>
      </c>
      <c r="D49" s="218">
        <f t="shared" si="9"/>
        <v>0</v>
      </c>
      <c r="E49" s="220">
        <f t="shared" si="9"/>
        <v>36231400</v>
      </c>
      <c r="F49" s="220">
        <f t="shared" si="9"/>
        <v>36231400</v>
      </c>
      <c r="G49" s="220">
        <f t="shared" si="9"/>
        <v>3640016</v>
      </c>
      <c r="H49" s="220">
        <f t="shared" si="9"/>
        <v>6173310</v>
      </c>
      <c r="I49" s="220">
        <f t="shared" si="9"/>
        <v>3009258</v>
      </c>
      <c r="J49" s="220">
        <f t="shared" si="9"/>
        <v>12822584</v>
      </c>
      <c r="K49" s="220">
        <f t="shared" si="9"/>
        <v>1930647</v>
      </c>
      <c r="L49" s="220">
        <f t="shared" si="9"/>
        <v>4042797</v>
      </c>
      <c r="M49" s="220">
        <f t="shared" si="9"/>
        <v>1053808</v>
      </c>
      <c r="N49" s="220">
        <f t="shared" si="9"/>
        <v>7027252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19849836</v>
      </c>
      <c r="X49" s="220">
        <f t="shared" si="9"/>
        <v>18115700</v>
      </c>
      <c r="Y49" s="220">
        <f t="shared" si="9"/>
        <v>1734136</v>
      </c>
      <c r="Z49" s="221">
        <f t="shared" si="5"/>
        <v>9.572558609383021</v>
      </c>
      <c r="AA49" s="222">
        <f>SUM(AA41:AA48)</f>
        <v>36231400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22431052</v>
      </c>
      <c r="D51" s="129">
        <f t="shared" si="10"/>
        <v>0</v>
      </c>
      <c r="E51" s="54">
        <f t="shared" si="10"/>
        <v>43640066</v>
      </c>
      <c r="F51" s="54">
        <f t="shared" si="10"/>
        <v>43640066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21820035</v>
      </c>
      <c r="Y51" s="54">
        <f t="shared" si="10"/>
        <v>-21820035</v>
      </c>
      <c r="Z51" s="184">
        <f>+IF(X51&lt;&gt;0,+(Y51/X51)*100,0)</f>
        <v>-100</v>
      </c>
      <c r="AA51" s="130">
        <f>SUM(AA57:AA61)</f>
        <v>43640066</v>
      </c>
    </row>
    <row r="52" spans="1:27" ht="13.5">
      <c r="A52" s="310" t="s">
        <v>204</v>
      </c>
      <c r="B52" s="142"/>
      <c r="C52" s="62"/>
      <c r="D52" s="156"/>
      <c r="E52" s="60">
        <v>5907000</v>
      </c>
      <c r="F52" s="60">
        <v>5907000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2953500</v>
      </c>
      <c r="Y52" s="60">
        <v>-2953500</v>
      </c>
      <c r="Z52" s="140">
        <v>-100</v>
      </c>
      <c r="AA52" s="155">
        <v>5907000</v>
      </c>
    </row>
    <row r="53" spans="1:27" ht="13.5">
      <c r="A53" s="310" t="s">
        <v>205</v>
      </c>
      <c r="B53" s="142"/>
      <c r="C53" s="62">
        <v>2556911</v>
      </c>
      <c r="D53" s="156"/>
      <c r="E53" s="60">
        <v>8383743</v>
      </c>
      <c r="F53" s="60">
        <v>8383743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4191872</v>
      </c>
      <c r="Y53" s="60">
        <v>-4191872</v>
      </c>
      <c r="Z53" s="140">
        <v>-100</v>
      </c>
      <c r="AA53" s="155">
        <v>8383743</v>
      </c>
    </row>
    <row r="54" spans="1:27" ht="13.5">
      <c r="A54" s="310" t="s">
        <v>206</v>
      </c>
      <c r="B54" s="142"/>
      <c r="C54" s="62">
        <v>3006996</v>
      </c>
      <c r="D54" s="156"/>
      <c r="E54" s="60">
        <v>5040000</v>
      </c>
      <c r="F54" s="60">
        <v>5040000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2520000</v>
      </c>
      <c r="Y54" s="60">
        <v>-2520000</v>
      </c>
      <c r="Z54" s="140">
        <v>-100</v>
      </c>
      <c r="AA54" s="155">
        <v>5040000</v>
      </c>
    </row>
    <row r="55" spans="1:27" ht="13.5">
      <c r="A55" s="310" t="s">
        <v>207</v>
      </c>
      <c r="B55" s="142"/>
      <c r="C55" s="62">
        <v>4564283</v>
      </c>
      <c r="D55" s="156"/>
      <c r="E55" s="60">
        <v>3900371</v>
      </c>
      <c r="F55" s="60">
        <v>3900371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1950186</v>
      </c>
      <c r="Y55" s="60">
        <v>-1950186</v>
      </c>
      <c r="Z55" s="140">
        <v>-100</v>
      </c>
      <c r="AA55" s="155">
        <v>3900371</v>
      </c>
    </row>
    <row r="56" spans="1:27" ht="13.5">
      <c r="A56" s="310" t="s">
        <v>208</v>
      </c>
      <c r="B56" s="142"/>
      <c r="C56" s="62">
        <v>1867358</v>
      </c>
      <c r="D56" s="156"/>
      <c r="E56" s="60">
        <v>1738560</v>
      </c>
      <c r="F56" s="60">
        <v>1738560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869280</v>
      </c>
      <c r="Y56" s="60">
        <v>-869280</v>
      </c>
      <c r="Z56" s="140">
        <v>-100</v>
      </c>
      <c r="AA56" s="155">
        <v>1738560</v>
      </c>
    </row>
    <row r="57" spans="1:27" ht="13.5">
      <c r="A57" s="138" t="s">
        <v>209</v>
      </c>
      <c r="B57" s="142"/>
      <c r="C57" s="293">
        <f aca="true" t="shared" si="11" ref="C57:Y57">SUM(C52:C56)</f>
        <v>11995548</v>
      </c>
      <c r="D57" s="294">
        <f t="shared" si="11"/>
        <v>0</v>
      </c>
      <c r="E57" s="295">
        <f t="shared" si="11"/>
        <v>24969674</v>
      </c>
      <c r="F57" s="295">
        <f t="shared" si="11"/>
        <v>24969674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12484838</v>
      </c>
      <c r="Y57" s="295">
        <f t="shared" si="11"/>
        <v>-12484838</v>
      </c>
      <c r="Z57" s="296">
        <f>+IF(X57&lt;&gt;0,+(Y57/X57)*100,0)</f>
        <v>-100</v>
      </c>
      <c r="AA57" s="297">
        <f>SUM(AA52:AA56)</f>
        <v>24969674</v>
      </c>
    </row>
    <row r="58" spans="1:27" ht="13.5">
      <c r="A58" s="311" t="s">
        <v>210</v>
      </c>
      <c r="B58" s="136"/>
      <c r="C58" s="62"/>
      <c r="D58" s="156"/>
      <c r="E58" s="60">
        <v>2974389</v>
      </c>
      <c r="F58" s="60">
        <v>2974389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1487195</v>
      </c>
      <c r="Y58" s="60">
        <v>-1487195</v>
      </c>
      <c r="Z58" s="140">
        <v>-100</v>
      </c>
      <c r="AA58" s="155">
        <v>2974389</v>
      </c>
    </row>
    <row r="59" spans="1:27" ht="13.5">
      <c r="A59" s="311" t="s">
        <v>211</v>
      </c>
      <c r="B59" s="136"/>
      <c r="C59" s="273"/>
      <c r="D59" s="274"/>
      <c r="E59" s="275">
        <v>2004342</v>
      </c>
      <c r="F59" s="275">
        <v>2004342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1002171</v>
      </c>
      <c r="Y59" s="275">
        <v>-1002171</v>
      </c>
      <c r="Z59" s="140">
        <v>-100</v>
      </c>
      <c r="AA59" s="277">
        <v>2004342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10435504</v>
      </c>
      <c r="D61" s="156"/>
      <c r="E61" s="60">
        <v>13691661</v>
      </c>
      <c r="F61" s="60">
        <v>13691661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6845831</v>
      </c>
      <c r="Y61" s="60">
        <v>-6845831</v>
      </c>
      <c r="Z61" s="140">
        <v>-100</v>
      </c>
      <c r="AA61" s="155">
        <v>13691661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43640066</v>
      </c>
      <c r="F68" s="60"/>
      <c r="G68" s="60">
        <v>427260</v>
      </c>
      <c r="H68" s="60">
        <v>1243939</v>
      </c>
      <c r="I68" s="60">
        <v>1818943</v>
      </c>
      <c r="J68" s="60">
        <v>3490142</v>
      </c>
      <c r="K68" s="60">
        <v>1919637</v>
      </c>
      <c r="L68" s="60">
        <v>1651973</v>
      </c>
      <c r="M68" s="60">
        <v>2003832</v>
      </c>
      <c r="N68" s="60">
        <v>5575442</v>
      </c>
      <c r="O68" s="60"/>
      <c r="P68" s="60"/>
      <c r="Q68" s="60"/>
      <c r="R68" s="60"/>
      <c r="S68" s="60"/>
      <c r="T68" s="60"/>
      <c r="U68" s="60"/>
      <c r="V68" s="60"/>
      <c r="W68" s="60">
        <v>9065584</v>
      </c>
      <c r="X68" s="60"/>
      <c r="Y68" s="60">
        <v>9065584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43640066</v>
      </c>
      <c r="F69" s="220">
        <f t="shared" si="12"/>
        <v>0</v>
      </c>
      <c r="G69" s="220">
        <f t="shared" si="12"/>
        <v>427260</v>
      </c>
      <c r="H69" s="220">
        <f t="shared" si="12"/>
        <v>1243939</v>
      </c>
      <c r="I69" s="220">
        <f t="shared" si="12"/>
        <v>1818943</v>
      </c>
      <c r="J69" s="220">
        <f t="shared" si="12"/>
        <v>3490142</v>
      </c>
      <c r="K69" s="220">
        <f t="shared" si="12"/>
        <v>1919637</v>
      </c>
      <c r="L69" s="220">
        <f t="shared" si="12"/>
        <v>1651973</v>
      </c>
      <c r="M69" s="220">
        <f t="shared" si="12"/>
        <v>2003832</v>
      </c>
      <c r="N69" s="220">
        <f t="shared" si="12"/>
        <v>5575442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9065584</v>
      </c>
      <c r="X69" s="220">
        <f t="shared" si="12"/>
        <v>0</v>
      </c>
      <c r="Y69" s="220">
        <f t="shared" si="12"/>
        <v>9065584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16654161</v>
      </c>
      <c r="D5" s="344">
        <f t="shared" si="0"/>
        <v>0</v>
      </c>
      <c r="E5" s="343">
        <f t="shared" si="0"/>
        <v>27672320</v>
      </c>
      <c r="F5" s="345">
        <f t="shared" si="0"/>
        <v>27672320</v>
      </c>
      <c r="G5" s="345">
        <f t="shared" si="0"/>
        <v>3191061</v>
      </c>
      <c r="H5" s="343">
        <f t="shared" si="0"/>
        <v>4381560</v>
      </c>
      <c r="I5" s="343">
        <f t="shared" si="0"/>
        <v>1268849</v>
      </c>
      <c r="J5" s="345">
        <f t="shared" si="0"/>
        <v>8841470</v>
      </c>
      <c r="K5" s="345">
        <f t="shared" si="0"/>
        <v>1084578</v>
      </c>
      <c r="L5" s="343">
        <f t="shared" si="0"/>
        <v>3182299</v>
      </c>
      <c r="M5" s="343">
        <f t="shared" si="0"/>
        <v>165064</v>
      </c>
      <c r="N5" s="345">
        <f t="shared" si="0"/>
        <v>4431941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13273411</v>
      </c>
      <c r="X5" s="343">
        <f t="shared" si="0"/>
        <v>13836160</v>
      </c>
      <c r="Y5" s="345">
        <f t="shared" si="0"/>
        <v>-562749</v>
      </c>
      <c r="Z5" s="346">
        <f>+IF(X5&lt;&gt;0,+(Y5/X5)*100,0)</f>
        <v>-4.067233972431658</v>
      </c>
      <c r="AA5" s="347">
        <f>+AA6+AA8+AA11+AA13+AA15</f>
        <v>27672320</v>
      </c>
    </row>
    <row r="6" spans="1:27" ht="13.5">
      <c r="A6" s="348" t="s">
        <v>204</v>
      </c>
      <c r="B6" s="142"/>
      <c r="C6" s="60">
        <f>+C7</f>
        <v>483920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483920</v>
      </c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5669531</v>
      </c>
      <c r="D8" s="327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511247</v>
      </c>
      <c r="J8" s="59">
        <f t="shared" si="2"/>
        <v>511247</v>
      </c>
      <c r="K8" s="59">
        <f t="shared" si="2"/>
        <v>580947</v>
      </c>
      <c r="L8" s="60">
        <f t="shared" si="2"/>
        <v>147567</v>
      </c>
      <c r="M8" s="60">
        <f t="shared" si="2"/>
        <v>165064</v>
      </c>
      <c r="N8" s="59">
        <f t="shared" si="2"/>
        <v>893578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1404825</v>
      </c>
      <c r="X8" s="60">
        <f t="shared" si="2"/>
        <v>2500000</v>
      </c>
      <c r="Y8" s="59">
        <f t="shared" si="2"/>
        <v>-1095175</v>
      </c>
      <c r="Z8" s="61">
        <f>+IF(X8&lt;&gt;0,+(Y8/X8)*100,0)</f>
        <v>-43.807</v>
      </c>
      <c r="AA8" s="62">
        <f>SUM(AA9:AA10)</f>
        <v>5000000</v>
      </c>
    </row>
    <row r="9" spans="1:27" ht="13.5">
      <c r="A9" s="291" t="s">
        <v>229</v>
      </c>
      <c r="B9" s="142"/>
      <c r="C9" s="60">
        <v>5669531</v>
      </c>
      <c r="D9" s="327"/>
      <c r="E9" s="60">
        <v>5000000</v>
      </c>
      <c r="F9" s="59">
        <v>5000000</v>
      </c>
      <c r="G9" s="59"/>
      <c r="H9" s="60"/>
      <c r="I9" s="60">
        <v>511247</v>
      </c>
      <c r="J9" s="59">
        <v>511247</v>
      </c>
      <c r="K9" s="59">
        <v>580947</v>
      </c>
      <c r="L9" s="60">
        <v>147567</v>
      </c>
      <c r="M9" s="60">
        <v>165064</v>
      </c>
      <c r="N9" s="59">
        <v>893578</v>
      </c>
      <c r="O9" s="59"/>
      <c r="P9" s="60"/>
      <c r="Q9" s="60"/>
      <c r="R9" s="59"/>
      <c r="S9" s="59"/>
      <c r="T9" s="60"/>
      <c r="U9" s="60"/>
      <c r="V9" s="59"/>
      <c r="W9" s="59">
        <v>1404825</v>
      </c>
      <c r="X9" s="60">
        <v>2500000</v>
      </c>
      <c r="Y9" s="59">
        <v>-1095175</v>
      </c>
      <c r="Z9" s="61">
        <v>-43.81</v>
      </c>
      <c r="AA9" s="62">
        <v>5000000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815908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>
        <v>815908</v>
      </c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9684802</v>
      </c>
      <c r="D13" s="328">
        <f aca="true" t="shared" si="4" ref="D13:AA13">+D14</f>
        <v>0</v>
      </c>
      <c r="E13" s="275">
        <f t="shared" si="4"/>
        <v>22672320</v>
      </c>
      <c r="F13" s="329">
        <f t="shared" si="4"/>
        <v>22672320</v>
      </c>
      <c r="G13" s="329">
        <f t="shared" si="4"/>
        <v>3191061</v>
      </c>
      <c r="H13" s="275">
        <f t="shared" si="4"/>
        <v>4381560</v>
      </c>
      <c r="I13" s="275">
        <f t="shared" si="4"/>
        <v>757602</v>
      </c>
      <c r="J13" s="329">
        <f t="shared" si="4"/>
        <v>8330223</v>
      </c>
      <c r="K13" s="329">
        <f t="shared" si="4"/>
        <v>503631</v>
      </c>
      <c r="L13" s="275">
        <f t="shared" si="4"/>
        <v>3034732</v>
      </c>
      <c r="M13" s="275">
        <f t="shared" si="4"/>
        <v>0</v>
      </c>
      <c r="N13" s="329">
        <f t="shared" si="4"/>
        <v>3538363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11868586</v>
      </c>
      <c r="X13" s="275">
        <f t="shared" si="4"/>
        <v>11336160</v>
      </c>
      <c r="Y13" s="329">
        <f t="shared" si="4"/>
        <v>532426</v>
      </c>
      <c r="Z13" s="322">
        <f>+IF(X13&lt;&gt;0,+(Y13/X13)*100,0)</f>
        <v>4.696705057091643</v>
      </c>
      <c r="AA13" s="273">
        <f t="shared" si="4"/>
        <v>22672320</v>
      </c>
    </row>
    <row r="14" spans="1:27" ht="13.5">
      <c r="A14" s="291" t="s">
        <v>232</v>
      </c>
      <c r="B14" s="136"/>
      <c r="C14" s="60">
        <v>9684802</v>
      </c>
      <c r="D14" s="327"/>
      <c r="E14" s="60">
        <v>22672320</v>
      </c>
      <c r="F14" s="59">
        <v>22672320</v>
      </c>
      <c r="G14" s="59">
        <v>3191061</v>
      </c>
      <c r="H14" s="60">
        <v>4381560</v>
      </c>
      <c r="I14" s="60">
        <v>757602</v>
      </c>
      <c r="J14" s="59">
        <v>8330223</v>
      </c>
      <c r="K14" s="59">
        <v>503631</v>
      </c>
      <c r="L14" s="60">
        <v>3034732</v>
      </c>
      <c r="M14" s="60"/>
      <c r="N14" s="59">
        <v>3538363</v>
      </c>
      <c r="O14" s="59"/>
      <c r="P14" s="60"/>
      <c r="Q14" s="60"/>
      <c r="R14" s="59"/>
      <c r="S14" s="59"/>
      <c r="T14" s="60"/>
      <c r="U14" s="60"/>
      <c r="V14" s="59"/>
      <c r="W14" s="59">
        <v>11868586</v>
      </c>
      <c r="X14" s="60">
        <v>11336160</v>
      </c>
      <c r="Y14" s="59">
        <v>532426</v>
      </c>
      <c r="Z14" s="61">
        <v>4.7</v>
      </c>
      <c r="AA14" s="62">
        <v>22672320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7768080</v>
      </c>
      <c r="F22" s="332">
        <f t="shared" si="6"/>
        <v>7768080</v>
      </c>
      <c r="G22" s="332">
        <f t="shared" si="6"/>
        <v>448955</v>
      </c>
      <c r="H22" s="330">
        <f t="shared" si="6"/>
        <v>1791750</v>
      </c>
      <c r="I22" s="330">
        <f t="shared" si="6"/>
        <v>1740409</v>
      </c>
      <c r="J22" s="332">
        <f t="shared" si="6"/>
        <v>3981114</v>
      </c>
      <c r="K22" s="332">
        <f t="shared" si="6"/>
        <v>846069</v>
      </c>
      <c r="L22" s="330">
        <f t="shared" si="6"/>
        <v>860498</v>
      </c>
      <c r="M22" s="330">
        <f t="shared" si="6"/>
        <v>888744</v>
      </c>
      <c r="N22" s="332">
        <f t="shared" si="6"/>
        <v>2595311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6576425</v>
      </c>
      <c r="X22" s="330">
        <f t="shared" si="6"/>
        <v>3884040</v>
      </c>
      <c r="Y22" s="332">
        <f t="shared" si="6"/>
        <v>2692385</v>
      </c>
      <c r="Z22" s="323">
        <f>+IF(X22&lt;&gt;0,+(Y22/X22)*100,0)</f>
        <v>69.319188267886</v>
      </c>
      <c r="AA22" s="337">
        <f>SUM(AA23:AA32)</f>
        <v>7768080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4251060</v>
      </c>
      <c r="F24" s="59">
        <v>4251060</v>
      </c>
      <c r="G24" s="59">
        <v>448955</v>
      </c>
      <c r="H24" s="60">
        <v>1791750</v>
      </c>
      <c r="I24" s="60">
        <v>1740409</v>
      </c>
      <c r="J24" s="59">
        <v>3981114</v>
      </c>
      <c r="K24" s="59">
        <v>846069</v>
      </c>
      <c r="L24" s="60">
        <v>860498</v>
      </c>
      <c r="M24" s="60">
        <v>888744</v>
      </c>
      <c r="N24" s="59">
        <v>2595311</v>
      </c>
      <c r="O24" s="59"/>
      <c r="P24" s="60"/>
      <c r="Q24" s="60"/>
      <c r="R24" s="59"/>
      <c r="S24" s="59"/>
      <c r="T24" s="60"/>
      <c r="U24" s="60"/>
      <c r="V24" s="59"/>
      <c r="W24" s="59">
        <v>6576425</v>
      </c>
      <c r="X24" s="60">
        <v>2125530</v>
      </c>
      <c r="Y24" s="59">
        <v>4450895</v>
      </c>
      <c r="Z24" s="61">
        <v>209.4</v>
      </c>
      <c r="AA24" s="62">
        <v>4251060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3517020</v>
      </c>
      <c r="F32" s="59">
        <v>3517020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1758510</v>
      </c>
      <c r="Y32" s="59">
        <v>-1758510</v>
      </c>
      <c r="Z32" s="61">
        <v>-100</v>
      </c>
      <c r="AA32" s="62">
        <v>3517020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1442710</v>
      </c>
      <c r="D40" s="331">
        <f t="shared" si="9"/>
        <v>0</v>
      </c>
      <c r="E40" s="330">
        <f t="shared" si="9"/>
        <v>791000</v>
      </c>
      <c r="F40" s="332">
        <f t="shared" si="9"/>
        <v>791000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395500</v>
      </c>
      <c r="Y40" s="332">
        <f t="shared" si="9"/>
        <v>-395500</v>
      </c>
      <c r="Z40" s="323">
        <f>+IF(X40&lt;&gt;0,+(Y40/X40)*100,0)</f>
        <v>-100</v>
      </c>
      <c r="AA40" s="337">
        <f>SUM(AA41:AA49)</f>
        <v>791000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347708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458739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636263</v>
      </c>
      <c r="D49" s="355"/>
      <c r="E49" s="54">
        <v>791000</v>
      </c>
      <c r="F49" s="53">
        <v>791000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395500</v>
      </c>
      <c r="Y49" s="53">
        <v>-395500</v>
      </c>
      <c r="Z49" s="94">
        <v>-100</v>
      </c>
      <c r="AA49" s="95">
        <v>791000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18096871</v>
      </c>
      <c r="D60" s="333">
        <f t="shared" si="14"/>
        <v>0</v>
      </c>
      <c r="E60" s="219">
        <f t="shared" si="14"/>
        <v>36231400</v>
      </c>
      <c r="F60" s="264">
        <f t="shared" si="14"/>
        <v>36231400</v>
      </c>
      <c r="G60" s="264">
        <f t="shared" si="14"/>
        <v>3640016</v>
      </c>
      <c r="H60" s="219">
        <f t="shared" si="14"/>
        <v>6173310</v>
      </c>
      <c r="I60" s="219">
        <f t="shared" si="14"/>
        <v>3009258</v>
      </c>
      <c r="J60" s="264">
        <f t="shared" si="14"/>
        <v>12822584</v>
      </c>
      <c r="K60" s="264">
        <f t="shared" si="14"/>
        <v>1930647</v>
      </c>
      <c r="L60" s="219">
        <f t="shared" si="14"/>
        <v>4042797</v>
      </c>
      <c r="M60" s="219">
        <f t="shared" si="14"/>
        <v>1053808</v>
      </c>
      <c r="N60" s="264">
        <f t="shared" si="14"/>
        <v>7027252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19849836</v>
      </c>
      <c r="X60" s="219">
        <f t="shared" si="14"/>
        <v>18115700</v>
      </c>
      <c r="Y60" s="264">
        <f t="shared" si="14"/>
        <v>1734136</v>
      </c>
      <c r="Z60" s="324">
        <f>+IF(X60&lt;&gt;0,+(Y60/X60)*100,0)</f>
        <v>9.572558609383021</v>
      </c>
      <c r="AA60" s="232">
        <f>+AA57+AA54+AA51+AA40+AA37+AA34+AA22+AA5</f>
        <v>36231400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2015-02-02T10:23:46Z</dcterms:created>
  <dcterms:modified xsi:type="dcterms:W3CDTF">2015-02-02T10:29:51Z</dcterms:modified>
  <cp:category/>
  <cp:version/>
  <cp:contentType/>
  <cp:contentStatus/>
</cp:coreProperties>
</file>