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<sst xmlns="http://schemas.openxmlformats.org/spreadsheetml/2006/main" count="855" uniqueCount="302">
  <si>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Kou-Kamma(EC109)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</si>
  <si>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</si>
  <si>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</si>
  <si>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</si>
  <si>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</si>
  <si>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</si>
  <si>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</si>
  <si>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</si>
  <si>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</si>
  <si>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</si>
  <si>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</si>
  <si>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</si>
  <si>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</si>
  <si>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</si>
  <si>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</si>
  <si>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</si>
  <si>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</si>
  <si>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</si>
  <si>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</si>
  <si>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</si>
  <si>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</si>
  <si>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</si>
  <si>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</si>
  <si>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</si>
  <si>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</si>
  <si>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</si>
  <si>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</si>
  <si>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</si>
  <si>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</si>
  <si>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</si>
  <si>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</si>
  <si>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</si>
  <si>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</si>
  <si>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</si>
  <si>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</si>
  <si>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</si>
  <si>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</si>
  <si>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</si>
  <si>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</si>
  <si>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</si>
  <si>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</si>
  <si>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</si>
  <si>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</si>
  <si>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</si>
  <si>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</si>
  <si>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</si>
  <si>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</si>
  <si>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</si>
  <si>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</si>
  <si>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</si>
  <si>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</si>
  <si>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</si>
  <si>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</si>
  <si>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</si>
  <si>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</si>
  <si>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</si>
  <si>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</si>
  <si>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</si>
  <si>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</si>
  <si>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</si>
  <si>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</si>
  <si>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</si>
  <si>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</si>
  <si>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</si>
  <si>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</si>
  <si>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</si>
  <si>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</si>
  <si>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</si>
  <si>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</si>
  <si>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</si>
  <si>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Kou-Kamma(EC109)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</si>
  <si>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</si>
  <si>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</si>
  <si>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</si>
  <si>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</si>
  <si>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</si>
  <si>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</si>
  <si>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</si>
  <si>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</si>
  <si>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</si>
  <si>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</si>
  <si>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</si>
  <si>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</si>
  <si>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</si>
  <si>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</si>
  <si>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</si>
  <si>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</si>
  <si>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</si>
  <si>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</si>
  <si>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</si>
  <si>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</si>
  <si>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</si>
  <si>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</si>
  <si>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</si>
  <si>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</si>
  <si>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</si>
  <si>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</si>
  <si>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</si>
  <si>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</si>
  <si>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</si>
  <si>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Kou-Kamma(EC109)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</si>
  <si>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</si>
  <si>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</si>
  <si>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</si>
  <si>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</si>
  <si>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</si>
  <si>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</si>
  <si>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</si>
  <si>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</si>
  <si>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</si>
  <si>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</si>
  <si>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</si>
  <si>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</si>
  <si>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</si>
  <si>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</si>
  <si>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</si>
  <si>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</si>
  <si>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</si>
  <si>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</si>
  <si>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</si>
  <si>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</si>
  <si>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</si>
  <si>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</si>
  <si>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</si>
  <si>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</si>
  <si>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</si>
  <si>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</si>
  <si>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</si>
  <si>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</si>
  <si>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Kou-Kamma(EC109)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</si>
  <si>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</si>
  <si>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</si>
  <si>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</si>
  <si>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</si>
  <si>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</si>
  <si>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</si>
  <si>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</si>
  <si>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</si>
  <si>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</si>
  <si>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</si>
  <si>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Kou-Kamma(EC109)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</si>
  <si>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</si>
  <si>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</si>
  <si>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</si>
  <si>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</si>
  <si>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</si>
  <si>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</si>
  <si>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</si>
  <si>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</si>
  <si>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</si>
  <si>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</si>
  <si>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</si>
  <si>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</si>
  <si>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</si>
  <si>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</si>
  <si>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</si>
  <si>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</si>
  <si>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</si>
  <si>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</si>
  <si>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</si>
  <si>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</si>
  <si>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</si>
  <si>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</si>
  <si>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</si>
  <si>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</si>
  <si>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</si>
  <si>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</si>
  <si>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</si>
  <si>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</si>
  <si>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</si>
  <si>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</si>
  <si>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</si>
  <si>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</si>
  <si>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</si>
  <si>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Kou-Kamma(EC109)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</si>
  <si>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</si>
  <si>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</si>
  <si>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</si>
  <si>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</si>
  <si>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</si>
  <si>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</si>
  <si>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</si>
  <si>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</si>
  <si>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</si>
  <si>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</si>
  <si>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</si>
  <si>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</si>
  <si>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</si>
  <si>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</si>
  <si>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</si>
  <si>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</si>
  <si>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</si>
  <si>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</si>
  <si>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</si>
  <si>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</si>
  <si>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</si>
  <si>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</si>
  <si>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</si>
  <si>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</si>
  <si>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</si>
  <si>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</si>
  <si>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Kou-Kamma(EC109)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</si>
  <si>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</si>
  <si>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</si>
  <si>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</si>
  <si>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</si>
  <si>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</si>
  <si>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</si>
  <si>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</si>
  <si>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</si>
  <si>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</si>
  <si>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</si>
  <si>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</si>
  <si>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</si>
  <si>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</si>
  <si>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</si>
  <si>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</si>
  <si>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</si>
  <si>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</si>
  <si>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</si>
  <si>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</si>
  <si>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</si>
  <si>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</si>
  <si>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</si>
  <si>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</si>
  <si>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</si>
  <si>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Kou-Kamma(EC109)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</si>
  <si>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</si>
  <si>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</si>
  <si>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</si>
  <si>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</si>
  <si>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</si>
  <si>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</si>
  <si>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</si>
  <si>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</si>
  <si>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</si>
  <si>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</si>
  <si>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</si>
  <si>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</si>
  <si>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</si>
  <si>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</si>
  <si>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</si>
  <si>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</si>
  <si>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</si>
  <si>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</si>
  <si>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</si>
  <si>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</si>
  <si>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</si>
  <si>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</si>
  <si>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</si>
  <si>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</si>
  <si>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</si>
  <si>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</si>
  <si>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</si>
  <si>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</si>
  <si>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</si>
  <si>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</si>
  <si>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</si>
  <si>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</si>
  <si>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</si>
  <si>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</si>
  <si>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</si>
  <si>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Kou-Kamma(EC109)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</si>
  <si>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</si>
  <si>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</si>
  <si>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Kou-Kamma(EC109)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</si>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</sst>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13285401</v>
      </c>
      <c r="C5" s="19">
        <v>0</v>
      </c>
      <c r="D5" s="59">
        <v>15259249</v>
      </c>
      <c r="E5" s="60">
        <v>15259249</v>
      </c>
      <c r="F5" s="60">
        <v>14850604</v>
      </c>
      <c r="G5" s="60">
        <v>29</v>
      </c>
      <c r="H5" s="60">
        <v>29</v>
      </c>
      <c r="I5" s="60">
        <v>14850662</v>
      </c>
      <c r="J5" s="60">
        <v>29</v>
      </c>
      <c r="K5" s="60">
        <v>29</v>
      </c>
      <c r="L5" s="60">
        <v>29</v>
      </c>
      <c r="M5" s="60">
        <v>87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14850749</v>
      </c>
      <c r="W5" s="60">
        <v>7629624</v>
      </c>
      <c r="X5" s="60">
        <v>7221125</v>
      </c>
      <c r="Y5" s="61">
        <v>94.65</v>
      </c>
      <c r="Z5" s="62">
        <v>15259249</v>
      </c>
    </row>
    <row r="6" spans="1:26" ht="13.5">
      <c r="A6" s="58" t="s">
        <v>32</v>
      </c>
      <c r="B6" s="19">
        <v>21977718</v>
      </c>
      <c r="C6" s="19">
        <v>0</v>
      </c>
      <c r="D6" s="59">
        <v>22623520</v>
      </c>
      <c r="E6" s="60">
        <v>22623520</v>
      </c>
      <c r="F6" s="60">
        <v>2561386</v>
      </c>
      <c r="G6" s="60">
        <v>1868509</v>
      </c>
      <c r="H6" s="60">
        <v>1959359</v>
      </c>
      <c r="I6" s="60">
        <v>6389254</v>
      </c>
      <c r="J6" s="60">
        <v>1760737</v>
      </c>
      <c r="K6" s="60">
        <v>1784945</v>
      </c>
      <c r="L6" s="60">
        <v>1816987</v>
      </c>
      <c r="M6" s="60">
        <v>5362669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11751923</v>
      </c>
      <c r="W6" s="60">
        <v>11311758</v>
      </c>
      <c r="X6" s="60">
        <v>440165</v>
      </c>
      <c r="Y6" s="61">
        <v>3.89</v>
      </c>
      <c r="Z6" s="62">
        <v>22623520</v>
      </c>
    </row>
    <row r="7" spans="1:26" ht="13.5">
      <c r="A7" s="58" t="s">
        <v>33</v>
      </c>
      <c r="B7" s="19">
        <v>710367</v>
      </c>
      <c r="C7" s="19">
        <v>0</v>
      </c>
      <c r="D7" s="59">
        <v>681427</v>
      </c>
      <c r="E7" s="60">
        <v>681427</v>
      </c>
      <c r="F7" s="60">
        <v>46410</v>
      </c>
      <c r="G7" s="60">
        <v>39287</v>
      </c>
      <c r="H7" s="60">
        <v>75917</v>
      </c>
      <c r="I7" s="60">
        <v>161614</v>
      </c>
      <c r="J7" s="60">
        <v>10960</v>
      </c>
      <c r="K7" s="60">
        <v>15179</v>
      </c>
      <c r="L7" s="60">
        <v>18177</v>
      </c>
      <c r="M7" s="60">
        <v>44316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205930</v>
      </c>
      <c r="W7" s="60">
        <v>340716</v>
      </c>
      <c r="X7" s="60">
        <v>-134786</v>
      </c>
      <c r="Y7" s="61">
        <v>-39.56</v>
      </c>
      <c r="Z7" s="62">
        <v>681427</v>
      </c>
    </row>
    <row r="8" spans="1:26" ht="13.5">
      <c r="A8" s="58" t="s">
        <v>34</v>
      </c>
      <c r="B8" s="19">
        <v>68231115</v>
      </c>
      <c r="C8" s="19">
        <v>0</v>
      </c>
      <c r="D8" s="59">
        <v>59052997</v>
      </c>
      <c r="E8" s="60">
        <v>59052997</v>
      </c>
      <c r="F8" s="60">
        <v>13743423</v>
      </c>
      <c r="G8" s="60">
        <v>5649984</v>
      </c>
      <c r="H8" s="60">
        <v>3084260</v>
      </c>
      <c r="I8" s="60">
        <v>22477667</v>
      </c>
      <c r="J8" s="60">
        <v>6284114</v>
      </c>
      <c r="K8" s="60">
        <v>17038070</v>
      </c>
      <c r="L8" s="60">
        <v>2437234</v>
      </c>
      <c r="M8" s="60">
        <v>25759418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48237085</v>
      </c>
      <c r="W8" s="60">
        <v>38874700</v>
      </c>
      <c r="X8" s="60">
        <v>9362385</v>
      </c>
      <c r="Y8" s="61">
        <v>24.08</v>
      </c>
      <c r="Z8" s="62">
        <v>59052997</v>
      </c>
    </row>
    <row r="9" spans="1:26" ht="13.5">
      <c r="A9" s="58" t="s">
        <v>35</v>
      </c>
      <c r="B9" s="19">
        <v>3351057</v>
      </c>
      <c r="C9" s="19">
        <v>0</v>
      </c>
      <c r="D9" s="59">
        <v>10975867</v>
      </c>
      <c r="E9" s="60">
        <v>10975867</v>
      </c>
      <c r="F9" s="60">
        <v>689722</v>
      </c>
      <c r="G9" s="60">
        <v>687759</v>
      </c>
      <c r="H9" s="60">
        <v>1268006</v>
      </c>
      <c r="I9" s="60">
        <v>2645487</v>
      </c>
      <c r="J9" s="60">
        <v>285674</v>
      </c>
      <c r="K9" s="60">
        <v>594145</v>
      </c>
      <c r="L9" s="60">
        <v>942445</v>
      </c>
      <c r="M9" s="60">
        <v>1822264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4467751</v>
      </c>
      <c r="W9" s="60">
        <v>4425186</v>
      </c>
      <c r="X9" s="60">
        <v>42565</v>
      </c>
      <c r="Y9" s="61">
        <v>0.96</v>
      </c>
      <c r="Z9" s="62">
        <v>10975867</v>
      </c>
    </row>
    <row r="10" spans="1:26" ht="25.5">
      <c r="A10" s="63" t="s">
        <v>277</v>
      </c>
      <c r="B10" s="64">
        <f>SUM(B5:B9)</f>
        <v>107555658</v>
      </c>
      <c r="C10" s="64">
        <f>SUM(C5:C9)</f>
        <v>0</v>
      </c>
      <c r="D10" s="65">
        <f aca="true" t="shared" si="0" ref="D10:Z10">SUM(D5:D9)</f>
        <v>108593060</v>
      </c>
      <c r="E10" s="66">
        <f t="shared" si="0"/>
        <v>108593060</v>
      </c>
      <c r="F10" s="66">
        <f t="shared" si="0"/>
        <v>31891545</v>
      </c>
      <c r="G10" s="66">
        <f t="shared" si="0"/>
        <v>8245568</v>
      </c>
      <c r="H10" s="66">
        <f t="shared" si="0"/>
        <v>6387571</v>
      </c>
      <c r="I10" s="66">
        <f t="shared" si="0"/>
        <v>46524684</v>
      </c>
      <c r="J10" s="66">
        <f t="shared" si="0"/>
        <v>8341514</v>
      </c>
      <c r="K10" s="66">
        <f t="shared" si="0"/>
        <v>19432368</v>
      </c>
      <c r="L10" s="66">
        <f t="shared" si="0"/>
        <v>5214872</v>
      </c>
      <c r="M10" s="66">
        <f t="shared" si="0"/>
        <v>32988754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79513438</v>
      </c>
      <c r="W10" s="66">
        <f t="shared" si="0"/>
        <v>62581984</v>
      </c>
      <c r="X10" s="66">
        <f t="shared" si="0"/>
        <v>16931454</v>
      </c>
      <c r="Y10" s="67">
        <f>+IF(W10&lt;&gt;0,(X10/W10)*100,0)</f>
        <v>27.054837379396602</v>
      </c>
      <c r="Z10" s="68">
        <f t="shared" si="0"/>
        <v>108593060</v>
      </c>
    </row>
    <row r="11" spans="1:26" ht="13.5">
      <c r="A11" s="58" t="s">
        <v>37</v>
      </c>
      <c r="B11" s="19">
        <v>33450844</v>
      </c>
      <c r="C11" s="19">
        <v>0</v>
      </c>
      <c r="D11" s="59">
        <v>34146538</v>
      </c>
      <c r="E11" s="60">
        <v>34146538</v>
      </c>
      <c r="F11" s="60">
        <v>2867138</v>
      </c>
      <c r="G11" s="60">
        <v>2880781</v>
      </c>
      <c r="H11" s="60">
        <v>2926204</v>
      </c>
      <c r="I11" s="60">
        <v>8674123</v>
      </c>
      <c r="J11" s="60">
        <v>3212274</v>
      </c>
      <c r="K11" s="60">
        <v>3278550</v>
      </c>
      <c r="L11" s="60">
        <v>3015777</v>
      </c>
      <c r="M11" s="60">
        <v>9506601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18180724</v>
      </c>
      <c r="W11" s="60">
        <v>17073270</v>
      </c>
      <c r="X11" s="60">
        <v>1107454</v>
      </c>
      <c r="Y11" s="61">
        <v>6.49</v>
      </c>
      <c r="Z11" s="62">
        <v>34146538</v>
      </c>
    </row>
    <row r="12" spans="1:26" ht="13.5">
      <c r="A12" s="58" t="s">
        <v>38</v>
      </c>
      <c r="B12" s="19">
        <v>2768281</v>
      </c>
      <c r="C12" s="19">
        <v>0</v>
      </c>
      <c r="D12" s="59">
        <v>2907169</v>
      </c>
      <c r="E12" s="60">
        <v>2907169</v>
      </c>
      <c r="F12" s="60">
        <v>230690</v>
      </c>
      <c r="G12" s="60">
        <v>230690</v>
      </c>
      <c r="H12" s="60">
        <v>230690</v>
      </c>
      <c r="I12" s="60">
        <v>692070</v>
      </c>
      <c r="J12" s="60">
        <v>230690</v>
      </c>
      <c r="K12" s="60">
        <v>230690</v>
      </c>
      <c r="L12" s="60">
        <v>230690</v>
      </c>
      <c r="M12" s="60">
        <v>692070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1384140</v>
      </c>
      <c r="W12" s="60">
        <v>1453584</v>
      </c>
      <c r="X12" s="60">
        <v>-69444</v>
      </c>
      <c r="Y12" s="61">
        <v>-4.78</v>
      </c>
      <c r="Z12" s="62">
        <v>2907169</v>
      </c>
    </row>
    <row r="13" spans="1:26" ht="13.5">
      <c r="A13" s="58" t="s">
        <v>278</v>
      </c>
      <c r="B13" s="19">
        <v>18907196</v>
      </c>
      <c r="C13" s="19">
        <v>0</v>
      </c>
      <c r="D13" s="59">
        <v>4204998</v>
      </c>
      <c r="E13" s="60">
        <v>4204998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2102502</v>
      </c>
      <c r="X13" s="60">
        <v>-2102502</v>
      </c>
      <c r="Y13" s="61">
        <v>-100</v>
      </c>
      <c r="Z13" s="62">
        <v>4204998</v>
      </c>
    </row>
    <row r="14" spans="1:26" ht="13.5">
      <c r="A14" s="58" t="s">
        <v>40</v>
      </c>
      <c r="B14" s="19">
        <v>346188</v>
      </c>
      <c r="C14" s="19">
        <v>0</v>
      </c>
      <c r="D14" s="59">
        <v>50245</v>
      </c>
      <c r="E14" s="60">
        <v>50245</v>
      </c>
      <c r="F14" s="60">
        <v>32150</v>
      </c>
      <c r="G14" s="60">
        <v>5403</v>
      </c>
      <c r="H14" s="60">
        <v>27</v>
      </c>
      <c r="I14" s="60">
        <v>37580</v>
      </c>
      <c r="J14" s="60">
        <v>27</v>
      </c>
      <c r="K14" s="60">
        <v>13849</v>
      </c>
      <c r="L14" s="60">
        <v>84693</v>
      </c>
      <c r="M14" s="60">
        <v>98569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136149</v>
      </c>
      <c r="W14" s="60">
        <v>25122</v>
      </c>
      <c r="X14" s="60">
        <v>111027</v>
      </c>
      <c r="Y14" s="61">
        <v>441.95</v>
      </c>
      <c r="Z14" s="62">
        <v>50245</v>
      </c>
    </row>
    <row r="15" spans="1:26" ht="13.5">
      <c r="A15" s="58" t="s">
        <v>41</v>
      </c>
      <c r="B15" s="19">
        <v>3896505</v>
      </c>
      <c r="C15" s="19">
        <v>0</v>
      </c>
      <c r="D15" s="59">
        <v>3076283</v>
      </c>
      <c r="E15" s="60">
        <v>3076283</v>
      </c>
      <c r="F15" s="60">
        <v>201426</v>
      </c>
      <c r="G15" s="60">
        <v>530751</v>
      </c>
      <c r="H15" s="60">
        <v>458433</v>
      </c>
      <c r="I15" s="60">
        <v>1190610</v>
      </c>
      <c r="J15" s="60">
        <v>253275</v>
      </c>
      <c r="K15" s="60">
        <v>228733</v>
      </c>
      <c r="L15" s="60">
        <v>612602</v>
      </c>
      <c r="M15" s="60">
        <v>1094610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2285220</v>
      </c>
      <c r="W15" s="60">
        <v>1538142</v>
      </c>
      <c r="X15" s="60">
        <v>747078</v>
      </c>
      <c r="Y15" s="61">
        <v>48.57</v>
      </c>
      <c r="Z15" s="62">
        <v>3076283</v>
      </c>
    </row>
    <row r="16" spans="1:26" ht="13.5">
      <c r="A16" s="69" t="s">
        <v>42</v>
      </c>
      <c r="B16" s="19">
        <v>45060716</v>
      </c>
      <c r="C16" s="19">
        <v>0</v>
      </c>
      <c r="D16" s="59">
        <v>17511583</v>
      </c>
      <c r="E16" s="60">
        <v>17511583</v>
      </c>
      <c r="F16" s="60">
        <v>4505083</v>
      </c>
      <c r="G16" s="60">
        <v>2142355</v>
      </c>
      <c r="H16" s="60">
        <v>2638578</v>
      </c>
      <c r="I16" s="60">
        <v>9286016</v>
      </c>
      <c r="J16" s="60">
        <v>4281116</v>
      </c>
      <c r="K16" s="60">
        <v>3230568</v>
      </c>
      <c r="L16" s="60">
        <v>1691912</v>
      </c>
      <c r="M16" s="60">
        <v>9203596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18489612</v>
      </c>
      <c r="W16" s="60">
        <v>8755794</v>
      </c>
      <c r="X16" s="60">
        <v>9733818</v>
      </c>
      <c r="Y16" s="61">
        <v>111.17</v>
      </c>
      <c r="Z16" s="62">
        <v>17511583</v>
      </c>
    </row>
    <row r="17" spans="1:26" ht="13.5">
      <c r="A17" s="58" t="s">
        <v>43</v>
      </c>
      <c r="B17" s="19">
        <v>29949693</v>
      </c>
      <c r="C17" s="19">
        <v>0</v>
      </c>
      <c r="D17" s="59">
        <v>31016677</v>
      </c>
      <c r="E17" s="60">
        <v>31016677</v>
      </c>
      <c r="F17" s="60">
        <v>888593</v>
      </c>
      <c r="G17" s="60">
        <v>1064109</v>
      </c>
      <c r="H17" s="60">
        <v>1705329</v>
      </c>
      <c r="I17" s="60">
        <v>3658031</v>
      </c>
      <c r="J17" s="60">
        <v>2110556</v>
      </c>
      <c r="K17" s="60">
        <v>1552538</v>
      </c>
      <c r="L17" s="60">
        <v>2075989</v>
      </c>
      <c r="M17" s="60">
        <v>5739083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9397114</v>
      </c>
      <c r="W17" s="60">
        <v>10851630</v>
      </c>
      <c r="X17" s="60">
        <v>-1454516</v>
      </c>
      <c r="Y17" s="61">
        <v>-13.4</v>
      </c>
      <c r="Z17" s="62">
        <v>31016677</v>
      </c>
    </row>
    <row r="18" spans="1:26" ht="13.5">
      <c r="A18" s="70" t="s">
        <v>44</v>
      </c>
      <c r="B18" s="71">
        <f>SUM(B11:B17)</f>
        <v>134379423</v>
      </c>
      <c r="C18" s="71">
        <f>SUM(C11:C17)</f>
        <v>0</v>
      </c>
      <c r="D18" s="72">
        <f aca="true" t="shared" si="1" ref="D18:Z18">SUM(D11:D17)</f>
        <v>92913493</v>
      </c>
      <c r="E18" s="73">
        <f t="shared" si="1"/>
        <v>92913493</v>
      </c>
      <c r="F18" s="73">
        <f t="shared" si="1"/>
        <v>8725080</v>
      </c>
      <c r="G18" s="73">
        <f t="shared" si="1"/>
        <v>6854089</v>
      </c>
      <c r="H18" s="73">
        <f t="shared" si="1"/>
        <v>7959261</v>
      </c>
      <c r="I18" s="73">
        <f t="shared" si="1"/>
        <v>23538430</v>
      </c>
      <c r="J18" s="73">
        <f t="shared" si="1"/>
        <v>10087938</v>
      </c>
      <c r="K18" s="73">
        <f t="shared" si="1"/>
        <v>8534928</v>
      </c>
      <c r="L18" s="73">
        <f t="shared" si="1"/>
        <v>7711663</v>
      </c>
      <c r="M18" s="73">
        <f t="shared" si="1"/>
        <v>26334529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49872959</v>
      </c>
      <c r="W18" s="73">
        <f t="shared" si="1"/>
        <v>41800044</v>
      </c>
      <c r="X18" s="73">
        <f t="shared" si="1"/>
        <v>8072915</v>
      </c>
      <c r="Y18" s="67">
        <f>+IF(W18&lt;&gt;0,(X18/W18)*100,0)</f>
        <v>19.31317345024804</v>
      </c>
      <c r="Z18" s="74">
        <f t="shared" si="1"/>
        <v>92913493</v>
      </c>
    </row>
    <row r="19" spans="1:26" ht="13.5">
      <c r="A19" s="70" t="s">
        <v>45</v>
      </c>
      <c r="B19" s="75">
        <f>+B10-B18</f>
        <v>-26823765</v>
      </c>
      <c r="C19" s="75">
        <f>+C10-C18</f>
        <v>0</v>
      </c>
      <c r="D19" s="76">
        <f aca="true" t="shared" si="2" ref="D19:Z19">+D10-D18</f>
        <v>15679567</v>
      </c>
      <c r="E19" s="77">
        <f t="shared" si="2"/>
        <v>15679567</v>
      </c>
      <c r="F19" s="77">
        <f t="shared" si="2"/>
        <v>23166465</v>
      </c>
      <c r="G19" s="77">
        <f t="shared" si="2"/>
        <v>1391479</v>
      </c>
      <c r="H19" s="77">
        <f t="shared" si="2"/>
        <v>-1571690</v>
      </c>
      <c r="I19" s="77">
        <f t="shared" si="2"/>
        <v>22986254</v>
      </c>
      <c r="J19" s="77">
        <f t="shared" si="2"/>
        <v>-1746424</v>
      </c>
      <c r="K19" s="77">
        <f t="shared" si="2"/>
        <v>10897440</v>
      </c>
      <c r="L19" s="77">
        <f t="shared" si="2"/>
        <v>-2496791</v>
      </c>
      <c r="M19" s="77">
        <f t="shared" si="2"/>
        <v>6654225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29640479</v>
      </c>
      <c r="W19" s="77">
        <f>IF(E10=E18,0,W10-W18)</f>
        <v>20781940</v>
      </c>
      <c r="X19" s="77">
        <f t="shared" si="2"/>
        <v>8858539</v>
      </c>
      <c r="Y19" s="78">
        <f>+IF(W19&lt;&gt;0,(X19/W19)*100,0)</f>
        <v>42.626140774152944</v>
      </c>
      <c r="Z19" s="79">
        <f t="shared" si="2"/>
        <v>15679567</v>
      </c>
    </row>
    <row r="20" spans="1:26" ht="13.5">
      <c r="A20" s="58" t="s">
        <v>46</v>
      </c>
      <c r="B20" s="19">
        <v>28271433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1447668</v>
      </c>
      <c r="C22" s="86">
        <f>SUM(C19:C21)</f>
        <v>0</v>
      </c>
      <c r="D22" s="87">
        <f aca="true" t="shared" si="3" ref="D22:Z22">SUM(D19:D21)</f>
        <v>15679567</v>
      </c>
      <c r="E22" s="88">
        <f t="shared" si="3"/>
        <v>15679567</v>
      </c>
      <c r="F22" s="88">
        <f t="shared" si="3"/>
        <v>23166465</v>
      </c>
      <c r="G22" s="88">
        <f t="shared" si="3"/>
        <v>1391479</v>
      </c>
      <c r="H22" s="88">
        <f t="shared" si="3"/>
        <v>-1571690</v>
      </c>
      <c r="I22" s="88">
        <f t="shared" si="3"/>
        <v>22986254</v>
      </c>
      <c r="J22" s="88">
        <f t="shared" si="3"/>
        <v>-1746424</v>
      </c>
      <c r="K22" s="88">
        <f t="shared" si="3"/>
        <v>10897440</v>
      </c>
      <c r="L22" s="88">
        <f t="shared" si="3"/>
        <v>-2496791</v>
      </c>
      <c r="M22" s="88">
        <f t="shared" si="3"/>
        <v>6654225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29640479</v>
      </c>
      <c r="W22" s="88">
        <f t="shared" si="3"/>
        <v>20781940</v>
      </c>
      <c r="X22" s="88">
        <f t="shared" si="3"/>
        <v>8858539</v>
      </c>
      <c r="Y22" s="89">
        <f>+IF(W22&lt;&gt;0,(X22/W22)*100,0)</f>
        <v>42.626140774152944</v>
      </c>
      <c r="Z22" s="90">
        <f t="shared" si="3"/>
        <v>15679567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1447668</v>
      </c>
      <c r="C24" s="75">
        <f>SUM(C22:C23)</f>
        <v>0</v>
      </c>
      <c r="D24" s="76">
        <f aca="true" t="shared" si="4" ref="D24:Z24">SUM(D22:D23)</f>
        <v>15679567</v>
      </c>
      <c r="E24" s="77">
        <f t="shared" si="4"/>
        <v>15679567</v>
      </c>
      <c r="F24" s="77">
        <f t="shared" si="4"/>
        <v>23166465</v>
      </c>
      <c r="G24" s="77">
        <f t="shared" si="4"/>
        <v>1391479</v>
      </c>
      <c r="H24" s="77">
        <f t="shared" si="4"/>
        <v>-1571690</v>
      </c>
      <c r="I24" s="77">
        <f t="shared" si="4"/>
        <v>22986254</v>
      </c>
      <c r="J24" s="77">
        <f t="shared" si="4"/>
        <v>-1746424</v>
      </c>
      <c r="K24" s="77">
        <f t="shared" si="4"/>
        <v>10897440</v>
      </c>
      <c r="L24" s="77">
        <f t="shared" si="4"/>
        <v>-2496791</v>
      </c>
      <c r="M24" s="77">
        <f t="shared" si="4"/>
        <v>6654225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29640479</v>
      </c>
      <c r="W24" s="77">
        <f t="shared" si="4"/>
        <v>20781940</v>
      </c>
      <c r="X24" s="77">
        <f t="shared" si="4"/>
        <v>8858539</v>
      </c>
      <c r="Y24" s="78">
        <f>+IF(W24&lt;&gt;0,(X24/W24)*100,0)</f>
        <v>42.626140774152944</v>
      </c>
      <c r="Z24" s="79">
        <f t="shared" si="4"/>
        <v>15679567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25116533</v>
      </c>
      <c r="C27" s="22">
        <v>0</v>
      </c>
      <c r="D27" s="99">
        <v>19884564</v>
      </c>
      <c r="E27" s="100">
        <v>19884564</v>
      </c>
      <c r="F27" s="100">
        <v>212150</v>
      </c>
      <c r="G27" s="100">
        <v>3138959</v>
      </c>
      <c r="H27" s="100">
        <v>965854</v>
      </c>
      <c r="I27" s="100">
        <v>4316963</v>
      </c>
      <c r="J27" s="100">
        <v>2101212</v>
      </c>
      <c r="K27" s="100">
        <v>3429028</v>
      </c>
      <c r="L27" s="100">
        <v>1482947</v>
      </c>
      <c r="M27" s="100">
        <v>7013187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11330150</v>
      </c>
      <c r="W27" s="100">
        <v>9942282</v>
      </c>
      <c r="X27" s="100">
        <v>1387868</v>
      </c>
      <c r="Y27" s="101">
        <v>13.96</v>
      </c>
      <c r="Z27" s="102">
        <v>19884564</v>
      </c>
    </row>
    <row r="28" spans="1:26" ht="13.5">
      <c r="A28" s="103" t="s">
        <v>46</v>
      </c>
      <c r="B28" s="19">
        <v>24843271</v>
      </c>
      <c r="C28" s="19">
        <v>0</v>
      </c>
      <c r="D28" s="59">
        <v>19652750</v>
      </c>
      <c r="E28" s="60">
        <v>19652750</v>
      </c>
      <c r="F28" s="60">
        <v>195923</v>
      </c>
      <c r="G28" s="60">
        <v>3135742</v>
      </c>
      <c r="H28" s="60">
        <v>871071</v>
      </c>
      <c r="I28" s="60">
        <v>4202736</v>
      </c>
      <c r="J28" s="60">
        <v>2040297</v>
      </c>
      <c r="K28" s="60">
        <v>3429028</v>
      </c>
      <c r="L28" s="60">
        <v>1261184</v>
      </c>
      <c r="M28" s="60">
        <v>6730509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10933245</v>
      </c>
      <c r="W28" s="60">
        <v>9826375</v>
      </c>
      <c r="X28" s="60">
        <v>1106870</v>
      </c>
      <c r="Y28" s="61">
        <v>11.26</v>
      </c>
      <c r="Z28" s="62">
        <v>19652750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8333</v>
      </c>
      <c r="G29" s="60">
        <v>0</v>
      </c>
      <c r="H29" s="60">
        <v>1175</v>
      </c>
      <c r="I29" s="60">
        <v>9508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9508</v>
      </c>
      <c r="W29" s="60"/>
      <c r="X29" s="60">
        <v>9508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273262</v>
      </c>
      <c r="C31" s="19">
        <v>0</v>
      </c>
      <c r="D31" s="59">
        <v>231814</v>
      </c>
      <c r="E31" s="60">
        <v>231814</v>
      </c>
      <c r="F31" s="60">
        <v>7894</v>
      </c>
      <c r="G31" s="60">
        <v>3217</v>
      </c>
      <c r="H31" s="60">
        <v>93608</v>
      </c>
      <c r="I31" s="60">
        <v>104719</v>
      </c>
      <c r="J31" s="60">
        <v>60915</v>
      </c>
      <c r="K31" s="60">
        <v>0</v>
      </c>
      <c r="L31" s="60">
        <v>221763</v>
      </c>
      <c r="M31" s="60">
        <v>282678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387397</v>
      </c>
      <c r="W31" s="60">
        <v>115907</v>
      </c>
      <c r="X31" s="60">
        <v>271490</v>
      </c>
      <c r="Y31" s="61">
        <v>234.23</v>
      </c>
      <c r="Z31" s="62">
        <v>231814</v>
      </c>
    </row>
    <row r="32" spans="1:26" ht="13.5">
      <c r="A32" s="70" t="s">
        <v>54</v>
      </c>
      <c r="B32" s="22">
        <f>SUM(B28:B31)</f>
        <v>25116533</v>
      </c>
      <c r="C32" s="22">
        <f>SUM(C28:C31)</f>
        <v>0</v>
      </c>
      <c r="D32" s="99">
        <f aca="true" t="shared" si="5" ref="D32:Z32">SUM(D28:D31)</f>
        <v>19884564</v>
      </c>
      <c r="E32" s="100">
        <f t="shared" si="5"/>
        <v>19884564</v>
      </c>
      <c r="F32" s="100">
        <f t="shared" si="5"/>
        <v>212150</v>
      </c>
      <c r="G32" s="100">
        <f t="shared" si="5"/>
        <v>3138959</v>
      </c>
      <c r="H32" s="100">
        <f t="shared" si="5"/>
        <v>965854</v>
      </c>
      <c r="I32" s="100">
        <f t="shared" si="5"/>
        <v>4316963</v>
      </c>
      <c r="J32" s="100">
        <f t="shared" si="5"/>
        <v>2101212</v>
      </c>
      <c r="K32" s="100">
        <f t="shared" si="5"/>
        <v>3429028</v>
      </c>
      <c r="L32" s="100">
        <f t="shared" si="5"/>
        <v>1482947</v>
      </c>
      <c r="M32" s="100">
        <f t="shared" si="5"/>
        <v>7013187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11330150</v>
      </c>
      <c r="W32" s="100">
        <f t="shared" si="5"/>
        <v>9942282</v>
      </c>
      <c r="X32" s="100">
        <f t="shared" si="5"/>
        <v>1387868</v>
      </c>
      <c r="Y32" s="101">
        <f>+IF(W32&lt;&gt;0,(X32/W32)*100,0)</f>
        <v>13.959249999145065</v>
      </c>
      <c r="Z32" s="102">
        <f t="shared" si="5"/>
        <v>19884564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25812486</v>
      </c>
      <c r="C35" s="19">
        <v>0</v>
      </c>
      <c r="D35" s="59">
        <v>30342548</v>
      </c>
      <c r="E35" s="60">
        <v>30342548</v>
      </c>
      <c r="F35" s="60">
        <v>20090349</v>
      </c>
      <c r="G35" s="60">
        <v>-2845478</v>
      </c>
      <c r="H35" s="60">
        <v>4411123</v>
      </c>
      <c r="I35" s="60">
        <v>4411123</v>
      </c>
      <c r="J35" s="60">
        <v>12953696</v>
      </c>
      <c r="K35" s="60">
        <v>-11122711</v>
      </c>
      <c r="L35" s="60">
        <v>956378</v>
      </c>
      <c r="M35" s="60">
        <v>956378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956378</v>
      </c>
      <c r="W35" s="60">
        <v>15171274</v>
      </c>
      <c r="X35" s="60">
        <v>-14214896</v>
      </c>
      <c r="Y35" s="61">
        <v>-93.7</v>
      </c>
      <c r="Z35" s="62">
        <v>30342548</v>
      </c>
    </row>
    <row r="36" spans="1:26" ht="13.5">
      <c r="A36" s="58" t="s">
        <v>57</v>
      </c>
      <c r="B36" s="19">
        <v>322607284</v>
      </c>
      <c r="C36" s="19">
        <v>0</v>
      </c>
      <c r="D36" s="59">
        <v>258528539</v>
      </c>
      <c r="E36" s="60">
        <v>258528539</v>
      </c>
      <c r="F36" s="60">
        <v>212149</v>
      </c>
      <c r="G36" s="60">
        <v>3138960</v>
      </c>
      <c r="H36" s="60">
        <v>965854</v>
      </c>
      <c r="I36" s="60">
        <v>965854</v>
      </c>
      <c r="J36" s="60">
        <v>-2102800</v>
      </c>
      <c r="K36" s="60">
        <v>-1329670</v>
      </c>
      <c r="L36" s="60">
        <v>-1720426</v>
      </c>
      <c r="M36" s="60">
        <v>-1720426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-1720426</v>
      </c>
      <c r="W36" s="60">
        <v>129264270</v>
      </c>
      <c r="X36" s="60">
        <v>-130984696</v>
      </c>
      <c r="Y36" s="61">
        <v>-101.33</v>
      </c>
      <c r="Z36" s="62">
        <v>258528539</v>
      </c>
    </row>
    <row r="37" spans="1:26" ht="13.5">
      <c r="A37" s="58" t="s">
        <v>58</v>
      </c>
      <c r="B37" s="19">
        <v>31597759</v>
      </c>
      <c r="C37" s="19">
        <v>0</v>
      </c>
      <c r="D37" s="59">
        <v>64320330</v>
      </c>
      <c r="E37" s="60">
        <v>64320330</v>
      </c>
      <c r="F37" s="60">
        <v>-2863966</v>
      </c>
      <c r="G37" s="60">
        <v>-1098000</v>
      </c>
      <c r="H37" s="60">
        <v>6948664</v>
      </c>
      <c r="I37" s="60">
        <v>6948664</v>
      </c>
      <c r="J37" s="60">
        <v>9104469</v>
      </c>
      <c r="K37" s="60">
        <v>-2321601</v>
      </c>
      <c r="L37" s="60">
        <v>-3260836</v>
      </c>
      <c r="M37" s="60">
        <v>-3260836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-3260836</v>
      </c>
      <c r="W37" s="60">
        <v>32160165</v>
      </c>
      <c r="X37" s="60">
        <v>-35421001</v>
      </c>
      <c r="Y37" s="61">
        <v>-110.14</v>
      </c>
      <c r="Z37" s="62">
        <v>64320330</v>
      </c>
    </row>
    <row r="38" spans="1:26" ht="13.5">
      <c r="A38" s="58" t="s">
        <v>59</v>
      </c>
      <c r="B38" s="19">
        <v>3261101</v>
      </c>
      <c r="C38" s="19">
        <v>0</v>
      </c>
      <c r="D38" s="59">
        <v>1224115</v>
      </c>
      <c r="E38" s="60">
        <v>1224115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612058</v>
      </c>
      <c r="X38" s="60">
        <v>-612058</v>
      </c>
      <c r="Y38" s="61">
        <v>-100</v>
      </c>
      <c r="Z38" s="62">
        <v>1224115</v>
      </c>
    </row>
    <row r="39" spans="1:26" ht="13.5">
      <c r="A39" s="58" t="s">
        <v>60</v>
      </c>
      <c r="B39" s="19">
        <v>313560910</v>
      </c>
      <c r="C39" s="19">
        <v>0</v>
      </c>
      <c r="D39" s="59">
        <v>223326642</v>
      </c>
      <c r="E39" s="60">
        <v>223326642</v>
      </c>
      <c r="F39" s="60">
        <v>23166464</v>
      </c>
      <c r="G39" s="60">
        <v>1391482</v>
      </c>
      <c r="H39" s="60">
        <v>-1571687</v>
      </c>
      <c r="I39" s="60">
        <v>-1571687</v>
      </c>
      <c r="J39" s="60">
        <v>1746426</v>
      </c>
      <c r="K39" s="60">
        <v>-10130781</v>
      </c>
      <c r="L39" s="60">
        <v>2496789</v>
      </c>
      <c r="M39" s="60">
        <v>2496789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2496789</v>
      </c>
      <c r="W39" s="60">
        <v>111663321</v>
      </c>
      <c r="X39" s="60">
        <v>-109166532</v>
      </c>
      <c r="Y39" s="61">
        <v>-97.76</v>
      </c>
      <c r="Z39" s="62">
        <v>223326642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27508570</v>
      </c>
      <c r="C42" s="19">
        <v>0</v>
      </c>
      <c r="D42" s="59">
        <v>24891000</v>
      </c>
      <c r="E42" s="60">
        <v>24891000</v>
      </c>
      <c r="F42" s="60">
        <v>7619760</v>
      </c>
      <c r="G42" s="60">
        <v>-1469467</v>
      </c>
      <c r="H42" s="60">
        <v>6375234</v>
      </c>
      <c r="I42" s="60">
        <v>12525527</v>
      </c>
      <c r="J42" s="60">
        <v>-10805798</v>
      </c>
      <c r="K42" s="60">
        <v>13864500</v>
      </c>
      <c r="L42" s="60">
        <v>-249500</v>
      </c>
      <c r="M42" s="60">
        <v>2809202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15334729</v>
      </c>
      <c r="W42" s="60">
        <v>19690645</v>
      </c>
      <c r="X42" s="60">
        <v>-4355916</v>
      </c>
      <c r="Y42" s="61">
        <v>-22.12</v>
      </c>
      <c r="Z42" s="62">
        <v>24891000</v>
      </c>
    </row>
    <row r="43" spans="1:26" ht="13.5">
      <c r="A43" s="58" t="s">
        <v>63</v>
      </c>
      <c r="B43" s="19">
        <v>-24791194</v>
      </c>
      <c r="C43" s="19">
        <v>0</v>
      </c>
      <c r="D43" s="59">
        <v>-24891000</v>
      </c>
      <c r="E43" s="60">
        <v>-24891000</v>
      </c>
      <c r="F43" s="60">
        <v>-618469</v>
      </c>
      <c r="G43" s="60">
        <v>-3138960</v>
      </c>
      <c r="H43" s="60">
        <v>-965853</v>
      </c>
      <c r="I43" s="60">
        <v>-4723282</v>
      </c>
      <c r="J43" s="60">
        <v>-4902117</v>
      </c>
      <c r="K43" s="60">
        <v>-3714351</v>
      </c>
      <c r="L43" s="60">
        <v>-2593287</v>
      </c>
      <c r="M43" s="60">
        <v>-11209755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-15933037</v>
      </c>
      <c r="W43" s="60">
        <v>-9942282</v>
      </c>
      <c r="X43" s="60">
        <v>-5990755</v>
      </c>
      <c r="Y43" s="61">
        <v>60.26</v>
      </c>
      <c r="Z43" s="62">
        <v>-24891000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8288278</v>
      </c>
      <c r="C45" s="22">
        <v>0</v>
      </c>
      <c r="D45" s="99">
        <v>5570902</v>
      </c>
      <c r="E45" s="100">
        <v>5570902</v>
      </c>
      <c r="F45" s="100">
        <v>15289570</v>
      </c>
      <c r="G45" s="100">
        <v>10681143</v>
      </c>
      <c r="H45" s="100">
        <v>16090524</v>
      </c>
      <c r="I45" s="100">
        <v>16090524</v>
      </c>
      <c r="J45" s="100">
        <v>382609</v>
      </c>
      <c r="K45" s="100">
        <v>10532758</v>
      </c>
      <c r="L45" s="100">
        <v>7689971</v>
      </c>
      <c r="M45" s="100">
        <v>7689971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7689971</v>
      </c>
      <c r="W45" s="100">
        <v>15319265</v>
      </c>
      <c r="X45" s="100">
        <v>-7629294</v>
      </c>
      <c r="Y45" s="101">
        <v>-49.8</v>
      </c>
      <c r="Z45" s="102">
        <v>5570902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2058947</v>
      </c>
      <c r="C51" s="52">
        <v>0</v>
      </c>
      <c r="D51" s="129">
        <v>127096</v>
      </c>
      <c r="E51" s="54">
        <v>891</v>
      </c>
      <c r="F51" s="54">
        <v>0</v>
      </c>
      <c r="G51" s="54">
        <v>0</v>
      </c>
      <c r="H51" s="54">
        <v>0</v>
      </c>
      <c r="I51" s="54">
        <v>-124409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49630</v>
      </c>
      <c r="W51" s="54">
        <v>861295</v>
      </c>
      <c r="X51" s="54">
        <v>3728859</v>
      </c>
      <c r="Y51" s="54">
        <v>6702309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69.02363710530241</v>
      </c>
      <c r="E58" s="7">
        <f t="shared" si="6"/>
        <v>69.02363710530241</v>
      </c>
      <c r="F58" s="7">
        <f t="shared" si="6"/>
        <v>4.306175502569903</v>
      </c>
      <c r="G58" s="7">
        <f t="shared" si="6"/>
        <v>36.312424550171194</v>
      </c>
      <c r="H58" s="7">
        <f t="shared" si="6"/>
        <v>145.08890611119088</v>
      </c>
      <c r="I58" s="7">
        <f t="shared" si="6"/>
        <v>22.64338933184203</v>
      </c>
      <c r="J58" s="7">
        <f t="shared" si="6"/>
        <v>0</v>
      </c>
      <c r="K58" s="7">
        <f t="shared" si="6"/>
        <v>52.273979715094875</v>
      </c>
      <c r="L58" s="7">
        <f t="shared" si="6"/>
        <v>34.127994585949274</v>
      </c>
      <c r="M58" s="7">
        <f t="shared" si="6"/>
        <v>28.62919206426672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24.04211195956796</v>
      </c>
      <c r="W58" s="7">
        <f t="shared" si="6"/>
        <v>52.39678920999534</v>
      </c>
      <c r="X58" s="7">
        <f t="shared" si="6"/>
        <v>0</v>
      </c>
      <c r="Y58" s="7">
        <f t="shared" si="6"/>
        <v>0</v>
      </c>
      <c r="Z58" s="8">
        <f t="shared" si="6"/>
        <v>69.02363710530241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65.19601980412011</v>
      </c>
      <c r="E59" s="10">
        <f t="shared" si="7"/>
        <v>65.19601980412011</v>
      </c>
      <c r="F59" s="10">
        <f t="shared" si="7"/>
        <v>2.3972694982641785</v>
      </c>
      <c r="G59" s="10">
        <f t="shared" si="7"/>
        <v>1403055.1724137932</v>
      </c>
      <c r="H59" s="10">
        <f t="shared" si="7"/>
        <v>9208689.655172415</v>
      </c>
      <c r="I59" s="10">
        <f t="shared" si="7"/>
        <v>23.11960907870639</v>
      </c>
      <c r="J59" s="10">
        <f t="shared" si="7"/>
        <v>0</v>
      </c>
      <c r="K59" s="10">
        <f t="shared" si="7"/>
        <v>2427134.4827586208</v>
      </c>
      <c r="L59" s="10">
        <f t="shared" si="7"/>
        <v>1521234.4827586208</v>
      </c>
      <c r="M59" s="10">
        <f t="shared" si="7"/>
        <v>1316122.9885057472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30.829704279561927</v>
      </c>
      <c r="W59" s="10">
        <f t="shared" si="7"/>
        <v>40.0423271186103</v>
      </c>
      <c r="X59" s="10">
        <f t="shared" si="7"/>
        <v>0</v>
      </c>
      <c r="Y59" s="10">
        <f t="shared" si="7"/>
        <v>0</v>
      </c>
      <c r="Z59" s="11">
        <f t="shared" si="7"/>
        <v>65.19601980412011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71.60531164027525</v>
      </c>
      <c r="E60" s="13">
        <f t="shared" si="7"/>
        <v>71.60531164027525</v>
      </c>
      <c r="F60" s="13">
        <f t="shared" si="7"/>
        <v>16.135170567809773</v>
      </c>
      <c r="G60" s="13">
        <f t="shared" si="7"/>
        <v>23.25115907924447</v>
      </c>
      <c r="H60" s="13">
        <f t="shared" si="7"/>
        <v>42.66369766847219</v>
      </c>
      <c r="I60" s="13">
        <f t="shared" si="7"/>
        <v>26.351574064828228</v>
      </c>
      <c r="J60" s="13">
        <f t="shared" si="7"/>
        <v>0</v>
      </c>
      <c r="K60" s="13">
        <f t="shared" si="7"/>
        <v>23.966564796114163</v>
      </c>
      <c r="L60" s="13">
        <f t="shared" si="7"/>
        <v>22.014136589860026</v>
      </c>
      <c r="M60" s="13">
        <f t="shared" si="7"/>
        <v>15.436044999234522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21.370570586618037</v>
      </c>
      <c r="W60" s="13">
        <f t="shared" si="7"/>
        <v>60.72970266867449</v>
      </c>
      <c r="X60" s="13">
        <f t="shared" si="7"/>
        <v>0</v>
      </c>
      <c r="Y60" s="13">
        <f t="shared" si="7"/>
        <v>0</v>
      </c>
      <c r="Z60" s="14">
        <f t="shared" si="7"/>
        <v>71.60531164027525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100.00005220092135</v>
      </c>
      <c r="E61" s="13">
        <f t="shared" si="7"/>
        <v>100.00005220092135</v>
      </c>
      <c r="F61" s="13">
        <f t="shared" si="7"/>
        <v>94.0201616858724</v>
      </c>
      <c r="G61" s="13">
        <f t="shared" si="7"/>
        <v>90.32475126968615</v>
      </c>
      <c r="H61" s="13">
        <f t="shared" si="7"/>
        <v>98.95532544378698</v>
      </c>
      <c r="I61" s="13">
        <f t="shared" si="7"/>
        <v>95.41750769451006</v>
      </c>
      <c r="J61" s="13">
        <f t="shared" si="7"/>
        <v>0</v>
      </c>
      <c r="K61" s="13">
        <f t="shared" si="7"/>
        <v>96.52056757918876</v>
      </c>
      <c r="L61" s="13">
        <f t="shared" si="7"/>
        <v>96.64461616009396</v>
      </c>
      <c r="M61" s="13">
        <f t="shared" si="7"/>
        <v>94.09115532093428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94.95292697309554</v>
      </c>
      <c r="W61" s="13">
        <f t="shared" si="7"/>
        <v>99.9993735905788</v>
      </c>
      <c r="X61" s="13">
        <f t="shared" si="7"/>
        <v>0</v>
      </c>
      <c r="Y61" s="13">
        <f t="shared" si="7"/>
        <v>0</v>
      </c>
      <c r="Z61" s="14">
        <f t="shared" si="7"/>
        <v>100.00005220092135</v>
      </c>
    </row>
    <row r="62" spans="1:26" ht="13.5">
      <c r="A62" s="39" t="s">
        <v>104</v>
      </c>
      <c r="B62" s="12">
        <f t="shared" si="7"/>
        <v>100.00001031895903</v>
      </c>
      <c r="C62" s="12">
        <f t="shared" si="7"/>
        <v>0</v>
      </c>
      <c r="D62" s="3">
        <f t="shared" si="7"/>
        <v>83.33335412512797</v>
      </c>
      <c r="E62" s="13">
        <f t="shared" si="7"/>
        <v>83.33335412512797</v>
      </c>
      <c r="F62" s="13">
        <f t="shared" si="7"/>
        <v>15.102325608216033</v>
      </c>
      <c r="G62" s="13">
        <f t="shared" si="7"/>
        <v>20.10390293624437</v>
      </c>
      <c r="H62" s="13">
        <f t="shared" si="7"/>
        <v>34.61887501114707</v>
      </c>
      <c r="I62" s="13">
        <f t="shared" si="7"/>
        <v>22.920430705012926</v>
      </c>
      <c r="J62" s="13">
        <f t="shared" si="7"/>
        <v>0</v>
      </c>
      <c r="K62" s="13">
        <f t="shared" si="7"/>
        <v>18.500454070470127</v>
      </c>
      <c r="L62" s="13">
        <f t="shared" si="7"/>
        <v>14.296864339710178</v>
      </c>
      <c r="M62" s="13">
        <f t="shared" si="7"/>
        <v>10.296446075103859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16.652166274348545</v>
      </c>
      <c r="W62" s="13">
        <f t="shared" si="7"/>
        <v>66.66666666666666</v>
      </c>
      <c r="X62" s="13">
        <f t="shared" si="7"/>
        <v>0</v>
      </c>
      <c r="Y62" s="13">
        <f t="shared" si="7"/>
        <v>0</v>
      </c>
      <c r="Z62" s="14">
        <f t="shared" si="7"/>
        <v>83.33335412512797</v>
      </c>
    </row>
    <row r="63" spans="1:26" ht="13.5">
      <c r="A63" s="39" t="s">
        <v>105</v>
      </c>
      <c r="B63" s="12">
        <f t="shared" si="7"/>
        <v>99.99998593974591</v>
      </c>
      <c r="C63" s="12">
        <f t="shared" si="7"/>
        <v>0</v>
      </c>
      <c r="D63" s="3">
        <f t="shared" si="7"/>
        <v>58.333299924934366</v>
      </c>
      <c r="E63" s="13">
        <f t="shared" si="7"/>
        <v>58.333299924934366</v>
      </c>
      <c r="F63" s="13">
        <f t="shared" si="7"/>
        <v>4.362537979189648</v>
      </c>
      <c r="G63" s="13">
        <f t="shared" si="7"/>
        <v>8.952476132866948</v>
      </c>
      <c r="H63" s="13">
        <f t="shared" si="7"/>
        <v>18.79443915625307</v>
      </c>
      <c r="I63" s="13">
        <f t="shared" si="7"/>
        <v>9.115927968702797</v>
      </c>
      <c r="J63" s="13">
        <f t="shared" si="7"/>
        <v>0</v>
      </c>
      <c r="K63" s="13">
        <f t="shared" si="7"/>
        <v>11.86365894586172</v>
      </c>
      <c r="L63" s="13">
        <f t="shared" si="7"/>
        <v>11.634544848282761</v>
      </c>
      <c r="M63" s="13">
        <f t="shared" si="7"/>
        <v>7.853750068964889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8.579678610938867</v>
      </c>
      <c r="W63" s="13">
        <f t="shared" si="7"/>
        <v>50.00007289107886</v>
      </c>
      <c r="X63" s="13">
        <f t="shared" si="7"/>
        <v>0</v>
      </c>
      <c r="Y63" s="13">
        <f t="shared" si="7"/>
        <v>0</v>
      </c>
      <c r="Z63" s="14">
        <f t="shared" si="7"/>
        <v>58.333299924934366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58.333208064609146</v>
      </c>
      <c r="E64" s="13">
        <f t="shared" si="7"/>
        <v>58.333208064609146</v>
      </c>
      <c r="F64" s="13">
        <f t="shared" si="7"/>
        <v>18.889343454113604</v>
      </c>
      <c r="G64" s="13">
        <f t="shared" si="7"/>
        <v>16.408427047174186</v>
      </c>
      <c r="H64" s="13">
        <f t="shared" si="7"/>
        <v>30.70231322625953</v>
      </c>
      <c r="I64" s="13">
        <f t="shared" si="7"/>
        <v>21.490842701693527</v>
      </c>
      <c r="J64" s="13">
        <f t="shared" si="7"/>
        <v>0</v>
      </c>
      <c r="K64" s="13">
        <f t="shared" si="7"/>
        <v>15.78929179899574</v>
      </c>
      <c r="L64" s="13">
        <f t="shared" si="7"/>
        <v>10.207612456747404</v>
      </c>
      <c r="M64" s="13">
        <f t="shared" si="7"/>
        <v>8.667514846983066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15.257601339566037</v>
      </c>
      <c r="W64" s="13">
        <f t="shared" si="7"/>
        <v>50.000163988192845</v>
      </c>
      <c r="X64" s="13">
        <f t="shared" si="7"/>
        <v>0</v>
      </c>
      <c r="Y64" s="13">
        <f t="shared" si="7"/>
        <v>0</v>
      </c>
      <c r="Z64" s="14">
        <f t="shared" si="7"/>
        <v>58.333208064609146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35263119</v>
      </c>
      <c r="C67" s="24"/>
      <c r="D67" s="25">
        <v>37882769</v>
      </c>
      <c r="E67" s="26">
        <v>37882769</v>
      </c>
      <c r="F67" s="26">
        <v>17864878</v>
      </c>
      <c r="G67" s="26">
        <v>2316937</v>
      </c>
      <c r="H67" s="26">
        <v>2416763</v>
      </c>
      <c r="I67" s="26">
        <v>22598578</v>
      </c>
      <c r="J67" s="26">
        <v>2261348</v>
      </c>
      <c r="K67" s="26">
        <v>2164861</v>
      </c>
      <c r="L67" s="26">
        <v>2464698</v>
      </c>
      <c r="M67" s="26">
        <v>6890907</v>
      </c>
      <c r="N67" s="26"/>
      <c r="O67" s="26"/>
      <c r="P67" s="26"/>
      <c r="Q67" s="26"/>
      <c r="R67" s="26"/>
      <c r="S67" s="26"/>
      <c r="T67" s="26"/>
      <c r="U67" s="26"/>
      <c r="V67" s="26">
        <v>29489485</v>
      </c>
      <c r="W67" s="26">
        <v>18941382</v>
      </c>
      <c r="X67" s="26"/>
      <c r="Y67" s="25"/>
      <c r="Z67" s="27">
        <v>37882769</v>
      </c>
    </row>
    <row r="68" spans="1:26" ht="13.5" hidden="1">
      <c r="A68" s="37" t="s">
        <v>31</v>
      </c>
      <c r="B68" s="19">
        <v>13285401</v>
      </c>
      <c r="C68" s="19"/>
      <c r="D68" s="20">
        <v>15259249</v>
      </c>
      <c r="E68" s="21">
        <v>15259249</v>
      </c>
      <c r="F68" s="21">
        <v>14850604</v>
      </c>
      <c r="G68" s="21">
        <v>29</v>
      </c>
      <c r="H68" s="21">
        <v>29</v>
      </c>
      <c r="I68" s="21">
        <v>14850662</v>
      </c>
      <c r="J68" s="21">
        <v>29</v>
      </c>
      <c r="K68" s="21">
        <v>29</v>
      </c>
      <c r="L68" s="21">
        <v>29</v>
      </c>
      <c r="M68" s="21">
        <v>87</v>
      </c>
      <c r="N68" s="21"/>
      <c r="O68" s="21"/>
      <c r="P68" s="21"/>
      <c r="Q68" s="21"/>
      <c r="R68" s="21"/>
      <c r="S68" s="21"/>
      <c r="T68" s="21"/>
      <c r="U68" s="21"/>
      <c r="V68" s="21">
        <v>14850749</v>
      </c>
      <c r="W68" s="21">
        <v>7629624</v>
      </c>
      <c r="X68" s="21"/>
      <c r="Y68" s="20"/>
      <c r="Z68" s="23">
        <v>15259249</v>
      </c>
    </row>
    <row r="69" spans="1:26" ht="13.5" hidden="1">
      <c r="A69" s="38" t="s">
        <v>32</v>
      </c>
      <c r="B69" s="19">
        <v>21977718</v>
      </c>
      <c r="C69" s="19"/>
      <c r="D69" s="20">
        <v>22623520</v>
      </c>
      <c r="E69" s="21">
        <v>22623520</v>
      </c>
      <c r="F69" s="21">
        <v>2561386</v>
      </c>
      <c r="G69" s="21">
        <v>1868509</v>
      </c>
      <c r="H69" s="21">
        <v>1959359</v>
      </c>
      <c r="I69" s="21">
        <v>6389254</v>
      </c>
      <c r="J69" s="21">
        <v>1760737</v>
      </c>
      <c r="K69" s="21">
        <v>1784945</v>
      </c>
      <c r="L69" s="21">
        <v>1816987</v>
      </c>
      <c r="M69" s="21">
        <v>5362669</v>
      </c>
      <c r="N69" s="21"/>
      <c r="O69" s="21"/>
      <c r="P69" s="21"/>
      <c r="Q69" s="21"/>
      <c r="R69" s="21"/>
      <c r="S69" s="21"/>
      <c r="T69" s="21"/>
      <c r="U69" s="21"/>
      <c r="V69" s="21">
        <v>11751923</v>
      </c>
      <c r="W69" s="21">
        <v>11311758</v>
      </c>
      <c r="X69" s="21"/>
      <c r="Y69" s="20"/>
      <c r="Z69" s="23">
        <v>22623520</v>
      </c>
    </row>
    <row r="70" spans="1:26" ht="13.5" hidden="1">
      <c r="A70" s="39" t="s">
        <v>103</v>
      </c>
      <c r="B70" s="19">
        <v>1773333</v>
      </c>
      <c r="C70" s="19"/>
      <c r="D70" s="20">
        <v>1915675</v>
      </c>
      <c r="E70" s="21">
        <v>1915675</v>
      </c>
      <c r="F70" s="21">
        <v>173299</v>
      </c>
      <c r="G70" s="21">
        <v>187251</v>
      </c>
      <c r="H70" s="21">
        <v>338000</v>
      </c>
      <c r="I70" s="21">
        <v>698550</v>
      </c>
      <c r="J70" s="21">
        <v>9726</v>
      </c>
      <c r="K70" s="21">
        <v>174425</v>
      </c>
      <c r="L70" s="21">
        <v>192437</v>
      </c>
      <c r="M70" s="21">
        <v>376588</v>
      </c>
      <c r="N70" s="21"/>
      <c r="O70" s="21"/>
      <c r="P70" s="21"/>
      <c r="Q70" s="21"/>
      <c r="R70" s="21"/>
      <c r="S70" s="21"/>
      <c r="T70" s="21"/>
      <c r="U70" s="21"/>
      <c r="V70" s="21">
        <v>1075138</v>
      </c>
      <c r="W70" s="21">
        <v>957840</v>
      </c>
      <c r="X70" s="21"/>
      <c r="Y70" s="20"/>
      <c r="Z70" s="23">
        <v>1915675</v>
      </c>
    </row>
    <row r="71" spans="1:26" ht="13.5" hidden="1">
      <c r="A71" s="39" t="s">
        <v>104</v>
      </c>
      <c r="B71" s="19">
        <v>9690900</v>
      </c>
      <c r="C71" s="19"/>
      <c r="D71" s="20">
        <v>8817581</v>
      </c>
      <c r="E71" s="21">
        <v>8817581</v>
      </c>
      <c r="F71" s="21">
        <v>867085</v>
      </c>
      <c r="G71" s="21">
        <v>760325</v>
      </c>
      <c r="H71" s="21">
        <v>762532</v>
      </c>
      <c r="I71" s="21">
        <v>2389942</v>
      </c>
      <c r="J71" s="21">
        <v>878717</v>
      </c>
      <c r="K71" s="21">
        <v>745479</v>
      </c>
      <c r="L71" s="21">
        <v>732860</v>
      </c>
      <c r="M71" s="21">
        <v>2357056</v>
      </c>
      <c r="N71" s="21"/>
      <c r="O71" s="21"/>
      <c r="P71" s="21"/>
      <c r="Q71" s="21"/>
      <c r="R71" s="21"/>
      <c r="S71" s="21"/>
      <c r="T71" s="21"/>
      <c r="U71" s="21"/>
      <c r="V71" s="21">
        <v>4746998</v>
      </c>
      <c r="W71" s="21">
        <v>4408788</v>
      </c>
      <c r="X71" s="21"/>
      <c r="Y71" s="20"/>
      <c r="Z71" s="23">
        <v>8817581</v>
      </c>
    </row>
    <row r="72" spans="1:26" ht="13.5" hidden="1">
      <c r="A72" s="39" t="s">
        <v>105</v>
      </c>
      <c r="B72" s="19">
        <v>7112247</v>
      </c>
      <c r="C72" s="19"/>
      <c r="D72" s="20">
        <v>8231463</v>
      </c>
      <c r="E72" s="21">
        <v>8231463</v>
      </c>
      <c r="F72" s="21">
        <v>1181239</v>
      </c>
      <c r="G72" s="21">
        <v>608368</v>
      </c>
      <c r="H72" s="21">
        <v>590414</v>
      </c>
      <c r="I72" s="21">
        <v>2380021</v>
      </c>
      <c r="J72" s="21">
        <v>582667</v>
      </c>
      <c r="K72" s="21">
        <v>575674</v>
      </c>
      <c r="L72" s="21">
        <v>599800</v>
      </c>
      <c r="M72" s="21">
        <v>1758141</v>
      </c>
      <c r="N72" s="21"/>
      <c r="O72" s="21"/>
      <c r="P72" s="21"/>
      <c r="Q72" s="21"/>
      <c r="R72" s="21"/>
      <c r="S72" s="21"/>
      <c r="T72" s="21"/>
      <c r="U72" s="21"/>
      <c r="V72" s="21">
        <v>4138162</v>
      </c>
      <c r="W72" s="21">
        <v>4115730</v>
      </c>
      <c r="X72" s="21"/>
      <c r="Y72" s="20"/>
      <c r="Z72" s="23">
        <v>8231463</v>
      </c>
    </row>
    <row r="73" spans="1:26" ht="13.5" hidden="1">
      <c r="A73" s="39" t="s">
        <v>106</v>
      </c>
      <c r="B73" s="19">
        <v>3401238</v>
      </c>
      <c r="C73" s="19"/>
      <c r="D73" s="20">
        <v>3658801</v>
      </c>
      <c r="E73" s="21">
        <v>3658801</v>
      </c>
      <c r="F73" s="21">
        <v>339763</v>
      </c>
      <c r="G73" s="21">
        <v>312565</v>
      </c>
      <c r="H73" s="21">
        <v>268413</v>
      </c>
      <c r="I73" s="21">
        <v>920741</v>
      </c>
      <c r="J73" s="21">
        <v>289627</v>
      </c>
      <c r="K73" s="21">
        <v>289367</v>
      </c>
      <c r="L73" s="21">
        <v>291890</v>
      </c>
      <c r="M73" s="21">
        <v>870884</v>
      </c>
      <c r="N73" s="21"/>
      <c r="O73" s="21"/>
      <c r="P73" s="21"/>
      <c r="Q73" s="21"/>
      <c r="R73" s="21"/>
      <c r="S73" s="21"/>
      <c r="T73" s="21"/>
      <c r="U73" s="21"/>
      <c r="V73" s="21">
        <v>1791625</v>
      </c>
      <c r="W73" s="21">
        <v>1829400</v>
      </c>
      <c r="X73" s="21"/>
      <c r="Y73" s="20"/>
      <c r="Z73" s="23">
        <v>3658801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>
        <v>452888</v>
      </c>
      <c r="G75" s="30">
        <v>448399</v>
      </c>
      <c r="H75" s="30">
        <v>457375</v>
      </c>
      <c r="I75" s="30">
        <v>1358662</v>
      </c>
      <c r="J75" s="30">
        <v>500582</v>
      </c>
      <c r="K75" s="30">
        <v>379887</v>
      </c>
      <c r="L75" s="30">
        <v>647682</v>
      </c>
      <c r="M75" s="30">
        <v>1528151</v>
      </c>
      <c r="N75" s="30"/>
      <c r="O75" s="30"/>
      <c r="P75" s="30"/>
      <c r="Q75" s="30"/>
      <c r="R75" s="30"/>
      <c r="S75" s="30"/>
      <c r="T75" s="30"/>
      <c r="U75" s="30"/>
      <c r="V75" s="30">
        <v>2886813</v>
      </c>
      <c r="W75" s="30"/>
      <c r="X75" s="30"/>
      <c r="Y75" s="29"/>
      <c r="Z75" s="31"/>
    </row>
    <row r="76" spans="1:26" ht="13.5" hidden="1">
      <c r="A76" s="42" t="s">
        <v>286</v>
      </c>
      <c r="B76" s="32">
        <v>35263119</v>
      </c>
      <c r="C76" s="32"/>
      <c r="D76" s="33">
        <v>26148065</v>
      </c>
      <c r="E76" s="34">
        <v>26148065</v>
      </c>
      <c r="F76" s="34">
        <v>769293</v>
      </c>
      <c r="G76" s="34">
        <v>841336</v>
      </c>
      <c r="H76" s="34">
        <v>3506455</v>
      </c>
      <c r="I76" s="34">
        <v>5117084</v>
      </c>
      <c r="J76" s="34"/>
      <c r="K76" s="34">
        <v>1131659</v>
      </c>
      <c r="L76" s="34">
        <v>841152</v>
      </c>
      <c r="M76" s="34">
        <v>1972811</v>
      </c>
      <c r="N76" s="34"/>
      <c r="O76" s="34"/>
      <c r="P76" s="34"/>
      <c r="Q76" s="34"/>
      <c r="R76" s="34"/>
      <c r="S76" s="34"/>
      <c r="T76" s="34"/>
      <c r="U76" s="34"/>
      <c r="V76" s="34">
        <v>7089895</v>
      </c>
      <c r="W76" s="34">
        <v>9924676</v>
      </c>
      <c r="X76" s="34"/>
      <c r="Y76" s="33"/>
      <c r="Z76" s="35">
        <v>26148065</v>
      </c>
    </row>
    <row r="77" spans="1:26" ht="13.5" hidden="1">
      <c r="A77" s="37" t="s">
        <v>31</v>
      </c>
      <c r="B77" s="19">
        <v>13285401</v>
      </c>
      <c r="C77" s="19"/>
      <c r="D77" s="20">
        <v>9948423</v>
      </c>
      <c r="E77" s="21">
        <v>9948423</v>
      </c>
      <c r="F77" s="21">
        <v>356009</v>
      </c>
      <c r="G77" s="21">
        <v>406886</v>
      </c>
      <c r="H77" s="21">
        <v>2670520</v>
      </c>
      <c r="I77" s="21">
        <v>3433415</v>
      </c>
      <c r="J77" s="21"/>
      <c r="K77" s="21">
        <v>703869</v>
      </c>
      <c r="L77" s="21">
        <v>441158</v>
      </c>
      <c r="M77" s="21">
        <v>1145027</v>
      </c>
      <c r="N77" s="21"/>
      <c r="O77" s="21"/>
      <c r="P77" s="21"/>
      <c r="Q77" s="21"/>
      <c r="R77" s="21"/>
      <c r="S77" s="21"/>
      <c r="T77" s="21"/>
      <c r="U77" s="21"/>
      <c r="V77" s="21">
        <v>4578442</v>
      </c>
      <c r="W77" s="21">
        <v>3055079</v>
      </c>
      <c r="X77" s="21"/>
      <c r="Y77" s="20"/>
      <c r="Z77" s="23">
        <v>9948423</v>
      </c>
    </row>
    <row r="78" spans="1:26" ht="13.5" hidden="1">
      <c r="A78" s="38" t="s">
        <v>32</v>
      </c>
      <c r="B78" s="19">
        <v>21977718</v>
      </c>
      <c r="C78" s="19"/>
      <c r="D78" s="20">
        <v>16199642</v>
      </c>
      <c r="E78" s="21">
        <v>16199642</v>
      </c>
      <c r="F78" s="21">
        <v>413284</v>
      </c>
      <c r="G78" s="21">
        <v>434450</v>
      </c>
      <c r="H78" s="21">
        <v>835935</v>
      </c>
      <c r="I78" s="21">
        <v>1683669</v>
      </c>
      <c r="J78" s="21"/>
      <c r="K78" s="21">
        <v>427790</v>
      </c>
      <c r="L78" s="21">
        <v>399994</v>
      </c>
      <c r="M78" s="21">
        <v>827784</v>
      </c>
      <c r="N78" s="21"/>
      <c r="O78" s="21"/>
      <c r="P78" s="21"/>
      <c r="Q78" s="21"/>
      <c r="R78" s="21"/>
      <c r="S78" s="21"/>
      <c r="T78" s="21"/>
      <c r="U78" s="21"/>
      <c r="V78" s="21">
        <v>2511453</v>
      </c>
      <c r="W78" s="21">
        <v>6869597</v>
      </c>
      <c r="X78" s="21"/>
      <c r="Y78" s="20"/>
      <c r="Z78" s="23">
        <v>16199642</v>
      </c>
    </row>
    <row r="79" spans="1:26" ht="13.5" hidden="1">
      <c r="A79" s="39" t="s">
        <v>103</v>
      </c>
      <c r="B79" s="19">
        <v>1773333</v>
      </c>
      <c r="C79" s="19"/>
      <c r="D79" s="20">
        <v>1915676</v>
      </c>
      <c r="E79" s="21">
        <v>1915676</v>
      </c>
      <c r="F79" s="21">
        <v>162936</v>
      </c>
      <c r="G79" s="21">
        <v>169134</v>
      </c>
      <c r="H79" s="21">
        <v>334469</v>
      </c>
      <c r="I79" s="21">
        <v>666539</v>
      </c>
      <c r="J79" s="21"/>
      <c r="K79" s="21">
        <v>168356</v>
      </c>
      <c r="L79" s="21">
        <v>185980</v>
      </c>
      <c r="M79" s="21">
        <v>354336</v>
      </c>
      <c r="N79" s="21"/>
      <c r="O79" s="21"/>
      <c r="P79" s="21"/>
      <c r="Q79" s="21"/>
      <c r="R79" s="21"/>
      <c r="S79" s="21"/>
      <c r="T79" s="21"/>
      <c r="U79" s="21"/>
      <c r="V79" s="21">
        <v>1020875</v>
      </c>
      <c r="W79" s="21">
        <v>957834</v>
      </c>
      <c r="X79" s="21"/>
      <c r="Y79" s="20"/>
      <c r="Z79" s="23">
        <v>1915676</v>
      </c>
    </row>
    <row r="80" spans="1:26" ht="13.5" hidden="1">
      <c r="A80" s="39" t="s">
        <v>104</v>
      </c>
      <c r="B80" s="19">
        <v>9690901</v>
      </c>
      <c r="C80" s="19"/>
      <c r="D80" s="20">
        <v>7347986</v>
      </c>
      <c r="E80" s="21">
        <v>7347986</v>
      </c>
      <c r="F80" s="21">
        <v>130950</v>
      </c>
      <c r="G80" s="21">
        <v>152855</v>
      </c>
      <c r="H80" s="21">
        <v>263980</v>
      </c>
      <c r="I80" s="21">
        <v>547785</v>
      </c>
      <c r="J80" s="21"/>
      <c r="K80" s="21">
        <v>137917</v>
      </c>
      <c r="L80" s="21">
        <v>104776</v>
      </c>
      <c r="M80" s="21">
        <v>242693</v>
      </c>
      <c r="N80" s="21"/>
      <c r="O80" s="21"/>
      <c r="P80" s="21"/>
      <c r="Q80" s="21"/>
      <c r="R80" s="21"/>
      <c r="S80" s="21"/>
      <c r="T80" s="21"/>
      <c r="U80" s="21"/>
      <c r="V80" s="21">
        <v>790478</v>
      </c>
      <c r="W80" s="21">
        <v>2939192</v>
      </c>
      <c r="X80" s="21"/>
      <c r="Y80" s="20"/>
      <c r="Z80" s="23">
        <v>7347986</v>
      </c>
    </row>
    <row r="81" spans="1:26" ht="13.5" hidden="1">
      <c r="A81" s="39" t="s">
        <v>105</v>
      </c>
      <c r="B81" s="19">
        <v>7112246</v>
      </c>
      <c r="C81" s="19"/>
      <c r="D81" s="20">
        <v>4801684</v>
      </c>
      <c r="E81" s="21">
        <v>4801684</v>
      </c>
      <c r="F81" s="21">
        <v>51532</v>
      </c>
      <c r="G81" s="21">
        <v>54464</v>
      </c>
      <c r="H81" s="21">
        <v>110965</v>
      </c>
      <c r="I81" s="21">
        <v>216961</v>
      </c>
      <c r="J81" s="21"/>
      <c r="K81" s="21">
        <v>68296</v>
      </c>
      <c r="L81" s="21">
        <v>69784</v>
      </c>
      <c r="M81" s="21">
        <v>138080</v>
      </c>
      <c r="N81" s="21"/>
      <c r="O81" s="21"/>
      <c r="P81" s="21"/>
      <c r="Q81" s="21"/>
      <c r="R81" s="21"/>
      <c r="S81" s="21"/>
      <c r="T81" s="21"/>
      <c r="U81" s="21"/>
      <c r="V81" s="21">
        <v>355041</v>
      </c>
      <c r="W81" s="21">
        <v>2057868</v>
      </c>
      <c r="X81" s="21"/>
      <c r="Y81" s="20"/>
      <c r="Z81" s="23">
        <v>4801684</v>
      </c>
    </row>
    <row r="82" spans="1:26" ht="13.5" hidden="1">
      <c r="A82" s="39" t="s">
        <v>106</v>
      </c>
      <c r="B82" s="19">
        <v>3401238</v>
      </c>
      <c r="C82" s="19"/>
      <c r="D82" s="20">
        <v>2134296</v>
      </c>
      <c r="E82" s="21">
        <v>2134296</v>
      </c>
      <c r="F82" s="21">
        <v>64179</v>
      </c>
      <c r="G82" s="21">
        <v>51287</v>
      </c>
      <c r="H82" s="21">
        <v>82409</v>
      </c>
      <c r="I82" s="21">
        <v>197875</v>
      </c>
      <c r="J82" s="21"/>
      <c r="K82" s="21">
        <v>45689</v>
      </c>
      <c r="L82" s="21">
        <v>29795</v>
      </c>
      <c r="M82" s="21">
        <v>75484</v>
      </c>
      <c r="N82" s="21"/>
      <c r="O82" s="21"/>
      <c r="P82" s="21"/>
      <c r="Q82" s="21"/>
      <c r="R82" s="21"/>
      <c r="S82" s="21"/>
      <c r="T82" s="21"/>
      <c r="U82" s="21"/>
      <c r="V82" s="21">
        <v>273359</v>
      </c>
      <c r="W82" s="21">
        <v>914703</v>
      </c>
      <c r="X82" s="21"/>
      <c r="Y82" s="20"/>
      <c r="Z82" s="23">
        <v>2134296</v>
      </c>
    </row>
    <row r="83" spans="1:26" ht="13.5" hidden="1">
      <c r="A83" s="39" t="s">
        <v>107</v>
      </c>
      <c r="B83" s="19"/>
      <c r="C83" s="19"/>
      <c r="D83" s="20"/>
      <c r="E83" s="21"/>
      <c r="F83" s="21">
        <v>3687</v>
      </c>
      <c r="G83" s="21">
        <v>6710</v>
      </c>
      <c r="H83" s="21">
        <v>44112</v>
      </c>
      <c r="I83" s="21">
        <v>54509</v>
      </c>
      <c r="J83" s="21"/>
      <c r="K83" s="21">
        <v>7532</v>
      </c>
      <c r="L83" s="21">
        <v>9659</v>
      </c>
      <c r="M83" s="21">
        <v>17191</v>
      </c>
      <c r="N83" s="21"/>
      <c r="O83" s="21"/>
      <c r="P83" s="21"/>
      <c r="Q83" s="21"/>
      <c r="R83" s="21"/>
      <c r="S83" s="21"/>
      <c r="T83" s="21"/>
      <c r="U83" s="21"/>
      <c r="V83" s="21">
        <v>71700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206953</v>
      </c>
      <c r="F5" s="345">
        <f t="shared" si="0"/>
        <v>206953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103477</v>
      </c>
      <c r="Y5" s="345">
        <f t="shared" si="0"/>
        <v>-103477</v>
      </c>
      <c r="Z5" s="346">
        <f>+IF(X5&lt;&gt;0,+(Y5/X5)*100,0)</f>
        <v>-100</v>
      </c>
      <c r="AA5" s="347">
        <f>+AA6+AA8+AA11+AA13+AA15</f>
        <v>206953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70000</v>
      </c>
      <c r="F6" s="59">
        <f t="shared" si="1"/>
        <v>70000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35000</v>
      </c>
      <c r="Y6" s="59">
        <f t="shared" si="1"/>
        <v>-35000</v>
      </c>
      <c r="Z6" s="61">
        <f>+IF(X6&lt;&gt;0,+(Y6/X6)*100,0)</f>
        <v>-100</v>
      </c>
      <c r="AA6" s="62">
        <f t="shared" si="1"/>
        <v>70000</v>
      </c>
    </row>
    <row r="7" spans="1:27" ht="13.5">
      <c r="A7" s="291" t="s">
        <v>228</v>
      </c>
      <c r="B7" s="142"/>
      <c r="C7" s="60"/>
      <c r="D7" s="327"/>
      <c r="E7" s="60">
        <v>70000</v>
      </c>
      <c r="F7" s="59">
        <v>70000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35000</v>
      </c>
      <c r="Y7" s="59">
        <v>-35000</v>
      </c>
      <c r="Z7" s="61">
        <v>-100</v>
      </c>
      <c r="AA7" s="62">
        <v>70000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21837</v>
      </c>
      <c r="F8" s="59">
        <f t="shared" si="2"/>
        <v>21837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10919</v>
      </c>
      <c r="Y8" s="59">
        <f t="shared" si="2"/>
        <v>-10919</v>
      </c>
      <c r="Z8" s="61">
        <f>+IF(X8&lt;&gt;0,+(Y8/X8)*100,0)</f>
        <v>-100</v>
      </c>
      <c r="AA8" s="62">
        <f>SUM(AA9:AA10)</f>
        <v>21837</v>
      </c>
    </row>
    <row r="9" spans="1:27" ht="13.5">
      <c r="A9" s="291" t="s">
        <v>229</v>
      </c>
      <c r="B9" s="142"/>
      <c r="C9" s="60"/>
      <c r="D9" s="327"/>
      <c r="E9" s="60">
        <v>21837</v>
      </c>
      <c r="F9" s="59">
        <v>21837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10919</v>
      </c>
      <c r="Y9" s="59">
        <v>-10919</v>
      </c>
      <c r="Z9" s="61">
        <v>-100</v>
      </c>
      <c r="AA9" s="62">
        <v>21837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115116</v>
      </c>
      <c r="F11" s="351">
        <f t="shared" si="3"/>
        <v>115116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57558</v>
      </c>
      <c r="Y11" s="351">
        <f t="shared" si="3"/>
        <v>-57558</v>
      </c>
      <c r="Z11" s="352">
        <f>+IF(X11&lt;&gt;0,+(Y11/X11)*100,0)</f>
        <v>-100</v>
      </c>
      <c r="AA11" s="353">
        <f t="shared" si="3"/>
        <v>115116</v>
      </c>
    </row>
    <row r="12" spans="1:27" ht="13.5">
      <c r="A12" s="291" t="s">
        <v>231</v>
      </c>
      <c r="B12" s="136"/>
      <c r="C12" s="60"/>
      <c r="D12" s="327"/>
      <c r="E12" s="60">
        <v>115116</v>
      </c>
      <c r="F12" s="59">
        <v>115116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57558</v>
      </c>
      <c r="Y12" s="59">
        <v>-57558</v>
      </c>
      <c r="Z12" s="61">
        <v>-100</v>
      </c>
      <c r="AA12" s="62">
        <v>115116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971701</v>
      </c>
      <c r="F40" s="332">
        <f t="shared" si="9"/>
        <v>971701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485851</v>
      </c>
      <c r="Y40" s="332">
        <f t="shared" si="9"/>
        <v>-485851</v>
      </c>
      <c r="Z40" s="323">
        <f>+IF(X40&lt;&gt;0,+(Y40/X40)*100,0)</f>
        <v>-100</v>
      </c>
      <c r="AA40" s="337">
        <f>SUM(AA41:AA49)</f>
        <v>971701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971701</v>
      </c>
      <c r="F43" s="357">
        <v>971701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485851</v>
      </c>
      <c r="Y43" s="357">
        <v>-485851</v>
      </c>
      <c r="Z43" s="358">
        <v>-100</v>
      </c>
      <c r="AA43" s="303">
        <v>971701</v>
      </c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1178654</v>
      </c>
      <c r="F60" s="264">
        <f t="shared" si="14"/>
        <v>1178654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589328</v>
      </c>
      <c r="Y60" s="264">
        <f t="shared" si="14"/>
        <v>-589328</v>
      </c>
      <c r="Z60" s="324">
        <f>+IF(X60&lt;&gt;0,+(Y60/X60)*100,0)</f>
        <v>-100</v>
      </c>
      <c r="AA60" s="232">
        <f>+AA57+AA54+AA51+AA40+AA37+AA34+AA22+AA5</f>
        <v>1178654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41589185</v>
      </c>
      <c r="D5" s="153">
        <f>SUM(D6:D8)</f>
        <v>0</v>
      </c>
      <c r="E5" s="154">
        <f t="shared" si="0"/>
        <v>51491161</v>
      </c>
      <c r="F5" s="100">
        <f t="shared" si="0"/>
        <v>51491161</v>
      </c>
      <c r="G5" s="100">
        <f t="shared" si="0"/>
        <v>26515042</v>
      </c>
      <c r="H5" s="100">
        <f t="shared" si="0"/>
        <v>758606</v>
      </c>
      <c r="I5" s="100">
        <f t="shared" si="0"/>
        <v>1199349</v>
      </c>
      <c r="J5" s="100">
        <f t="shared" si="0"/>
        <v>28472997</v>
      </c>
      <c r="K5" s="100">
        <f t="shared" si="0"/>
        <v>869683</v>
      </c>
      <c r="L5" s="100">
        <f t="shared" si="0"/>
        <v>9949527</v>
      </c>
      <c r="M5" s="100">
        <f t="shared" si="0"/>
        <v>775470</v>
      </c>
      <c r="N5" s="100">
        <f t="shared" si="0"/>
        <v>11594680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40067677</v>
      </c>
      <c r="X5" s="100">
        <f t="shared" si="0"/>
        <v>0</v>
      </c>
      <c r="Y5" s="100">
        <f t="shared" si="0"/>
        <v>40067677</v>
      </c>
      <c r="Z5" s="137">
        <f>+IF(X5&lt;&gt;0,+(Y5/X5)*100,0)</f>
        <v>0</v>
      </c>
      <c r="AA5" s="153">
        <f>SUM(AA6:AA8)</f>
        <v>51491161</v>
      </c>
    </row>
    <row r="6" spans="1:27" ht="13.5">
      <c r="A6" s="138" t="s">
        <v>75</v>
      </c>
      <c r="B6" s="136"/>
      <c r="C6" s="155">
        <v>23704702</v>
      </c>
      <c r="D6" s="155"/>
      <c r="E6" s="156">
        <v>25943076</v>
      </c>
      <c r="F6" s="60">
        <v>25943076</v>
      </c>
      <c r="G6" s="60">
        <v>10327240</v>
      </c>
      <c r="H6" s="60">
        <v>4333</v>
      </c>
      <c r="I6" s="60"/>
      <c r="J6" s="60">
        <v>10331573</v>
      </c>
      <c r="K6" s="60"/>
      <c r="L6" s="60">
        <v>8647948</v>
      </c>
      <c r="M6" s="60"/>
      <c r="N6" s="60">
        <v>8647948</v>
      </c>
      <c r="O6" s="60"/>
      <c r="P6" s="60"/>
      <c r="Q6" s="60"/>
      <c r="R6" s="60"/>
      <c r="S6" s="60"/>
      <c r="T6" s="60"/>
      <c r="U6" s="60"/>
      <c r="V6" s="60"/>
      <c r="W6" s="60">
        <v>18979521</v>
      </c>
      <c r="X6" s="60"/>
      <c r="Y6" s="60">
        <v>18979521</v>
      </c>
      <c r="Z6" s="140">
        <v>0</v>
      </c>
      <c r="AA6" s="155">
        <v>25943076</v>
      </c>
    </row>
    <row r="7" spans="1:27" ht="13.5">
      <c r="A7" s="138" t="s">
        <v>76</v>
      </c>
      <c r="B7" s="136"/>
      <c r="C7" s="157">
        <v>16978780</v>
      </c>
      <c r="D7" s="157"/>
      <c r="E7" s="158">
        <v>25498031</v>
      </c>
      <c r="F7" s="159">
        <v>25498031</v>
      </c>
      <c r="G7" s="159">
        <v>16151181</v>
      </c>
      <c r="H7" s="159">
        <v>744784</v>
      </c>
      <c r="I7" s="159">
        <v>1187996</v>
      </c>
      <c r="J7" s="159">
        <v>18083961</v>
      </c>
      <c r="K7" s="159">
        <v>786961</v>
      </c>
      <c r="L7" s="159">
        <v>1291853</v>
      </c>
      <c r="M7" s="159">
        <v>765992</v>
      </c>
      <c r="N7" s="159">
        <v>2844806</v>
      </c>
      <c r="O7" s="159"/>
      <c r="P7" s="159"/>
      <c r="Q7" s="159"/>
      <c r="R7" s="159"/>
      <c r="S7" s="159"/>
      <c r="T7" s="159"/>
      <c r="U7" s="159"/>
      <c r="V7" s="159"/>
      <c r="W7" s="159">
        <v>20928767</v>
      </c>
      <c r="X7" s="159"/>
      <c r="Y7" s="159">
        <v>20928767</v>
      </c>
      <c r="Z7" s="141">
        <v>0</v>
      </c>
      <c r="AA7" s="157">
        <v>25498031</v>
      </c>
    </row>
    <row r="8" spans="1:27" ht="13.5">
      <c r="A8" s="138" t="s">
        <v>77</v>
      </c>
      <c r="B8" s="136"/>
      <c r="C8" s="155">
        <v>905703</v>
      </c>
      <c r="D8" s="155"/>
      <c r="E8" s="156">
        <v>50054</v>
      </c>
      <c r="F8" s="60">
        <v>50054</v>
      </c>
      <c r="G8" s="60">
        <v>36621</v>
      </c>
      <c r="H8" s="60">
        <v>9489</v>
      </c>
      <c r="I8" s="60">
        <v>11353</v>
      </c>
      <c r="J8" s="60">
        <v>57463</v>
      </c>
      <c r="K8" s="60">
        <v>82722</v>
      </c>
      <c r="L8" s="60">
        <v>9726</v>
      </c>
      <c r="M8" s="60">
        <v>9478</v>
      </c>
      <c r="N8" s="60">
        <v>101926</v>
      </c>
      <c r="O8" s="60"/>
      <c r="P8" s="60"/>
      <c r="Q8" s="60"/>
      <c r="R8" s="60"/>
      <c r="S8" s="60"/>
      <c r="T8" s="60"/>
      <c r="U8" s="60"/>
      <c r="V8" s="60"/>
      <c r="W8" s="60">
        <v>159389</v>
      </c>
      <c r="X8" s="60"/>
      <c r="Y8" s="60">
        <v>159389</v>
      </c>
      <c r="Z8" s="140">
        <v>0</v>
      </c>
      <c r="AA8" s="155">
        <v>50054</v>
      </c>
    </row>
    <row r="9" spans="1:27" ht="13.5">
      <c r="A9" s="135" t="s">
        <v>78</v>
      </c>
      <c r="B9" s="136"/>
      <c r="C9" s="153">
        <f aca="true" t="shared" si="1" ref="C9:Y9">SUM(C10:C14)</f>
        <v>38777827</v>
      </c>
      <c r="D9" s="153">
        <f>SUM(D10:D14)</f>
        <v>0</v>
      </c>
      <c r="E9" s="154">
        <f t="shared" si="1"/>
        <v>9065044</v>
      </c>
      <c r="F9" s="100">
        <f t="shared" si="1"/>
        <v>9065044</v>
      </c>
      <c r="G9" s="100">
        <f t="shared" si="1"/>
        <v>33035</v>
      </c>
      <c r="H9" s="100">
        <f t="shared" si="1"/>
        <v>1977095</v>
      </c>
      <c r="I9" s="100">
        <f t="shared" si="1"/>
        <v>1798077</v>
      </c>
      <c r="J9" s="100">
        <f t="shared" si="1"/>
        <v>3808207</v>
      </c>
      <c r="K9" s="100">
        <f t="shared" si="1"/>
        <v>1972977</v>
      </c>
      <c r="L9" s="100">
        <f t="shared" si="1"/>
        <v>3859981</v>
      </c>
      <c r="M9" s="100">
        <f t="shared" si="1"/>
        <v>-400486</v>
      </c>
      <c r="N9" s="100">
        <f t="shared" si="1"/>
        <v>5432472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9240679</v>
      </c>
      <c r="X9" s="100">
        <f t="shared" si="1"/>
        <v>0</v>
      </c>
      <c r="Y9" s="100">
        <f t="shared" si="1"/>
        <v>9240679</v>
      </c>
      <c r="Z9" s="137">
        <f>+IF(X9&lt;&gt;0,+(Y9/X9)*100,0)</f>
        <v>0</v>
      </c>
      <c r="AA9" s="153">
        <f>SUM(AA10:AA14)</f>
        <v>9065044</v>
      </c>
    </row>
    <row r="10" spans="1:27" ht="13.5">
      <c r="A10" s="138" t="s">
        <v>79</v>
      </c>
      <c r="B10" s="136"/>
      <c r="C10" s="155">
        <v>3483908</v>
      </c>
      <c r="D10" s="155"/>
      <c r="E10" s="156">
        <v>2113044</v>
      </c>
      <c r="F10" s="60">
        <v>2113044</v>
      </c>
      <c r="G10" s="60">
        <v>12785</v>
      </c>
      <c r="H10" s="60">
        <v>414873</v>
      </c>
      <c r="I10" s="60">
        <v>33506</v>
      </c>
      <c r="J10" s="60">
        <v>461164</v>
      </c>
      <c r="K10" s="60">
        <v>21160</v>
      </c>
      <c r="L10" s="60">
        <v>312533</v>
      </c>
      <c r="M10" s="60">
        <v>184525</v>
      </c>
      <c r="N10" s="60">
        <v>518218</v>
      </c>
      <c r="O10" s="60"/>
      <c r="P10" s="60"/>
      <c r="Q10" s="60"/>
      <c r="R10" s="60"/>
      <c r="S10" s="60"/>
      <c r="T10" s="60"/>
      <c r="U10" s="60"/>
      <c r="V10" s="60"/>
      <c r="W10" s="60">
        <v>979382</v>
      </c>
      <c r="X10" s="60"/>
      <c r="Y10" s="60">
        <v>979382</v>
      </c>
      <c r="Z10" s="140">
        <v>0</v>
      </c>
      <c r="AA10" s="155">
        <v>2113044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6968091</v>
      </c>
      <c r="D12" s="155"/>
      <c r="E12" s="156">
        <v>6952000</v>
      </c>
      <c r="F12" s="60">
        <v>6952000</v>
      </c>
      <c r="G12" s="60">
        <v>20250</v>
      </c>
      <c r="H12" s="60">
        <v>585060</v>
      </c>
      <c r="I12" s="60">
        <v>319906</v>
      </c>
      <c r="J12" s="60">
        <v>925216</v>
      </c>
      <c r="K12" s="60"/>
      <c r="L12" s="60">
        <v>2023323</v>
      </c>
      <c r="M12" s="60">
        <v>-729182</v>
      </c>
      <c r="N12" s="60">
        <v>1294141</v>
      </c>
      <c r="O12" s="60"/>
      <c r="P12" s="60"/>
      <c r="Q12" s="60"/>
      <c r="R12" s="60"/>
      <c r="S12" s="60"/>
      <c r="T12" s="60"/>
      <c r="U12" s="60"/>
      <c r="V12" s="60"/>
      <c r="W12" s="60">
        <v>2219357</v>
      </c>
      <c r="X12" s="60"/>
      <c r="Y12" s="60">
        <v>2219357</v>
      </c>
      <c r="Z12" s="140">
        <v>0</v>
      </c>
      <c r="AA12" s="155">
        <v>6952000</v>
      </c>
    </row>
    <row r="13" spans="1:27" ht="13.5">
      <c r="A13" s="138" t="s">
        <v>82</v>
      </c>
      <c r="B13" s="136"/>
      <c r="C13" s="155">
        <v>28325828</v>
      </c>
      <c r="D13" s="155"/>
      <c r="E13" s="156"/>
      <c r="F13" s="60"/>
      <c r="G13" s="60"/>
      <c r="H13" s="60">
        <v>977162</v>
      </c>
      <c r="I13" s="60">
        <v>1444665</v>
      </c>
      <c r="J13" s="60">
        <v>2421827</v>
      </c>
      <c r="K13" s="60">
        <v>1951817</v>
      </c>
      <c r="L13" s="60">
        <v>1524125</v>
      </c>
      <c r="M13" s="60">
        <v>144171</v>
      </c>
      <c r="N13" s="60">
        <v>3620113</v>
      </c>
      <c r="O13" s="60"/>
      <c r="P13" s="60"/>
      <c r="Q13" s="60"/>
      <c r="R13" s="60"/>
      <c r="S13" s="60"/>
      <c r="T13" s="60"/>
      <c r="U13" s="60"/>
      <c r="V13" s="60"/>
      <c r="W13" s="60">
        <v>6041940</v>
      </c>
      <c r="X13" s="60"/>
      <c r="Y13" s="60">
        <v>6041940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3758524</v>
      </c>
      <c r="D15" s="153">
        <f>SUM(D16:D18)</f>
        <v>0</v>
      </c>
      <c r="E15" s="154">
        <f t="shared" si="2"/>
        <v>3068265</v>
      </c>
      <c r="F15" s="100">
        <f t="shared" si="2"/>
        <v>3068265</v>
      </c>
      <c r="G15" s="100">
        <f t="shared" si="2"/>
        <v>279897</v>
      </c>
      <c r="H15" s="100">
        <f t="shared" si="2"/>
        <v>529932</v>
      </c>
      <c r="I15" s="100">
        <f t="shared" si="2"/>
        <v>738802</v>
      </c>
      <c r="J15" s="100">
        <f t="shared" si="2"/>
        <v>1548631</v>
      </c>
      <c r="K15" s="100">
        <f t="shared" si="2"/>
        <v>-139610</v>
      </c>
      <c r="L15" s="100">
        <f t="shared" si="2"/>
        <v>155181</v>
      </c>
      <c r="M15" s="100">
        <f t="shared" si="2"/>
        <v>218310</v>
      </c>
      <c r="N15" s="100">
        <f t="shared" si="2"/>
        <v>233881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1782512</v>
      </c>
      <c r="X15" s="100">
        <f t="shared" si="2"/>
        <v>0</v>
      </c>
      <c r="Y15" s="100">
        <f t="shared" si="2"/>
        <v>1782512</v>
      </c>
      <c r="Z15" s="137">
        <f>+IF(X15&lt;&gt;0,+(Y15/X15)*100,0)</f>
        <v>0</v>
      </c>
      <c r="AA15" s="153">
        <f>SUM(AA16:AA18)</f>
        <v>3068265</v>
      </c>
    </row>
    <row r="16" spans="1:27" ht="13.5">
      <c r="A16" s="138" t="s">
        <v>85</v>
      </c>
      <c r="B16" s="136"/>
      <c r="C16" s="155">
        <v>321602</v>
      </c>
      <c r="D16" s="155"/>
      <c r="E16" s="156">
        <v>204515</v>
      </c>
      <c r="F16" s="60">
        <v>204515</v>
      </c>
      <c r="G16" s="60">
        <v>25186</v>
      </c>
      <c r="H16" s="60">
        <v>2059</v>
      </c>
      <c r="I16" s="60">
        <v>42494</v>
      </c>
      <c r="J16" s="60">
        <v>69739</v>
      </c>
      <c r="K16" s="60"/>
      <c r="L16" s="60">
        <v>1387</v>
      </c>
      <c r="M16" s="60">
        <v>34205</v>
      </c>
      <c r="N16" s="60">
        <v>35592</v>
      </c>
      <c r="O16" s="60"/>
      <c r="P16" s="60"/>
      <c r="Q16" s="60"/>
      <c r="R16" s="60"/>
      <c r="S16" s="60"/>
      <c r="T16" s="60"/>
      <c r="U16" s="60"/>
      <c r="V16" s="60"/>
      <c r="W16" s="60">
        <v>105331</v>
      </c>
      <c r="X16" s="60"/>
      <c r="Y16" s="60">
        <v>105331</v>
      </c>
      <c r="Z16" s="140">
        <v>0</v>
      </c>
      <c r="AA16" s="155">
        <v>204515</v>
      </c>
    </row>
    <row r="17" spans="1:27" ht="13.5">
      <c r="A17" s="138" t="s">
        <v>86</v>
      </c>
      <c r="B17" s="136"/>
      <c r="C17" s="155">
        <v>3436922</v>
      </c>
      <c r="D17" s="155"/>
      <c r="E17" s="156">
        <v>2863750</v>
      </c>
      <c r="F17" s="60">
        <v>2863750</v>
      </c>
      <c r="G17" s="60">
        <v>254711</v>
      </c>
      <c r="H17" s="60">
        <v>527873</v>
      </c>
      <c r="I17" s="60">
        <v>696308</v>
      </c>
      <c r="J17" s="60">
        <v>1478892</v>
      </c>
      <c r="K17" s="60">
        <v>-139610</v>
      </c>
      <c r="L17" s="60">
        <v>153794</v>
      </c>
      <c r="M17" s="60">
        <v>184105</v>
      </c>
      <c r="N17" s="60">
        <v>198289</v>
      </c>
      <c r="O17" s="60"/>
      <c r="P17" s="60"/>
      <c r="Q17" s="60"/>
      <c r="R17" s="60"/>
      <c r="S17" s="60"/>
      <c r="T17" s="60"/>
      <c r="U17" s="60"/>
      <c r="V17" s="60"/>
      <c r="W17" s="60">
        <v>1677181</v>
      </c>
      <c r="X17" s="60"/>
      <c r="Y17" s="60">
        <v>1677181</v>
      </c>
      <c r="Z17" s="140">
        <v>0</v>
      </c>
      <c r="AA17" s="155">
        <v>2863750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51701555</v>
      </c>
      <c r="D19" s="153">
        <f>SUM(D20:D23)</f>
        <v>0</v>
      </c>
      <c r="E19" s="154">
        <f t="shared" si="3"/>
        <v>44968590</v>
      </c>
      <c r="F19" s="100">
        <f t="shared" si="3"/>
        <v>44968590</v>
      </c>
      <c r="G19" s="100">
        <f t="shared" si="3"/>
        <v>5063571</v>
      </c>
      <c r="H19" s="100">
        <f t="shared" si="3"/>
        <v>4979935</v>
      </c>
      <c r="I19" s="100">
        <f t="shared" si="3"/>
        <v>2651343</v>
      </c>
      <c r="J19" s="100">
        <f t="shared" si="3"/>
        <v>12694849</v>
      </c>
      <c r="K19" s="100">
        <f t="shared" si="3"/>
        <v>5638464</v>
      </c>
      <c r="L19" s="100">
        <f t="shared" si="3"/>
        <v>5467679</v>
      </c>
      <c r="M19" s="100">
        <f t="shared" si="3"/>
        <v>4621578</v>
      </c>
      <c r="N19" s="100">
        <f t="shared" si="3"/>
        <v>15727721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28422570</v>
      </c>
      <c r="X19" s="100">
        <f t="shared" si="3"/>
        <v>0</v>
      </c>
      <c r="Y19" s="100">
        <f t="shared" si="3"/>
        <v>28422570</v>
      </c>
      <c r="Z19" s="137">
        <f>+IF(X19&lt;&gt;0,+(Y19/X19)*100,0)</f>
        <v>0</v>
      </c>
      <c r="AA19" s="153">
        <f>SUM(AA20:AA23)</f>
        <v>44968590</v>
      </c>
    </row>
    <row r="20" spans="1:27" ht="13.5">
      <c r="A20" s="138" t="s">
        <v>89</v>
      </c>
      <c r="B20" s="136"/>
      <c r="C20" s="155">
        <v>3346227</v>
      </c>
      <c r="D20" s="155"/>
      <c r="E20" s="156">
        <v>4782404</v>
      </c>
      <c r="F20" s="60">
        <v>4782404</v>
      </c>
      <c r="G20" s="60">
        <v>1380879</v>
      </c>
      <c r="H20" s="60">
        <v>187651</v>
      </c>
      <c r="I20" s="60">
        <v>345789</v>
      </c>
      <c r="J20" s="60">
        <v>1914319</v>
      </c>
      <c r="K20" s="60">
        <v>9726</v>
      </c>
      <c r="L20" s="60">
        <v>1130280</v>
      </c>
      <c r="M20" s="60">
        <v>205296</v>
      </c>
      <c r="N20" s="60">
        <v>1345302</v>
      </c>
      <c r="O20" s="60"/>
      <c r="P20" s="60"/>
      <c r="Q20" s="60"/>
      <c r="R20" s="60"/>
      <c r="S20" s="60"/>
      <c r="T20" s="60"/>
      <c r="U20" s="60"/>
      <c r="V20" s="60"/>
      <c r="W20" s="60">
        <v>3259621</v>
      </c>
      <c r="X20" s="60"/>
      <c r="Y20" s="60">
        <v>3259621</v>
      </c>
      <c r="Z20" s="140">
        <v>0</v>
      </c>
      <c r="AA20" s="155">
        <v>4782404</v>
      </c>
    </row>
    <row r="21" spans="1:27" ht="13.5">
      <c r="A21" s="138" t="s">
        <v>90</v>
      </c>
      <c r="B21" s="136"/>
      <c r="C21" s="155">
        <v>33571115</v>
      </c>
      <c r="D21" s="155"/>
      <c r="E21" s="156">
        <v>26743441</v>
      </c>
      <c r="F21" s="60">
        <v>26743441</v>
      </c>
      <c r="G21" s="60">
        <v>1625210</v>
      </c>
      <c r="H21" s="60">
        <v>3869301</v>
      </c>
      <c r="I21" s="60">
        <v>1446969</v>
      </c>
      <c r="J21" s="60">
        <v>6941480</v>
      </c>
      <c r="K21" s="60">
        <v>4756444</v>
      </c>
      <c r="L21" s="60">
        <v>2958615</v>
      </c>
      <c r="M21" s="60">
        <v>3524592</v>
      </c>
      <c r="N21" s="60">
        <v>11239651</v>
      </c>
      <c r="O21" s="60"/>
      <c r="P21" s="60"/>
      <c r="Q21" s="60"/>
      <c r="R21" s="60"/>
      <c r="S21" s="60"/>
      <c r="T21" s="60"/>
      <c r="U21" s="60"/>
      <c r="V21" s="60"/>
      <c r="W21" s="60">
        <v>18181131</v>
      </c>
      <c r="X21" s="60"/>
      <c r="Y21" s="60">
        <v>18181131</v>
      </c>
      <c r="Z21" s="140">
        <v>0</v>
      </c>
      <c r="AA21" s="155">
        <v>26743441</v>
      </c>
    </row>
    <row r="22" spans="1:27" ht="13.5">
      <c r="A22" s="138" t="s">
        <v>91</v>
      </c>
      <c r="B22" s="136"/>
      <c r="C22" s="157">
        <v>10089738</v>
      </c>
      <c r="D22" s="157"/>
      <c r="E22" s="158">
        <v>9320066</v>
      </c>
      <c r="F22" s="159">
        <v>9320066</v>
      </c>
      <c r="G22" s="159">
        <v>1583599</v>
      </c>
      <c r="H22" s="159">
        <v>610330</v>
      </c>
      <c r="I22" s="159">
        <v>590361</v>
      </c>
      <c r="J22" s="159">
        <v>2784290</v>
      </c>
      <c r="K22" s="159">
        <v>582667</v>
      </c>
      <c r="L22" s="159">
        <v>935286</v>
      </c>
      <c r="M22" s="159">
        <v>599800</v>
      </c>
      <c r="N22" s="159">
        <v>2117753</v>
      </c>
      <c r="O22" s="159"/>
      <c r="P22" s="159"/>
      <c r="Q22" s="159"/>
      <c r="R22" s="159"/>
      <c r="S22" s="159"/>
      <c r="T22" s="159"/>
      <c r="U22" s="159"/>
      <c r="V22" s="159"/>
      <c r="W22" s="159">
        <v>4902043</v>
      </c>
      <c r="X22" s="159"/>
      <c r="Y22" s="159">
        <v>4902043</v>
      </c>
      <c r="Z22" s="141">
        <v>0</v>
      </c>
      <c r="AA22" s="157">
        <v>9320066</v>
      </c>
    </row>
    <row r="23" spans="1:27" ht="13.5">
      <c r="A23" s="138" t="s">
        <v>92</v>
      </c>
      <c r="B23" s="136"/>
      <c r="C23" s="155">
        <v>4694475</v>
      </c>
      <c r="D23" s="155"/>
      <c r="E23" s="156">
        <v>4122679</v>
      </c>
      <c r="F23" s="60">
        <v>4122679</v>
      </c>
      <c r="G23" s="60">
        <v>473883</v>
      </c>
      <c r="H23" s="60">
        <v>312653</v>
      </c>
      <c r="I23" s="60">
        <v>268224</v>
      </c>
      <c r="J23" s="60">
        <v>1054760</v>
      </c>
      <c r="K23" s="60">
        <v>289627</v>
      </c>
      <c r="L23" s="60">
        <v>443498</v>
      </c>
      <c r="M23" s="60">
        <v>291890</v>
      </c>
      <c r="N23" s="60">
        <v>1025015</v>
      </c>
      <c r="O23" s="60"/>
      <c r="P23" s="60"/>
      <c r="Q23" s="60"/>
      <c r="R23" s="60"/>
      <c r="S23" s="60"/>
      <c r="T23" s="60"/>
      <c r="U23" s="60"/>
      <c r="V23" s="60"/>
      <c r="W23" s="60">
        <v>2079775</v>
      </c>
      <c r="X23" s="60"/>
      <c r="Y23" s="60">
        <v>2079775</v>
      </c>
      <c r="Z23" s="140">
        <v>0</v>
      </c>
      <c r="AA23" s="155">
        <v>4122679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135827091</v>
      </c>
      <c r="D25" s="168">
        <f>+D5+D9+D15+D19+D24</f>
        <v>0</v>
      </c>
      <c r="E25" s="169">
        <f t="shared" si="4"/>
        <v>108593060</v>
      </c>
      <c r="F25" s="73">
        <f t="shared" si="4"/>
        <v>108593060</v>
      </c>
      <c r="G25" s="73">
        <f t="shared" si="4"/>
        <v>31891545</v>
      </c>
      <c r="H25" s="73">
        <f t="shared" si="4"/>
        <v>8245568</v>
      </c>
      <c r="I25" s="73">
        <f t="shared" si="4"/>
        <v>6387571</v>
      </c>
      <c r="J25" s="73">
        <f t="shared" si="4"/>
        <v>46524684</v>
      </c>
      <c r="K25" s="73">
        <f t="shared" si="4"/>
        <v>8341514</v>
      </c>
      <c r="L25" s="73">
        <f t="shared" si="4"/>
        <v>19432368</v>
      </c>
      <c r="M25" s="73">
        <f t="shared" si="4"/>
        <v>5214872</v>
      </c>
      <c r="N25" s="73">
        <f t="shared" si="4"/>
        <v>32988754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79513438</v>
      </c>
      <c r="X25" s="73">
        <f t="shared" si="4"/>
        <v>0</v>
      </c>
      <c r="Y25" s="73">
        <f t="shared" si="4"/>
        <v>79513438</v>
      </c>
      <c r="Z25" s="170">
        <f>+IF(X25&lt;&gt;0,+(Y25/X25)*100,0)</f>
        <v>0</v>
      </c>
      <c r="AA25" s="168">
        <f>+AA5+AA9+AA15+AA19+AA24</f>
        <v>108593060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37497627</v>
      </c>
      <c r="D28" s="153">
        <f>SUM(D29:D31)</f>
        <v>0</v>
      </c>
      <c r="E28" s="154">
        <f t="shared" si="5"/>
        <v>36534543</v>
      </c>
      <c r="F28" s="100">
        <f t="shared" si="5"/>
        <v>36534543</v>
      </c>
      <c r="G28" s="100">
        <f t="shared" si="5"/>
        <v>6060866</v>
      </c>
      <c r="H28" s="100">
        <f t="shared" si="5"/>
        <v>2248032</v>
      </c>
      <c r="I28" s="100">
        <f t="shared" si="5"/>
        <v>3240947</v>
      </c>
      <c r="J28" s="100">
        <f t="shared" si="5"/>
        <v>11549845</v>
      </c>
      <c r="K28" s="100">
        <f t="shared" si="5"/>
        <v>2661275</v>
      </c>
      <c r="L28" s="100">
        <f t="shared" si="5"/>
        <v>2217332</v>
      </c>
      <c r="M28" s="100">
        <f t="shared" si="5"/>
        <v>3384520</v>
      </c>
      <c r="N28" s="100">
        <f t="shared" si="5"/>
        <v>8263127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19812972</v>
      </c>
      <c r="X28" s="100">
        <f t="shared" si="5"/>
        <v>0</v>
      </c>
      <c r="Y28" s="100">
        <f t="shared" si="5"/>
        <v>19812972</v>
      </c>
      <c r="Z28" s="137">
        <f>+IF(X28&lt;&gt;0,+(Y28/X28)*100,0)</f>
        <v>0</v>
      </c>
      <c r="AA28" s="153">
        <f>SUM(AA29:AA31)</f>
        <v>36534543</v>
      </c>
    </row>
    <row r="29" spans="1:27" ht="13.5">
      <c r="A29" s="138" t="s">
        <v>75</v>
      </c>
      <c r="B29" s="136"/>
      <c r="C29" s="155">
        <v>7438990</v>
      </c>
      <c r="D29" s="155"/>
      <c r="E29" s="156">
        <v>7657398</v>
      </c>
      <c r="F29" s="60">
        <v>7657398</v>
      </c>
      <c r="G29" s="60">
        <v>4137888</v>
      </c>
      <c r="H29" s="60">
        <v>671017</v>
      </c>
      <c r="I29" s="60">
        <v>662738</v>
      </c>
      <c r="J29" s="60">
        <v>5471643</v>
      </c>
      <c r="K29" s="60">
        <v>626415</v>
      </c>
      <c r="L29" s="60">
        <v>611433</v>
      </c>
      <c r="M29" s="60">
        <v>633673</v>
      </c>
      <c r="N29" s="60">
        <v>1871521</v>
      </c>
      <c r="O29" s="60"/>
      <c r="P29" s="60"/>
      <c r="Q29" s="60"/>
      <c r="R29" s="60"/>
      <c r="S29" s="60"/>
      <c r="T29" s="60"/>
      <c r="U29" s="60"/>
      <c r="V29" s="60"/>
      <c r="W29" s="60">
        <v>7343164</v>
      </c>
      <c r="X29" s="60"/>
      <c r="Y29" s="60">
        <v>7343164</v>
      </c>
      <c r="Z29" s="140">
        <v>0</v>
      </c>
      <c r="AA29" s="155">
        <v>7657398</v>
      </c>
    </row>
    <row r="30" spans="1:27" ht="13.5">
      <c r="A30" s="138" t="s">
        <v>76</v>
      </c>
      <c r="B30" s="136"/>
      <c r="C30" s="157">
        <v>15913621</v>
      </c>
      <c r="D30" s="157"/>
      <c r="E30" s="158">
        <v>16151324</v>
      </c>
      <c r="F30" s="159">
        <v>16151324</v>
      </c>
      <c r="G30" s="159">
        <v>1119734</v>
      </c>
      <c r="H30" s="159">
        <v>722650</v>
      </c>
      <c r="I30" s="159">
        <v>1150030</v>
      </c>
      <c r="J30" s="159">
        <v>2992414</v>
      </c>
      <c r="K30" s="159">
        <v>872881</v>
      </c>
      <c r="L30" s="159">
        <v>858257</v>
      </c>
      <c r="M30" s="159">
        <v>1814885</v>
      </c>
      <c r="N30" s="159">
        <v>3546023</v>
      </c>
      <c r="O30" s="159"/>
      <c r="P30" s="159"/>
      <c r="Q30" s="159"/>
      <c r="R30" s="159"/>
      <c r="S30" s="159"/>
      <c r="T30" s="159"/>
      <c r="U30" s="159"/>
      <c r="V30" s="159"/>
      <c r="W30" s="159">
        <v>6538437</v>
      </c>
      <c r="X30" s="159"/>
      <c r="Y30" s="159">
        <v>6538437</v>
      </c>
      <c r="Z30" s="141">
        <v>0</v>
      </c>
      <c r="AA30" s="157">
        <v>16151324</v>
      </c>
    </row>
    <row r="31" spans="1:27" ht="13.5">
      <c r="A31" s="138" t="s">
        <v>77</v>
      </c>
      <c r="B31" s="136"/>
      <c r="C31" s="155">
        <v>14145016</v>
      </c>
      <c r="D31" s="155"/>
      <c r="E31" s="156">
        <v>12725821</v>
      </c>
      <c r="F31" s="60">
        <v>12725821</v>
      </c>
      <c r="G31" s="60">
        <v>803244</v>
      </c>
      <c r="H31" s="60">
        <v>854365</v>
      </c>
      <c r="I31" s="60">
        <v>1428179</v>
      </c>
      <c r="J31" s="60">
        <v>3085788</v>
      </c>
      <c r="K31" s="60">
        <v>1161979</v>
      </c>
      <c r="L31" s="60">
        <v>747642</v>
      </c>
      <c r="M31" s="60">
        <v>935962</v>
      </c>
      <c r="N31" s="60">
        <v>2845583</v>
      </c>
      <c r="O31" s="60"/>
      <c r="P31" s="60"/>
      <c r="Q31" s="60"/>
      <c r="R31" s="60"/>
      <c r="S31" s="60"/>
      <c r="T31" s="60"/>
      <c r="U31" s="60"/>
      <c r="V31" s="60"/>
      <c r="W31" s="60">
        <v>5931371</v>
      </c>
      <c r="X31" s="60"/>
      <c r="Y31" s="60">
        <v>5931371</v>
      </c>
      <c r="Z31" s="140">
        <v>0</v>
      </c>
      <c r="AA31" s="155">
        <v>12725821</v>
      </c>
    </row>
    <row r="32" spans="1:27" ht="13.5">
      <c r="A32" s="135" t="s">
        <v>78</v>
      </c>
      <c r="B32" s="136"/>
      <c r="C32" s="153">
        <f aca="true" t="shared" si="6" ref="C32:Y32">SUM(C33:C37)</f>
        <v>39736648</v>
      </c>
      <c r="D32" s="153">
        <f>SUM(D33:D37)</f>
        <v>0</v>
      </c>
      <c r="E32" s="154">
        <f t="shared" si="6"/>
        <v>9368685</v>
      </c>
      <c r="F32" s="100">
        <f t="shared" si="6"/>
        <v>9368685</v>
      </c>
      <c r="G32" s="100">
        <f t="shared" si="6"/>
        <v>656766</v>
      </c>
      <c r="H32" s="100">
        <f t="shared" si="6"/>
        <v>1651642</v>
      </c>
      <c r="I32" s="100">
        <f t="shared" si="6"/>
        <v>2269722</v>
      </c>
      <c r="J32" s="100">
        <f t="shared" si="6"/>
        <v>4578130</v>
      </c>
      <c r="K32" s="100">
        <f t="shared" si="6"/>
        <v>2998802</v>
      </c>
      <c r="L32" s="100">
        <f t="shared" si="6"/>
        <v>3270122</v>
      </c>
      <c r="M32" s="100">
        <f t="shared" si="6"/>
        <v>891490</v>
      </c>
      <c r="N32" s="100">
        <f t="shared" si="6"/>
        <v>7160414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11738544</v>
      </c>
      <c r="X32" s="100">
        <f t="shared" si="6"/>
        <v>0</v>
      </c>
      <c r="Y32" s="100">
        <f t="shared" si="6"/>
        <v>11738544</v>
      </c>
      <c r="Z32" s="137">
        <f>+IF(X32&lt;&gt;0,+(Y32/X32)*100,0)</f>
        <v>0</v>
      </c>
      <c r="AA32" s="153">
        <f>SUM(AA33:AA37)</f>
        <v>9368685</v>
      </c>
    </row>
    <row r="33" spans="1:27" ht="13.5">
      <c r="A33" s="138" t="s">
        <v>79</v>
      </c>
      <c r="B33" s="136"/>
      <c r="C33" s="155">
        <v>5260129</v>
      </c>
      <c r="D33" s="155"/>
      <c r="E33" s="156">
        <v>5094975</v>
      </c>
      <c r="F33" s="60">
        <v>5094975</v>
      </c>
      <c r="G33" s="60">
        <v>322306</v>
      </c>
      <c r="H33" s="60">
        <v>314141</v>
      </c>
      <c r="I33" s="60">
        <v>413448</v>
      </c>
      <c r="J33" s="60">
        <v>1049895</v>
      </c>
      <c r="K33" s="60">
        <v>568409</v>
      </c>
      <c r="L33" s="60">
        <v>416105</v>
      </c>
      <c r="M33" s="60">
        <v>539436</v>
      </c>
      <c r="N33" s="60">
        <v>1523950</v>
      </c>
      <c r="O33" s="60"/>
      <c r="P33" s="60"/>
      <c r="Q33" s="60"/>
      <c r="R33" s="60"/>
      <c r="S33" s="60"/>
      <c r="T33" s="60"/>
      <c r="U33" s="60"/>
      <c r="V33" s="60"/>
      <c r="W33" s="60">
        <v>2573845</v>
      </c>
      <c r="X33" s="60"/>
      <c r="Y33" s="60">
        <v>2573845</v>
      </c>
      <c r="Z33" s="140">
        <v>0</v>
      </c>
      <c r="AA33" s="155">
        <v>5094975</v>
      </c>
    </row>
    <row r="34" spans="1:27" ht="13.5">
      <c r="A34" s="138" t="s">
        <v>80</v>
      </c>
      <c r="B34" s="136"/>
      <c r="C34" s="155">
        <v>101441</v>
      </c>
      <c r="D34" s="155"/>
      <c r="E34" s="156">
        <v>89000</v>
      </c>
      <c r="F34" s="60">
        <v>89000</v>
      </c>
      <c r="G34" s="60">
        <v>1136</v>
      </c>
      <c r="H34" s="60">
        <v>10429</v>
      </c>
      <c r="I34" s="60">
        <v>8179</v>
      </c>
      <c r="J34" s="60">
        <v>19744</v>
      </c>
      <c r="K34" s="60">
        <v>17619</v>
      </c>
      <c r="L34" s="60">
        <v>36902</v>
      </c>
      <c r="M34" s="60"/>
      <c r="N34" s="60">
        <v>54521</v>
      </c>
      <c r="O34" s="60"/>
      <c r="P34" s="60"/>
      <c r="Q34" s="60"/>
      <c r="R34" s="60"/>
      <c r="S34" s="60"/>
      <c r="T34" s="60"/>
      <c r="U34" s="60"/>
      <c r="V34" s="60"/>
      <c r="W34" s="60">
        <v>74265</v>
      </c>
      <c r="X34" s="60"/>
      <c r="Y34" s="60">
        <v>74265</v>
      </c>
      <c r="Z34" s="140">
        <v>0</v>
      </c>
      <c r="AA34" s="155">
        <v>89000</v>
      </c>
    </row>
    <row r="35" spans="1:27" ht="13.5">
      <c r="A35" s="138" t="s">
        <v>81</v>
      </c>
      <c r="B35" s="136"/>
      <c r="C35" s="155">
        <v>5646208</v>
      </c>
      <c r="D35" s="155"/>
      <c r="E35" s="156">
        <v>3860675</v>
      </c>
      <c r="F35" s="60">
        <v>3860675</v>
      </c>
      <c r="G35" s="60">
        <v>307398</v>
      </c>
      <c r="H35" s="60">
        <v>323984</v>
      </c>
      <c r="I35" s="60">
        <v>369254</v>
      </c>
      <c r="J35" s="60">
        <v>1000636</v>
      </c>
      <c r="K35" s="60">
        <v>404012</v>
      </c>
      <c r="L35" s="60">
        <v>1261871</v>
      </c>
      <c r="M35" s="60">
        <v>15782</v>
      </c>
      <c r="N35" s="60">
        <v>1681665</v>
      </c>
      <c r="O35" s="60"/>
      <c r="P35" s="60"/>
      <c r="Q35" s="60"/>
      <c r="R35" s="60"/>
      <c r="S35" s="60"/>
      <c r="T35" s="60"/>
      <c r="U35" s="60"/>
      <c r="V35" s="60"/>
      <c r="W35" s="60">
        <v>2682301</v>
      </c>
      <c r="X35" s="60"/>
      <c r="Y35" s="60">
        <v>2682301</v>
      </c>
      <c r="Z35" s="140">
        <v>0</v>
      </c>
      <c r="AA35" s="155">
        <v>3860675</v>
      </c>
    </row>
    <row r="36" spans="1:27" ht="13.5">
      <c r="A36" s="138" t="s">
        <v>82</v>
      </c>
      <c r="B36" s="136"/>
      <c r="C36" s="155">
        <v>28704325</v>
      </c>
      <c r="D36" s="155"/>
      <c r="E36" s="156">
        <v>324035</v>
      </c>
      <c r="F36" s="60">
        <v>324035</v>
      </c>
      <c r="G36" s="60">
        <v>25926</v>
      </c>
      <c r="H36" s="60">
        <v>1003088</v>
      </c>
      <c r="I36" s="60">
        <v>1470782</v>
      </c>
      <c r="J36" s="60">
        <v>2499796</v>
      </c>
      <c r="K36" s="60">
        <v>1991645</v>
      </c>
      <c r="L36" s="60">
        <v>1550114</v>
      </c>
      <c r="M36" s="60">
        <v>331049</v>
      </c>
      <c r="N36" s="60">
        <v>3872808</v>
      </c>
      <c r="O36" s="60"/>
      <c r="P36" s="60"/>
      <c r="Q36" s="60"/>
      <c r="R36" s="60"/>
      <c r="S36" s="60"/>
      <c r="T36" s="60"/>
      <c r="U36" s="60"/>
      <c r="V36" s="60"/>
      <c r="W36" s="60">
        <v>6372604</v>
      </c>
      <c r="X36" s="60"/>
      <c r="Y36" s="60">
        <v>6372604</v>
      </c>
      <c r="Z36" s="140">
        <v>0</v>
      </c>
      <c r="AA36" s="155">
        <v>324035</v>
      </c>
    </row>
    <row r="37" spans="1:27" ht="13.5">
      <c r="A37" s="138" t="s">
        <v>83</v>
      </c>
      <c r="B37" s="136"/>
      <c r="C37" s="157">
        <v>24545</v>
      </c>
      <c r="D37" s="157"/>
      <c r="E37" s="158"/>
      <c r="F37" s="159"/>
      <c r="G37" s="159"/>
      <c r="H37" s="159"/>
      <c r="I37" s="159">
        <v>8059</v>
      </c>
      <c r="J37" s="159">
        <v>8059</v>
      </c>
      <c r="K37" s="159">
        <v>17117</v>
      </c>
      <c r="L37" s="159">
        <v>5130</v>
      </c>
      <c r="M37" s="159">
        <v>5223</v>
      </c>
      <c r="N37" s="159">
        <v>27470</v>
      </c>
      <c r="O37" s="159"/>
      <c r="P37" s="159"/>
      <c r="Q37" s="159"/>
      <c r="R37" s="159"/>
      <c r="S37" s="159"/>
      <c r="T37" s="159"/>
      <c r="U37" s="159"/>
      <c r="V37" s="159"/>
      <c r="W37" s="159">
        <v>35529</v>
      </c>
      <c r="X37" s="159"/>
      <c r="Y37" s="159">
        <v>35529</v>
      </c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14063920</v>
      </c>
      <c r="D38" s="153">
        <f>SUM(D39:D41)</f>
        <v>0</v>
      </c>
      <c r="E38" s="154">
        <f t="shared" si="7"/>
        <v>7363236</v>
      </c>
      <c r="F38" s="100">
        <f t="shared" si="7"/>
        <v>7363236</v>
      </c>
      <c r="G38" s="100">
        <f t="shared" si="7"/>
        <v>381102</v>
      </c>
      <c r="H38" s="100">
        <f t="shared" si="7"/>
        <v>333617</v>
      </c>
      <c r="I38" s="100">
        <f t="shared" si="7"/>
        <v>445058</v>
      </c>
      <c r="J38" s="100">
        <f t="shared" si="7"/>
        <v>1159777</v>
      </c>
      <c r="K38" s="100">
        <f t="shared" si="7"/>
        <v>502909</v>
      </c>
      <c r="L38" s="100">
        <f t="shared" si="7"/>
        <v>751697</v>
      </c>
      <c r="M38" s="100">
        <f t="shared" si="7"/>
        <v>455295</v>
      </c>
      <c r="N38" s="100">
        <f t="shared" si="7"/>
        <v>1709901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2869678</v>
      </c>
      <c r="X38" s="100">
        <f t="shared" si="7"/>
        <v>0</v>
      </c>
      <c r="Y38" s="100">
        <f t="shared" si="7"/>
        <v>2869678</v>
      </c>
      <c r="Z38" s="137">
        <f>+IF(X38&lt;&gt;0,+(Y38/X38)*100,0)</f>
        <v>0</v>
      </c>
      <c r="AA38" s="153">
        <f>SUM(AA39:AA41)</f>
        <v>7363236</v>
      </c>
    </row>
    <row r="39" spans="1:27" ht="13.5">
      <c r="A39" s="138" t="s">
        <v>85</v>
      </c>
      <c r="B39" s="136"/>
      <c r="C39" s="155">
        <v>1813492</v>
      </c>
      <c r="D39" s="155"/>
      <c r="E39" s="156">
        <v>1989385</v>
      </c>
      <c r="F39" s="60">
        <v>1989385</v>
      </c>
      <c r="G39" s="60">
        <v>82932</v>
      </c>
      <c r="H39" s="60">
        <v>76758</v>
      </c>
      <c r="I39" s="60">
        <v>136027</v>
      </c>
      <c r="J39" s="60">
        <v>295717</v>
      </c>
      <c r="K39" s="60">
        <v>145286</v>
      </c>
      <c r="L39" s="60">
        <v>155535</v>
      </c>
      <c r="M39" s="60">
        <v>147259</v>
      </c>
      <c r="N39" s="60">
        <v>448080</v>
      </c>
      <c r="O39" s="60"/>
      <c r="P39" s="60"/>
      <c r="Q39" s="60"/>
      <c r="R39" s="60"/>
      <c r="S39" s="60"/>
      <c r="T39" s="60"/>
      <c r="U39" s="60"/>
      <c r="V39" s="60"/>
      <c r="W39" s="60">
        <v>743797</v>
      </c>
      <c r="X39" s="60"/>
      <c r="Y39" s="60">
        <v>743797</v>
      </c>
      <c r="Z39" s="140">
        <v>0</v>
      </c>
      <c r="AA39" s="155">
        <v>1989385</v>
      </c>
    </row>
    <row r="40" spans="1:27" ht="13.5">
      <c r="A40" s="138" t="s">
        <v>86</v>
      </c>
      <c r="B40" s="136"/>
      <c r="C40" s="155">
        <v>12250428</v>
      </c>
      <c r="D40" s="155"/>
      <c r="E40" s="156">
        <v>5373851</v>
      </c>
      <c r="F40" s="60">
        <v>5373851</v>
      </c>
      <c r="G40" s="60">
        <v>298170</v>
      </c>
      <c r="H40" s="60">
        <v>256859</v>
      </c>
      <c r="I40" s="60">
        <v>309031</v>
      </c>
      <c r="J40" s="60">
        <v>864060</v>
      </c>
      <c r="K40" s="60">
        <v>357623</v>
      </c>
      <c r="L40" s="60">
        <v>596162</v>
      </c>
      <c r="M40" s="60">
        <v>308036</v>
      </c>
      <c r="N40" s="60">
        <v>1261821</v>
      </c>
      <c r="O40" s="60"/>
      <c r="P40" s="60"/>
      <c r="Q40" s="60"/>
      <c r="R40" s="60"/>
      <c r="S40" s="60"/>
      <c r="T40" s="60"/>
      <c r="U40" s="60"/>
      <c r="V40" s="60"/>
      <c r="W40" s="60">
        <v>2125881</v>
      </c>
      <c r="X40" s="60"/>
      <c r="Y40" s="60">
        <v>2125881</v>
      </c>
      <c r="Z40" s="140">
        <v>0</v>
      </c>
      <c r="AA40" s="155">
        <v>5373851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43081228</v>
      </c>
      <c r="D42" s="153">
        <f>SUM(D43:D46)</f>
        <v>0</v>
      </c>
      <c r="E42" s="154">
        <f t="shared" si="8"/>
        <v>39647029</v>
      </c>
      <c r="F42" s="100">
        <f t="shared" si="8"/>
        <v>39647029</v>
      </c>
      <c r="G42" s="100">
        <f t="shared" si="8"/>
        <v>1626346</v>
      </c>
      <c r="H42" s="100">
        <f t="shared" si="8"/>
        <v>2620798</v>
      </c>
      <c r="I42" s="100">
        <f t="shared" si="8"/>
        <v>2003534</v>
      </c>
      <c r="J42" s="100">
        <f t="shared" si="8"/>
        <v>6250678</v>
      </c>
      <c r="K42" s="100">
        <f t="shared" si="8"/>
        <v>3924952</v>
      </c>
      <c r="L42" s="100">
        <f t="shared" si="8"/>
        <v>2295777</v>
      </c>
      <c r="M42" s="100">
        <f t="shared" si="8"/>
        <v>2980358</v>
      </c>
      <c r="N42" s="100">
        <f t="shared" si="8"/>
        <v>9201087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15451765</v>
      </c>
      <c r="X42" s="100">
        <f t="shared" si="8"/>
        <v>0</v>
      </c>
      <c r="Y42" s="100">
        <f t="shared" si="8"/>
        <v>15451765</v>
      </c>
      <c r="Z42" s="137">
        <f>+IF(X42&lt;&gt;0,+(Y42/X42)*100,0)</f>
        <v>0</v>
      </c>
      <c r="AA42" s="153">
        <f>SUM(AA43:AA46)</f>
        <v>39647029</v>
      </c>
    </row>
    <row r="43" spans="1:27" ht="13.5">
      <c r="A43" s="138" t="s">
        <v>89</v>
      </c>
      <c r="B43" s="136"/>
      <c r="C43" s="155">
        <v>6488113</v>
      </c>
      <c r="D43" s="155"/>
      <c r="E43" s="156">
        <v>7342770</v>
      </c>
      <c r="F43" s="60">
        <v>7342770</v>
      </c>
      <c r="G43" s="60">
        <v>229333</v>
      </c>
      <c r="H43" s="60">
        <v>527310</v>
      </c>
      <c r="I43" s="60">
        <v>526690</v>
      </c>
      <c r="J43" s="60">
        <v>1283333</v>
      </c>
      <c r="K43" s="60">
        <v>580232</v>
      </c>
      <c r="L43" s="60">
        <v>384248</v>
      </c>
      <c r="M43" s="60">
        <v>286613</v>
      </c>
      <c r="N43" s="60">
        <v>1251093</v>
      </c>
      <c r="O43" s="60"/>
      <c r="P43" s="60"/>
      <c r="Q43" s="60"/>
      <c r="R43" s="60"/>
      <c r="S43" s="60"/>
      <c r="T43" s="60"/>
      <c r="U43" s="60"/>
      <c r="V43" s="60"/>
      <c r="W43" s="60">
        <v>2534426</v>
      </c>
      <c r="X43" s="60"/>
      <c r="Y43" s="60">
        <v>2534426</v>
      </c>
      <c r="Z43" s="140">
        <v>0</v>
      </c>
      <c r="AA43" s="155">
        <v>7342770</v>
      </c>
    </row>
    <row r="44" spans="1:27" ht="13.5">
      <c r="A44" s="138" t="s">
        <v>90</v>
      </c>
      <c r="B44" s="136"/>
      <c r="C44" s="155">
        <v>19852845</v>
      </c>
      <c r="D44" s="155"/>
      <c r="E44" s="156">
        <v>14029434</v>
      </c>
      <c r="F44" s="60">
        <v>14029434</v>
      </c>
      <c r="G44" s="60">
        <v>697068</v>
      </c>
      <c r="H44" s="60">
        <v>1266624</v>
      </c>
      <c r="I44" s="60">
        <v>771460</v>
      </c>
      <c r="J44" s="60">
        <v>2735152</v>
      </c>
      <c r="K44" s="60">
        <v>2380355</v>
      </c>
      <c r="L44" s="60">
        <v>1060067</v>
      </c>
      <c r="M44" s="60">
        <v>1950963</v>
      </c>
      <c r="N44" s="60">
        <v>5391385</v>
      </c>
      <c r="O44" s="60"/>
      <c r="P44" s="60"/>
      <c r="Q44" s="60"/>
      <c r="R44" s="60"/>
      <c r="S44" s="60"/>
      <c r="T44" s="60"/>
      <c r="U44" s="60"/>
      <c r="V44" s="60"/>
      <c r="W44" s="60">
        <v>8126537</v>
      </c>
      <c r="X44" s="60"/>
      <c r="Y44" s="60">
        <v>8126537</v>
      </c>
      <c r="Z44" s="140">
        <v>0</v>
      </c>
      <c r="AA44" s="155">
        <v>14029434</v>
      </c>
    </row>
    <row r="45" spans="1:27" ht="13.5">
      <c r="A45" s="138" t="s">
        <v>91</v>
      </c>
      <c r="B45" s="136"/>
      <c r="C45" s="157">
        <v>10563812</v>
      </c>
      <c r="D45" s="157"/>
      <c r="E45" s="158">
        <v>10171140</v>
      </c>
      <c r="F45" s="159">
        <v>10171140</v>
      </c>
      <c r="G45" s="159">
        <v>376522</v>
      </c>
      <c r="H45" s="159">
        <v>373976</v>
      </c>
      <c r="I45" s="159">
        <v>370905</v>
      </c>
      <c r="J45" s="159">
        <v>1121403</v>
      </c>
      <c r="K45" s="159">
        <v>584320</v>
      </c>
      <c r="L45" s="159">
        <v>532052</v>
      </c>
      <c r="M45" s="159">
        <v>416520</v>
      </c>
      <c r="N45" s="159">
        <v>1532892</v>
      </c>
      <c r="O45" s="159"/>
      <c r="P45" s="159"/>
      <c r="Q45" s="159"/>
      <c r="R45" s="159"/>
      <c r="S45" s="159"/>
      <c r="T45" s="159"/>
      <c r="U45" s="159"/>
      <c r="V45" s="159"/>
      <c r="W45" s="159">
        <v>2654295</v>
      </c>
      <c r="X45" s="159"/>
      <c r="Y45" s="159">
        <v>2654295</v>
      </c>
      <c r="Z45" s="141">
        <v>0</v>
      </c>
      <c r="AA45" s="157">
        <v>10171140</v>
      </c>
    </row>
    <row r="46" spans="1:27" ht="13.5">
      <c r="A46" s="138" t="s">
        <v>92</v>
      </c>
      <c r="B46" s="136"/>
      <c r="C46" s="155">
        <v>6176458</v>
      </c>
      <c r="D46" s="155"/>
      <c r="E46" s="156">
        <v>8103685</v>
      </c>
      <c r="F46" s="60">
        <v>8103685</v>
      </c>
      <c r="G46" s="60">
        <v>323423</v>
      </c>
      <c r="H46" s="60">
        <v>452888</v>
      </c>
      <c r="I46" s="60">
        <v>334479</v>
      </c>
      <c r="J46" s="60">
        <v>1110790</v>
      </c>
      <c r="K46" s="60">
        <v>380045</v>
      </c>
      <c r="L46" s="60">
        <v>319410</v>
      </c>
      <c r="M46" s="60">
        <v>326262</v>
      </c>
      <c r="N46" s="60">
        <v>1025717</v>
      </c>
      <c r="O46" s="60"/>
      <c r="P46" s="60"/>
      <c r="Q46" s="60"/>
      <c r="R46" s="60"/>
      <c r="S46" s="60"/>
      <c r="T46" s="60"/>
      <c r="U46" s="60"/>
      <c r="V46" s="60"/>
      <c r="W46" s="60">
        <v>2136507</v>
      </c>
      <c r="X46" s="60"/>
      <c r="Y46" s="60">
        <v>2136507</v>
      </c>
      <c r="Z46" s="140">
        <v>0</v>
      </c>
      <c r="AA46" s="155">
        <v>8103685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134379423</v>
      </c>
      <c r="D48" s="168">
        <f>+D28+D32+D38+D42+D47</f>
        <v>0</v>
      </c>
      <c r="E48" s="169">
        <f t="shared" si="9"/>
        <v>92913493</v>
      </c>
      <c r="F48" s="73">
        <f t="shared" si="9"/>
        <v>92913493</v>
      </c>
      <c r="G48" s="73">
        <f t="shared" si="9"/>
        <v>8725080</v>
      </c>
      <c r="H48" s="73">
        <f t="shared" si="9"/>
        <v>6854089</v>
      </c>
      <c r="I48" s="73">
        <f t="shared" si="9"/>
        <v>7959261</v>
      </c>
      <c r="J48" s="73">
        <f t="shared" si="9"/>
        <v>23538430</v>
      </c>
      <c r="K48" s="73">
        <f t="shared" si="9"/>
        <v>10087938</v>
      </c>
      <c r="L48" s="73">
        <f t="shared" si="9"/>
        <v>8534928</v>
      </c>
      <c r="M48" s="73">
        <f t="shared" si="9"/>
        <v>7711663</v>
      </c>
      <c r="N48" s="73">
        <f t="shared" si="9"/>
        <v>26334529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49872959</v>
      </c>
      <c r="X48" s="73">
        <f t="shared" si="9"/>
        <v>0</v>
      </c>
      <c r="Y48" s="73">
        <f t="shared" si="9"/>
        <v>49872959</v>
      </c>
      <c r="Z48" s="170">
        <f>+IF(X48&lt;&gt;0,+(Y48/X48)*100,0)</f>
        <v>0</v>
      </c>
      <c r="AA48" s="168">
        <f>+AA28+AA32+AA38+AA42+AA47</f>
        <v>92913493</v>
      </c>
    </row>
    <row r="49" spans="1:27" ht="13.5">
      <c r="A49" s="148" t="s">
        <v>49</v>
      </c>
      <c r="B49" s="149"/>
      <c r="C49" s="171">
        <f aca="true" t="shared" si="10" ref="C49:Y49">+C25-C48</f>
        <v>1447668</v>
      </c>
      <c r="D49" s="171">
        <f>+D25-D48</f>
        <v>0</v>
      </c>
      <c r="E49" s="172">
        <f t="shared" si="10"/>
        <v>15679567</v>
      </c>
      <c r="F49" s="173">
        <f t="shared" si="10"/>
        <v>15679567</v>
      </c>
      <c r="G49" s="173">
        <f t="shared" si="10"/>
        <v>23166465</v>
      </c>
      <c r="H49" s="173">
        <f t="shared" si="10"/>
        <v>1391479</v>
      </c>
      <c r="I49" s="173">
        <f t="shared" si="10"/>
        <v>-1571690</v>
      </c>
      <c r="J49" s="173">
        <f t="shared" si="10"/>
        <v>22986254</v>
      </c>
      <c r="K49" s="173">
        <f t="shared" si="10"/>
        <v>-1746424</v>
      </c>
      <c r="L49" s="173">
        <f t="shared" si="10"/>
        <v>10897440</v>
      </c>
      <c r="M49" s="173">
        <f t="shared" si="10"/>
        <v>-2496791</v>
      </c>
      <c r="N49" s="173">
        <f t="shared" si="10"/>
        <v>6654225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29640479</v>
      </c>
      <c r="X49" s="173">
        <f>IF(F25=F48,0,X25-X48)</f>
        <v>0</v>
      </c>
      <c r="Y49" s="173">
        <f t="shared" si="10"/>
        <v>29640479</v>
      </c>
      <c r="Z49" s="174">
        <f>+IF(X49&lt;&gt;0,+(Y49/X49)*100,0)</f>
        <v>0</v>
      </c>
      <c r="AA49" s="171">
        <f>+AA25-AA48</f>
        <v>15679567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13285401</v>
      </c>
      <c r="D5" s="155">
        <v>0</v>
      </c>
      <c r="E5" s="156">
        <v>15259249</v>
      </c>
      <c r="F5" s="60">
        <v>15259249</v>
      </c>
      <c r="G5" s="60">
        <v>14850604</v>
      </c>
      <c r="H5" s="60">
        <v>29</v>
      </c>
      <c r="I5" s="60">
        <v>29</v>
      </c>
      <c r="J5" s="60">
        <v>14850662</v>
      </c>
      <c r="K5" s="60">
        <v>29</v>
      </c>
      <c r="L5" s="60">
        <v>29</v>
      </c>
      <c r="M5" s="60">
        <v>29</v>
      </c>
      <c r="N5" s="60">
        <v>87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14850749</v>
      </c>
      <c r="X5" s="60">
        <v>7629624</v>
      </c>
      <c r="Y5" s="60">
        <v>7221125</v>
      </c>
      <c r="Z5" s="140">
        <v>94.65</v>
      </c>
      <c r="AA5" s="155">
        <v>15259249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1773333</v>
      </c>
      <c r="D7" s="155">
        <v>0</v>
      </c>
      <c r="E7" s="156">
        <v>1915675</v>
      </c>
      <c r="F7" s="60">
        <v>1915675</v>
      </c>
      <c r="G7" s="60">
        <v>173299</v>
      </c>
      <c r="H7" s="60">
        <v>187251</v>
      </c>
      <c r="I7" s="60">
        <v>338000</v>
      </c>
      <c r="J7" s="60">
        <v>698550</v>
      </c>
      <c r="K7" s="60">
        <v>9726</v>
      </c>
      <c r="L7" s="60">
        <v>174425</v>
      </c>
      <c r="M7" s="60">
        <v>192437</v>
      </c>
      <c r="N7" s="60">
        <v>376588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1075138</v>
      </c>
      <c r="X7" s="60">
        <v>957840</v>
      </c>
      <c r="Y7" s="60">
        <v>117298</v>
      </c>
      <c r="Z7" s="140">
        <v>12.25</v>
      </c>
      <c r="AA7" s="155">
        <v>1915675</v>
      </c>
    </row>
    <row r="8" spans="1:27" ht="13.5">
      <c r="A8" s="183" t="s">
        <v>104</v>
      </c>
      <c r="B8" s="182"/>
      <c r="C8" s="155">
        <v>9690900</v>
      </c>
      <c r="D8" s="155">
        <v>0</v>
      </c>
      <c r="E8" s="156">
        <v>8817581</v>
      </c>
      <c r="F8" s="60">
        <v>8817581</v>
      </c>
      <c r="G8" s="60">
        <v>867085</v>
      </c>
      <c r="H8" s="60">
        <v>760325</v>
      </c>
      <c r="I8" s="60">
        <v>762532</v>
      </c>
      <c r="J8" s="60">
        <v>2389942</v>
      </c>
      <c r="K8" s="60">
        <v>878717</v>
      </c>
      <c r="L8" s="60">
        <v>745479</v>
      </c>
      <c r="M8" s="60">
        <v>732860</v>
      </c>
      <c r="N8" s="60">
        <v>2357056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4746998</v>
      </c>
      <c r="X8" s="60">
        <v>4408788</v>
      </c>
      <c r="Y8" s="60">
        <v>338210</v>
      </c>
      <c r="Z8" s="140">
        <v>7.67</v>
      </c>
      <c r="AA8" s="155">
        <v>8817581</v>
      </c>
    </row>
    <row r="9" spans="1:27" ht="13.5">
      <c r="A9" s="183" t="s">
        <v>105</v>
      </c>
      <c r="B9" s="182"/>
      <c r="C9" s="155">
        <v>7112247</v>
      </c>
      <c r="D9" s="155">
        <v>0</v>
      </c>
      <c r="E9" s="156">
        <v>8231463</v>
      </c>
      <c r="F9" s="60">
        <v>8231463</v>
      </c>
      <c r="G9" s="60">
        <v>1181239</v>
      </c>
      <c r="H9" s="60">
        <v>608368</v>
      </c>
      <c r="I9" s="60">
        <v>590414</v>
      </c>
      <c r="J9" s="60">
        <v>2380021</v>
      </c>
      <c r="K9" s="60">
        <v>582667</v>
      </c>
      <c r="L9" s="60">
        <v>575674</v>
      </c>
      <c r="M9" s="60">
        <v>599800</v>
      </c>
      <c r="N9" s="60">
        <v>1758141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4138162</v>
      </c>
      <c r="X9" s="60">
        <v>4115730</v>
      </c>
      <c r="Y9" s="60">
        <v>22432</v>
      </c>
      <c r="Z9" s="140">
        <v>0.55</v>
      </c>
      <c r="AA9" s="155">
        <v>8231463</v>
      </c>
    </row>
    <row r="10" spans="1:27" ht="13.5">
      <c r="A10" s="183" t="s">
        <v>106</v>
      </c>
      <c r="B10" s="182"/>
      <c r="C10" s="155">
        <v>3401238</v>
      </c>
      <c r="D10" s="155">
        <v>0</v>
      </c>
      <c r="E10" s="156">
        <v>3658801</v>
      </c>
      <c r="F10" s="54">
        <v>3658801</v>
      </c>
      <c r="G10" s="54">
        <v>339763</v>
      </c>
      <c r="H10" s="54">
        <v>312565</v>
      </c>
      <c r="I10" s="54">
        <v>268413</v>
      </c>
      <c r="J10" s="54">
        <v>920741</v>
      </c>
      <c r="K10" s="54">
        <v>289627</v>
      </c>
      <c r="L10" s="54">
        <v>289367</v>
      </c>
      <c r="M10" s="54">
        <v>291890</v>
      </c>
      <c r="N10" s="54">
        <v>870884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1791625</v>
      </c>
      <c r="X10" s="54">
        <v>1829400</v>
      </c>
      <c r="Y10" s="54">
        <v>-37775</v>
      </c>
      <c r="Z10" s="184">
        <v>-2.06</v>
      </c>
      <c r="AA10" s="130">
        <v>3658801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453083</v>
      </c>
      <c r="D12" s="155">
        <v>0</v>
      </c>
      <c r="E12" s="156">
        <v>142785</v>
      </c>
      <c r="F12" s="60">
        <v>142785</v>
      </c>
      <c r="G12" s="60">
        <v>15676</v>
      </c>
      <c r="H12" s="60">
        <v>18154</v>
      </c>
      <c r="I12" s="60">
        <v>25682</v>
      </c>
      <c r="J12" s="60">
        <v>59512</v>
      </c>
      <c r="K12" s="60">
        <v>9073</v>
      </c>
      <c r="L12" s="60">
        <v>14867</v>
      </c>
      <c r="M12" s="60">
        <v>30138</v>
      </c>
      <c r="N12" s="60">
        <v>54078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113590</v>
      </c>
      <c r="X12" s="60">
        <v>71394</v>
      </c>
      <c r="Y12" s="60">
        <v>42196</v>
      </c>
      <c r="Z12" s="140">
        <v>59.1</v>
      </c>
      <c r="AA12" s="155">
        <v>142785</v>
      </c>
    </row>
    <row r="13" spans="1:27" ht="13.5">
      <c r="A13" s="181" t="s">
        <v>109</v>
      </c>
      <c r="B13" s="185"/>
      <c r="C13" s="155">
        <v>710367</v>
      </c>
      <c r="D13" s="155">
        <v>0</v>
      </c>
      <c r="E13" s="156">
        <v>681427</v>
      </c>
      <c r="F13" s="60">
        <v>681427</v>
      </c>
      <c r="G13" s="60">
        <v>46410</v>
      </c>
      <c r="H13" s="60">
        <v>39287</v>
      </c>
      <c r="I13" s="60">
        <v>75917</v>
      </c>
      <c r="J13" s="60">
        <v>161614</v>
      </c>
      <c r="K13" s="60">
        <v>10960</v>
      </c>
      <c r="L13" s="60">
        <v>15179</v>
      </c>
      <c r="M13" s="60">
        <v>18177</v>
      </c>
      <c r="N13" s="60">
        <v>44316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205930</v>
      </c>
      <c r="X13" s="60">
        <v>340716</v>
      </c>
      <c r="Y13" s="60">
        <v>-134786</v>
      </c>
      <c r="Z13" s="140">
        <v>-39.56</v>
      </c>
      <c r="AA13" s="155">
        <v>681427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452888</v>
      </c>
      <c r="H14" s="60">
        <v>448399</v>
      </c>
      <c r="I14" s="60">
        <v>457375</v>
      </c>
      <c r="J14" s="60">
        <v>1358662</v>
      </c>
      <c r="K14" s="60">
        <v>500582</v>
      </c>
      <c r="L14" s="60">
        <v>379887</v>
      </c>
      <c r="M14" s="60">
        <v>647682</v>
      </c>
      <c r="N14" s="60">
        <v>1528151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2886813</v>
      </c>
      <c r="X14" s="60"/>
      <c r="Y14" s="60">
        <v>2886813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656437</v>
      </c>
      <c r="D16" s="155">
        <v>0</v>
      </c>
      <c r="E16" s="156">
        <v>636000</v>
      </c>
      <c r="F16" s="60">
        <v>636000</v>
      </c>
      <c r="G16" s="60">
        <v>20250</v>
      </c>
      <c r="H16" s="60">
        <v>43330</v>
      </c>
      <c r="I16" s="60">
        <v>88007</v>
      </c>
      <c r="J16" s="60">
        <v>151587</v>
      </c>
      <c r="K16" s="60">
        <v>0</v>
      </c>
      <c r="L16" s="60">
        <v>24750</v>
      </c>
      <c r="M16" s="60">
        <v>33241</v>
      </c>
      <c r="N16" s="60">
        <v>57991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209578</v>
      </c>
      <c r="X16" s="60">
        <v>318000</v>
      </c>
      <c r="Y16" s="60">
        <v>-108422</v>
      </c>
      <c r="Z16" s="140">
        <v>-34.09</v>
      </c>
      <c r="AA16" s="155">
        <v>636000</v>
      </c>
    </row>
    <row r="17" spans="1:27" ht="13.5">
      <c r="A17" s="181" t="s">
        <v>113</v>
      </c>
      <c r="B17" s="185"/>
      <c r="C17" s="155">
        <v>1548462</v>
      </c>
      <c r="D17" s="155">
        <v>0</v>
      </c>
      <c r="E17" s="156">
        <v>7245</v>
      </c>
      <c r="F17" s="60">
        <v>7245</v>
      </c>
      <c r="G17" s="60">
        <v>0</v>
      </c>
      <c r="H17" s="60">
        <v>0</v>
      </c>
      <c r="I17" s="60">
        <v>570</v>
      </c>
      <c r="J17" s="60">
        <v>570</v>
      </c>
      <c r="K17" s="60">
        <v>0</v>
      </c>
      <c r="L17" s="60">
        <v>395</v>
      </c>
      <c r="M17" s="60">
        <v>743</v>
      </c>
      <c r="N17" s="60">
        <v>1138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1708</v>
      </c>
      <c r="X17" s="60">
        <v>3624</v>
      </c>
      <c r="Y17" s="60">
        <v>-1916</v>
      </c>
      <c r="Z17" s="140">
        <v>-52.87</v>
      </c>
      <c r="AA17" s="155">
        <v>7245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2125500</v>
      </c>
      <c r="F18" s="60">
        <v>2125500</v>
      </c>
      <c r="G18" s="60">
        <v>159246</v>
      </c>
      <c r="H18" s="60">
        <v>164979</v>
      </c>
      <c r="I18" s="60">
        <v>656308</v>
      </c>
      <c r="J18" s="60">
        <v>980533</v>
      </c>
      <c r="K18" s="60">
        <v>-223981</v>
      </c>
      <c r="L18" s="60">
        <v>153794</v>
      </c>
      <c r="M18" s="60">
        <v>124105</v>
      </c>
      <c r="N18" s="60">
        <v>53918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1034451</v>
      </c>
      <c r="X18" s="60"/>
      <c r="Y18" s="60">
        <v>1034451</v>
      </c>
      <c r="Z18" s="140">
        <v>0</v>
      </c>
      <c r="AA18" s="155">
        <v>2125500</v>
      </c>
    </row>
    <row r="19" spans="1:27" ht="13.5">
      <c r="A19" s="181" t="s">
        <v>34</v>
      </c>
      <c r="B19" s="185"/>
      <c r="C19" s="155">
        <v>68231115</v>
      </c>
      <c r="D19" s="155">
        <v>0</v>
      </c>
      <c r="E19" s="156">
        <v>59052997</v>
      </c>
      <c r="F19" s="60">
        <v>59052997</v>
      </c>
      <c r="G19" s="60">
        <v>13743423</v>
      </c>
      <c r="H19" s="60">
        <v>5649984</v>
      </c>
      <c r="I19" s="60">
        <v>3084260</v>
      </c>
      <c r="J19" s="60">
        <v>22477667</v>
      </c>
      <c r="K19" s="60">
        <v>6284114</v>
      </c>
      <c r="L19" s="60">
        <v>17038070</v>
      </c>
      <c r="M19" s="60">
        <v>2437234</v>
      </c>
      <c r="N19" s="60">
        <v>25759418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48237085</v>
      </c>
      <c r="X19" s="60">
        <v>38874700</v>
      </c>
      <c r="Y19" s="60">
        <v>9362385</v>
      </c>
      <c r="Z19" s="140">
        <v>24.08</v>
      </c>
      <c r="AA19" s="155">
        <v>59052997</v>
      </c>
    </row>
    <row r="20" spans="1:27" ht="13.5">
      <c r="A20" s="181" t="s">
        <v>35</v>
      </c>
      <c r="B20" s="185"/>
      <c r="C20" s="155">
        <v>693075</v>
      </c>
      <c r="D20" s="155">
        <v>0</v>
      </c>
      <c r="E20" s="156">
        <v>8064337</v>
      </c>
      <c r="F20" s="54">
        <v>8064337</v>
      </c>
      <c r="G20" s="54">
        <v>41662</v>
      </c>
      <c r="H20" s="54">
        <v>12897</v>
      </c>
      <c r="I20" s="54">
        <v>40064</v>
      </c>
      <c r="J20" s="54">
        <v>94623</v>
      </c>
      <c r="K20" s="54">
        <v>0</v>
      </c>
      <c r="L20" s="54">
        <v>20452</v>
      </c>
      <c r="M20" s="54">
        <v>106536</v>
      </c>
      <c r="N20" s="54">
        <v>126988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221611</v>
      </c>
      <c r="X20" s="54">
        <v>4032168</v>
      </c>
      <c r="Y20" s="54">
        <v>-3810557</v>
      </c>
      <c r="Z20" s="184">
        <v>-94.5</v>
      </c>
      <c r="AA20" s="130">
        <v>8064337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107555658</v>
      </c>
      <c r="D22" s="188">
        <f>SUM(D5:D21)</f>
        <v>0</v>
      </c>
      <c r="E22" s="189">
        <f t="shared" si="0"/>
        <v>108593060</v>
      </c>
      <c r="F22" s="190">
        <f t="shared" si="0"/>
        <v>108593060</v>
      </c>
      <c r="G22" s="190">
        <f t="shared" si="0"/>
        <v>31891545</v>
      </c>
      <c r="H22" s="190">
        <f t="shared" si="0"/>
        <v>8245568</v>
      </c>
      <c r="I22" s="190">
        <f t="shared" si="0"/>
        <v>6387571</v>
      </c>
      <c r="J22" s="190">
        <f t="shared" si="0"/>
        <v>46524684</v>
      </c>
      <c r="K22" s="190">
        <f t="shared" si="0"/>
        <v>8341514</v>
      </c>
      <c r="L22" s="190">
        <f t="shared" si="0"/>
        <v>19432368</v>
      </c>
      <c r="M22" s="190">
        <f t="shared" si="0"/>
        <v>5214872</v>
      </c>
      <c r="N22" s="190">
        <f t="shared" si="0"/>
        <v>32988754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79513438</v>
      </c>
      <c r="X22" s="190">
        <f t="shared" si="0"/>
        <v>62581984</v>
      </c>
      <c r="Y22" s="190">
        <f t="shared" si="0"/>
        <v>16931454</v>
      </c>
      <c r="Z22" s="191">
        <f>+IF(X22&lt;&gt;0,+(Y22/X22)*100,0)</f>
        <v>27.054837379396602</v>
      </c>
      <c r="AA22" s="188">
        <f>SUM(AA5:AA21)</f>
        <v>108593060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33450844</v>
      </c>
      <c r="D25" s="155">
        <v>0</v>
      </c>
      <c r="E25" s="156">
        <v>34146538</v>
      </c>
      <c r="F25" s="60">
        <v>34146538</v>
      </c>
      <c r="G25" s="60">
        <v>2867138</v>
      </c>
      <c r="H25" s="60">
        <v>2880781</v>
      </c>
      <c r="I25" s="60">
        <v>2926204</v>
      </c>
      <c r="J25" s="60">
        <v>8674123</v>
      </c>
      <c r="K25" s="60">
        <v>3212274</v>
      </c>
      <c r="L25" s="60">
        <v>3278550</v>
      </c>
      <c r="M25" s="60">
        <v>3015777</v>
      </c>
      <c r="N25" s="60">
        <v>9506601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18180724</v>
      </c>
      <c r="X25" s="60">
        <v>17073270</v>
      </c>
      <c r="Y25" s="60">
        <v>1107454</v>
      </c>
      <c r="Z25" s="140">
        <v>6.49</v>
      </c>
      <c r="AA25" s="155">
        <v>34146538</v>
      </c>
    </row>
    <row r="26" spans="1:27" ht="13.5">
      <c r="A26" s="183" t="s">
        <v>38</v>
      </c>
      <c r="B26" s="182"/>
      <c r="C26" s="155">
        <v>2768281</v>
      </c>
      <c r="D26" s="155">
        <v>0</v>
      </c>
      <c r="E26" s="156">
        <v>2907169</v>
      </c>
      <c r="F26" s="60">
        <v>2907169</v>
      </c>
      <c r="G26" s="60">
        <v>230690</v>
      </c>
      <c r="H26" s="60">
        <v>230690</v>
      </c>
      <c r="I26" s="60">
        <v>230690</v>
      </c>
      <c r="J26" s="60">
        <v>692070</v>
      </c>
      <c r="K26" s="60">
        <v>230690</v>
      </c>
      <c r="L26" s="60">
        <v>230690</v>
      </c>
      <c r="M26" s="60">
        <v>230690</v>
      </c>
      <c r="N26" s="60">
        <v>692070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1384140</v>
      </c>
      <c r="X26" s="60">
        <v>1453584</v>
      </c>
      <c r="Y26" s="60">
        <v>-69444</v>
      </c>
      <c r="Z26" s="140">
        <v>-4.78</v>
      </c>
      <c r="AA26" s="155">
        <v>2907169</v>
      </c>
    </row>
    <row r="27" spans="1:27" ht="13.5">
      <c r="A27" s="183" t="s">
        <v>118</v>
      </c>
      <c r="B27" s="182"/>
      <c r="C27" s="155">
        <v>10331914</v>
      </c>
      <c r="D27" s="155">
        <v>0</v>
      </c>
      <c r="E27" s="156">
        <v>9313423</v>
      </c>
      <c r="F27" s="60">
        <v>9313423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9313423</v>
      </c>
    </row>
    <row r="28" spans="1:27" ht="13.5">
      <c r="A28" s="183" t="s">
        <v>39</v>
      </c>
      <c r="B28" s="182"/>
      <c r="C28" s="155">
        <v>18907196</v>
      </c>
      <c r="D28" s="155">
        <v>0</v>
      </c>
      <c r="E28" s="156">
        <v>4204998</v>
      </c>
      <c r="F28" s="60">
        <v>4204998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2102502</v>
      </c>
      <c r="Y28" s="60">
        <v>-2102502</v>
      </c>
      <c r="Z28" s="140">
        <v>-100</v>
      </c>
      <c r="AA28" s="155">
        <v>4204998</v>
      </c>
    </row>
    <row r="29" spans="1:27" ht="13.5">
      <c r="A29" s="183" t="s">
        <v>40</v>
      </c>
      <c r="B29" s="182"/>
      <c r="C29" s="155">
        <v>346188</v>
      </c>
      <c r="D29" s="155">
        <v>0</v>
      </c>
      <c r="E29" s="156">
        <v>50245</v>
      </c>
      <c r="F29" s="60">
        <v>50245</v>
      </c>
      <c r="G29" s="60">
        <v>32150</v>
      </c>
      <c r="H29" s="60">
        <v>5403</v>
      </c>
      <c r="I29" s="60">
        <v>27</v>
      </c>
      <c r="J29" s="60">
        <v>37580</v>
      </c>
      <c r="K29" s="60">
        <v>27</v>
      </c>
      <c r="L29" s="60">
        <v>13849</v>
      </c>
      <c r="M29" s="60">
        <v>84693</v>
      </c>
      <c r="N29" s="60">
        <v>98569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136149</v>
      </c>
      <c r="X29" s="60">
        <v>25122</v>
      </c>
      <c r="Y29" s="60">
        <v>111027</v>
      </c>
      <c r="Z29" s="140">
        <v>441.95</v>
      </c>
      <c r="AA29" s="155">
        <v>50245</v>
      </c>
    </row>
    <row r="30" spans="1:27" ht="13.5">
      <c r="A30" s="183" t="s">
        <v>119</v>
      </c>
      <c r="B30" s="182"/>
      <c r="C30" s="155">
        <v>2737927</v>
      </c>
      <c r="D30" s="155">
        <v>0</v>
      </c>
      <c r="E30" s="156">
        <v>3076283</v>
      </c>
      <c r="F30" s="60">
        <v>3076283</v>
      </c>
      <c r="G30" s="60">
        <v>120913</v>
      </c>
      <c r="H30" s="60">
        <v>362333</v>
      </c>
      <c r="I30" s="60">
        <v>336824</v>
      </c>
      <c r="J30" s="60">
        <v>820070</v>
      </c>
      <c r="K30" s="60">
        <v>128800</v>
      </c>
      <c r="L30" s="60">
        <v>207306</v>
      </c>
      <c r="M30" s="60">
        <v>252049</v>
      </c>
      <c r="N30" s="60">
        <v>588155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1408225</v>
      </c>
      <c r="X30" s="60">
        <v>1538142</v>
      </c>
      <c r="Y30" s="60">
        <v>-129917</v>
      </c>
      <c r="Z30" s="140">
        <v>-8.45</v>
      </c>
      <c r="AA30" s="155">
        <v>3076283</v>
      </c>
    </row>
    <row r="31" spans="1:27" ht="13.5">
      <c r="A31" s="183" t="s">
        <v>120</v>
      </c>
      <c r="B31" s="182"/>
      <c r="C31" s="155">
        <v>1158578</v>
      </c>
      <c r="D31" s="155">
        <v>0</v>
      </c>
      <c r="E31" s="156">
        <v>0</v>
      </c>
      <c r="F31" s="60">
        <v>0</v>
      </c>
      <c r="G31" s="60">
        <v>80513</v>
      </c>
      <c r="H31" s="60">
        <v>168418</v>
      </c>
      <c r="I31" s="60">
        <v>121609</v>
      </c>
      <c r="J31" s="60">
        <v>370540</v>
      </c>
      <c r="K31" s="60">
        <v>124475</v>
      </c>
      <c r="L31" s="60">
        <v>21427</v>
      </c>
      <c r="M31" s="60">
        <v>360553</v>
      </c>
      <c r="N31" s="60">
        <v>506455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876995</v>
      </c>
      <c r="X31" s="60"/>
      <c r="Y31" s="60">
        <v>876995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2845179</v>
      </c>
      <c r="D32" s="155">
        <v>0</v>
      </c>
      <c r="E32" s="156">
        <v>3363885</v>
      </c>
      <c r="F32" s="60">
        <v>3363885</v>
      </c>
      <c r="G32" s="60">
        <v>206478</v>
      </c>
      <c r="H32" s="60">
        <v>283534</v>
      </c>
      <c r="I32" s="60">
        <v>236395</v>
      </c>
      <c r="J32" s="60">
        <v>726407</v>
      </c>
      <c r="K32" s="60">
        <v>224137</v>
      </c>
      <c r="L32" s="60">
        <v>503289</v>
      </c>
      <c r="M32" s="60">
        <v>305966</v>
      </c>
      <c r="N32" s="60">
        <v>1033392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1759799</v>
      </c>
      <c r="X32" s="60">
        <v>1681944</v>
      </c>
      <c r="Y32" s="60">
        <v>77855</v>
      </c>
      <c r="Z32" s="140">
        <v>4.63</v>
      </c>
      <c r="AA32" s="155">
        <v>3363885</v>
      </c>
    </row>
    <row r="33" spans="1:27" ht="13.5">
      <c r="A33" s="183" t="s">
        <v>42</v>
      </c>
      <c r="B33" s="182"/>
      <c r="C33" s="155">
        <v>45060716</v>
      </c>
      <c r="D33" s="155">
        <v>0</v>
      </c>
      <c r="E33" s="156">
        <v>17511583</v>
      </c>
      <c r="F33" s="60">
        <v>17511583</v>
      </c>
      <c r="G33" s="60">
        <v>4505083</v>
      </c>
      <c r="H33" s="60">
        <v>2142355</v>
      </c>
      <c r="I33" s="60">
        <v>2638578</v>
      </c>
      <c r="J33" s="60">
        <v>9286016</v>
      </c>
      <c r="K33" s="60">
        <v>4281116</v>
      </c>
      <c r="L33" s="60">
        <v>3230568</v>
      </c>
      <c r="M33" s="60">
        <v>1691912</v>
      </c>
      <c r="N33" s="60">
        <v>9203596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18489612</v>
      </c>
      <c r="X33" s="60">
        <v>8755794</v>
      </c>
      <c r="Y33" s="60">
        <v>9733818</v>
      </c>
      <c r="Z33" s="140">
        <v>111.17</v>
      </c>
      <c r="AA33" s="155">
        <v>17511583</v>
      </c>
    </row>
    <row r="34" spans="1:27" ht="13.5">
      <c r="A34" s="183" t="s">
        <v>43</v>
      </c>
      <c r="B34" s="182"/>
      <c r="C34" s="155">
        <v>16712802</v>
      </c>
      <c r="D34" s="155">
        <v>0</v>
      </c>
      <c r="E34" s="156">
        <v>18339369</v>
      </c>
      <c r="F34" s="60">
        <v>18339369</v>
      </c>
      <c r="G34" s="60">
        <v>682115</v>
      </c>
      <c r="H34" s="60">
        <v>780575</v>
      </c>
      <c r="I34" s="60">
        <v>1468934</v>
      </c>
      <c r="J34" s="60">
        <v>2931624</v>
      </c>
      <c r="K34" s="60">
        <v>1886419</v>
      </c>
      <c r="L34" s="60">
        <v>1049249</v>
      </c>
      <c r="M34" s="60">
        <v>1770023</v>
      </c>
      <c r="N34" s="60">
        <v>4705691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7637315</v>
      </c>
      <c r="X34" s="60">
        <v>9169686</v>
      </c>
      <c r="Y34" s="60">
        <v>-1532371</v>
      </c>
      <c r="Z34" s="140">
        <v>-16.71</v>
      </c>
      <c r="AA34" s="155">
        <v>18339369</v>
      </c>
    </row>
    <row r="35" spans="1:27" ht="13.5">
      <c r="A35" s="181" t="s">
        <v>122</v>
      </c>
      <c r="B35" s="185"/>
      <c r="C35" s="155">
        <v>59798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134379423</v>
      </c>
      <c r="D36" s="188">
        <f>SUM(D25:D35)</f>
        <v>0</v>
      </c>
      <c r="E36" s="189">
        <f t="shared" si="1"/>
        <v>92913493</v>
      </c>
      <c r="F36" s="190">
        <f t="shared" si="1"/>
        <v>92913493</v>
      </c>
      <c r="G36" s="190">
        <f t="shared" si="1"/>
        <v>8725080</v>
      </c>
      <c r="H36" s="190">
        <f t="shared" si="1"/>
        <v>6854089</v>
      </c>
      <c r="I36" s="190">
        <f t="shared" si="1"/>
        <v>7959261</v>
      </c>
      <c r="J36" s="190">
        <f t="shared" si="1"/>
        <v>23538430</v>
      </c>
      <c r="K36" s="190">
        <f t="shared" si="1"/>
        <v>10087938</v>
      </c>
      <c r="L36" s="190">
        <f t="shared" si="1"/>
        <v>8534928</v>
      </c>
      <c r="M36" s="190">
        <f t="shared" si="1"/>
        <v>7711663</v>
      </c>
      <c r="N36" s="190">
        <f t="shared" si="1"/>
        <v>26334529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49872959</v>
      </c>
      <c r="X36" s="190">
        <f t="shared" si="1"/>
        <v>41800044</v>
      </c>
      <c r="Y36" s="190">
        <f t="shared" si="1"/>
        <v>8072915</v>
      </c>
      <c r="Z36" s="191">
        <f>+IF(X36&lt;&gt;0,+(Y36/X36)*100,0)</f>
        <v>19.31317345024804</v>
      </c>
      <c r="AA36" s="188">
        <f>SUM(AA25:AA35)</f>
        <v>92913493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-26823765</v>
      </c>
      <c r="D38" s="199">
        <f>+D22-D36</f>
        <v>0</v>
      </c>
      <c r="E38" s="200">
        <f t="shared" si="2"/>
        <v>15679567</v>
      </c>
      <c r="F38" s="106">
        <f t="shared" si="2"/>
        <v>15679567</v>
      </c>
      <c r="G38" s="106">
        <f t="shared" si="2"/>
        <v>23166465</v>
      </c>
      <c r="H38" s="106">
        <f t="shared" si="2"/>
        <v>1391479</v>
      </c>
      <c r="I38" s="106">
        <f t="shared" si="2"/>
        <v>-1571690</v>
      </c>
      <c r="J38" s="106">
        <f t="shared" si="2"/>
        <v>22986254</v>
      </c>
      <c r="K38" s="106">
        <f t="shared" si="2"/>
        <v>-1746424</v>
      </c>
      <c r="L38" s="106">
        <f t="shared" si="2"/>
        <v>10897440</v>
      </c>
      <c r="M38" s="106">
        <f t="shared" si="2"/>
        <v>-2496791</v>
      </c>
      <c r="N38" s="106">
        <f t="shared" si="2"/>
        <v>6654225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29640479</v>
      </c>
      <c r="X38" s="106">
        <f>IF(F22=F36,0,X22-X36)</f>
        <v>20781940</v>
      </c>
      <c r="Y38" s="106">
        <f t="shared" si="2"/>
        <v>8858539</v>
      </c>
      <c r="Z38" s="201">
        <f>+IF(X38&lt;&gt;0,+(Y38/X38)*100,0)</f>
        <v>42.626140774152944</v>
      </c>
      <c r="AA38" s="199">
        <f>+AA22-AA36</f>
        <v>15679567</v>
      </c>
    </row>
    <row r="39" spans="1:27" ht="13.5">
      <c r="A39" s="181" t="s">
        <v>46</v>
      </c>
      <c r="B39" s="185"/>
      <c r="C39" s="155">
        <v>28271433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1447668</v>
      </c>
      <c r="D42" s="206">
        <f>SUM(D38:D41)</f>
        <v>0</v>
      </c>
      <c r="E42" s="207">
        <f t="shared" si="3"/>
        <v>15679567</v>
      </c>
      <c r="F42" s="88">
        <f t="shared" si="3"/>
        <v>15679567</v>
      </c>
      <c r="G42" s="88">
        <f t="shared" si="3"/>
        <v>23166465</v>
      </c>
      <c r="H42" s="88">
        <f t="shared" si="3"/>
        <v>1391479</v>
      </c>
      <c r="I42" s="88">
        <f t="shared" si="3"/>
        <v>-1571690</v>
      </c>
      <c r="J42" s="88">
        <f t="shared" si="3"/>
        <v>22986254</v>
      </c>
      <c r="K42" s="88">
        <f t="shared" si="3"/>
        <v>-1746424</v>
      </c>
      <c r="L42" s="88">
        <f t="shared" si="3"/>
        <v>10897440</v>
      </c>
      <c r="M42" s="88">
        <f t="shared" si="3"/>
        <v>-2496791</v>
      </c>
      <c r="N42" s="88">
        <f t="shared" si="3"/>
        <v>6654225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29640479</v>
      </c>
      <c r="X42" s="88">
        <f t="shared" si="3"/>
        <v>20781940</v>
      </c>
      <c r="Y42" s="88">
        <f t="shared" si="3"/>
        <v>8858539</v>
      </c>
      <c r="Z42" s="208">
        <f>+IF(X42&lt;&gt;0,+(Y42/X42)*100,0)</f>
        <v>42.626140774152944</v>
      </c>
      <c r="AA42" s="206">
        <f>SUM(AA38:AA41)</f>
        <v>15679567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1447668</v>
      </c>
      <c r="D44" s="210">
        <f>+D42-D43</f>
        <v>0</v>
      </c>
      <c r="E44" s="211">
        <f t="shared" si="4"/>
        <v>15679567</v>
      </c>
      <c r="F44" s="77">
        <f t="shared" si="4"/>
        <v>15679567</v>
      </c>
      <c r="G44" s="77">
        <f t="shared" si="4"/>
        <v>23166465</v>
      </c>
      <c r="H44" s="77">
        <f t="shared" si="4"/>
        <v>1391479</v>
      </c>
      <c r="I44" s="77">
        <f t="shared" si="4"/>
        <v>-1571690</v>
      </c>
      <c r="J44" s="77">
        <f t="shared" si="4"/>
        <v>22986254</v>
      </c>
      <c r="K44" s="77">
        <f t="shared" si="4"/>
        <v>-1746424</v>
      </c>
      <c r="L44" s="77">
        <f t="shared" si="4"/>
        <v>10897440</v>
      </c>
      <c r="M44" s="77">
        <f t="shared" si="4"/>
        <v>-2496791</v>
      </c>
      <c r="N44" s="77">
        <f t="shared" si="4"/>
        <v>6654225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29640479</v>
      </c>
      <c r="X44" s="77">
        <f t="shared" si="4"/>
        <v>20781940</v>
      </c>
      <c r="Y44" s="77">
        <f t="shared" si="4"/>
        <v>8858539</v>
      </c>
      <c r="Z44" s="212">
        <f>+IF(X44&lt;&gt;0,+(Y44/X44)*100,0)</f>
        <v>42.626140774152944</v>
      </c>
      <c r="AA44" s="210">
        <f>+AA42-AA43</f>
        <v>15679567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1447668</v>
      </c>
      <c r="D46" s="206">
        <f>SUM(D44:D45)</f>
        <v>0</v>
      </c>
      <c r="E46" s="207">
        <f t="shared" si="5"/>
        <v>15679567</v>
      </c>
      <c r="F46" s="88">
        <f t="shared" si="5"/>
        <v>15679567</v>
      </c>
      <c r="G46" s="88">
        <f t="shared" si="5"/>
        <v>23166465</v>
      </c>
      <c r="H46" s="88">
        <f t="shared" si="5"/>
        <v>1391479</v>
      </c>
      <c r="I46" s="88">
        <f t="shared" si="5"/>
        <v>-1571690</v>
      </c>
      <c r="J46" s="88">
        <f t="shared" si="5"/>
        <v>22986254</v>
      </c>
      <c r="K46" s="88">
        <f t="shared" si="5"/>
        <v>-1746424</v>
      </c>
      <c r="L46" s="88">
        <f t="shared" si="5"/>
        <v>10897440</v>
      </c>
      <c r="M46" s="88">
        <f t="shared" si="5"/>
        <v>-2496791</v>
      </c>
      <c r="N46" s="88">
        <f t="shared" si="5"/>
        <v>6654225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29640479</v>
      </c>
      <c r="X46" s="88">
        <f t="shared" si="5"/>
        <v>20781940</v>
      </c>
      <c r="Y46" s="88">
        <f t="shared" si="5"/>
        <v>8858539</v>
      </c>
      <c r="Z46" s="208">
        <f>+IF(X46&lt;&gt;0,+(Y46/X46)*100,0)</f>
        <v>42.626140774152944</v>
      </c>
      <c r="AA46" s="206">
        <f>SUM(AA44:AA45)</f>
        <v>15679567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1447668</v>
      </c>
      <c r="D48" s="217">
        <f>SUM(D46:D47)</f>
        <v>0</v>
      </c>
      <c r="E48" s="218">
        <f t="shared" si="6"/>
        <v>15679567</v>
      </c>
      <c r="F48" s="219">
        <f t="shared" si="6"/>
        <v>15679567</v>
      </c>
      <c r="G48" s="219">
        <f t="shared" si="6"/>
        <v>23166465</v>
      </c>
      <c r="H48" s="220">
        <f t="shared" si="6"/>
        <v>1391479</v>
      </c>
      <c r="I48" s="220">
        <f t="shared" si="6"/>
        <v>-1571690</v>
      </c>
      <c r="J48" s="220">
        <f t="shared" si="6"/>
        <v>22986254</v>
      </c>
      <c r="K48" s="220">
        <f t="shared" si="6"/>
        <v>-1746424</v>
      </c>
      <c r="L48" s="220">
        <f t="shared" si="6"/>
        <v>10897440</v>
      </c>
      <c r="M48" s="219">
        <f t="shared" si="6"/>
        <v>-2496791</v>
      </c>
      <c r="N48" s="219">
        <f t="shared" si="6"/>
        <v>6654225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29640479</v>
      </c>
      <c r="X48" s="220">
        <f t="shared" si="6"/>
        <v>20781940</v>
      </c>
      <c r="Y48" s="220">
        <f t="shared" si="6"/>
        <v>8858539</v>
      </c>
      <c r="Z48" s="221">
        <f>+IF(X48&lt;&gt;0,+(Y48/X48)*100,0)</f>
        <v>42.626140774152944</v>
      </c>
      <c r="AA48" s="222">
        <f>SUM(AA46:AA47)</f>
        <v>15679567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1011401</v>
      </c>
      <c r="D5" s="153">
        <f>SUM(D6:D8)</f>
        <v>0</v>
      </c>
      <c r="E5" s="154">
        <f t="shared" si="0"/>
        <v>91535</v>
      </c>
      <c r="F5" s="100">
        <f t="shared" si="0"/>
        <v>91535</v>
      </c>
      <c r="G5" s="100">
        <f t="shared" si="0"/>
        <v>39909</v>
      </c>
      <c r="H5" s="100">
        <f t="shared" si="0"/>
        <v>3217</v>
      </c>
      <c r="I5" s="100">
        <f t="shared" si="0"/>
        <v>93608</v>
      </c>
      <c r="J5" s="100">
        <f t="shared" si="0"/>
        <v>136734</v>
      </c>
      <c r="K5" s="100">
        <f t="shared" si="0"/>
        <v>70810</v>
      </c>
      <c r="L5" s="100">
        <f t="shared" si="0"/>
        <v>0</v>
      </c>
      <c r="M5" s="100">
        <f t="shared" si="0"/>
        <v>5750</v>
      </c>
      <c r="N5" s="100">
        <f t="shared" si="0"/>
        <v>76560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213294</v>
      </c>
      <c r="X5" s="100">
        <f t="shared" si="0"/>
        <v>58018</v>
      </c>
      <c r="Y5" s="100">
        <f t="shared" si="0"/>
        <v>155276</v>
      </c>
      <c r="Z5" s="137">
        <f>+IF(X5&lt;&gt;0,+(Y5/X5)*100,0)</f>
        <v>267.6341824950877</v>
      </c>
      <c r="AA5" s="153">
        <f>SUM(AA6:AA8)</f>
        <v>91535</v>
      </c>
    </row>
    <row r="6" spans="1:27" ht="13.5">
      <c r="A6" s="138" t="s">
        <v>75</v>
      </c>
      <c r="B6" s="136"/>
      <c r="C6" s="155">
        <v>560448</v>
      </c>
      <c r="D6" s="155"/>
      <c r="E6" s="156">
        <v>18035</v>
      </c>
      <c r="F6" s="60">
        <v>18035</v>
      </c>
      <c r="G6" s="60">
        <v>8333</v>
      </c>
      <c r="H6" s="60"/>
      <c r="I6" s="60">
        <v>4158</v>
      </c>
      <c r="J6" s="60">
        <v>12491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12491</v>
      </c>
      <c r="X6" s="60">
        <v>9018</v>
      </c>
      <c r="Y6" s="60">
        <v>3473</v>
      </c>
      <c r="Z6" s="140">
        <v>38.51</v>
      </c>
      <c r="AA6" s="62">
        <v>18035</v>
      </c>
    </row>
    <row r="7" spans="1:27" ht="13.5">
      <c r="A7" s="138" t="s">
        <v>76</v>
      </c>
      <c r="B7" s="136"/>
      <c r="C7" s="157">
        <v>41359</v>
      </c>
      <c r="D7" s="157"/>
      <c r="E7" s="158">
        <v>13500</v>
      </c>
      <c r="F7" s="159">
        <v>13500</v>
      </c>
      <c r="G7" s="159">
        <v>7894</v>
      </c>
      <c r="H7" s="159"/>
      <c r="I7" s="159"/>
      <c r="J7" s="159">
        <v>7894</v>
      </c>
      <c r="K7" s="159">
        <v>8149</v>
      </c>
      <c r="L7" s="159"/>
      <c r="M7" s="159">
        <v>5750</v>
      </c>
      <c r="N7" s="159">
        <v>13899</v>
      </c>
      <c r="O7" s="159"/>
      <c r="P7" s="159"/>
      <c r="Q7" s="159"/>
      <c r="R7" s="159"/>
      <c r="S7" s="159"/>
      <c r="T7" s="159"/>
      <c r="U7" s="159"/>
      <c r="V7" s="159"/>
      <c r="W7" s="159">
        <v>21793</v>
      </c>
      <c r="X7" s="159">
        <v>9000</v>
      </c>
      <c r="Y7" s="159">
        <v>12793</v>
      </c>
      <c r="Z7" s="141">
        <v>142.14</v>
      </c>
      <c r="AA7" s="225">
        <v>13500</v>
      </c>
    </row>
    <row r="8" spans="1:27" ht="13.5">
      <c r="A8" s="138" t="s">
        <v>77</v>
      </c>
      <c r="B8" s="136"/>
      <c r="C8" s="155">
        <v>409594</v>
      </c>
      <c r="D8" s="155"/>
      <c r="E8" s="156">
        <v>60000</v>
      </c>
      <c r="F8" s="60">
        <v>60000</v>
      </c>
      <c r="G8" s="60">
        <v>23682</v>
      </c>
      <c r="H8" s="60">
        <v>3217</v>
      </c>
      <c r="I8" s="60">
        <v>89450</v>
      </c>
      <c r="J8" s="60">
        <v>116349</v>
      </c>
      <c r="K8" s="60">
        <v>62661</v>
      </c>
      <c r="L8" s="60"/>
      <c r="M8" s="60"/>
      <c r="N8" s="60">
        <v>62661</v>
      </c>
      <c r="O8" s="60"/>
      <c r="P8" s="60"/>
      <c r="Q8" s="60"/>
      <c r="R8" s="60"/>
      <c r="S8" s="60"/>
      <c r="T8" s="60"/>
      <c r="U8" s="60"/>
      <c r="V8" s="60"/>
      <c r="W8" s="60">
        <v>179010</v>
      </c>
      <c r="X8" s="60">
        <v>40000</v>
      </c>
      <c r="Y8" s="60">
        <v>139010</v>
      </c>
      <c r="Z8" s="140">
        <v>347.53</v>
      </c>
      <c r="AA8" s="62">
        <v>60000</v>
      </c>
    </row>
    <row r="9" spans="1:27" ht="13.5">
      <c r="A9" s="135" t="s">
        <v>78</v>
      </c>
      <c r="B9" s="136"/>
      <c r="C9" s="153">
        <f aca="true" t="shared" si="1" ref="C9:Y9">SUM(C10:C14)</f>
        <v>3919076</v>
      </c>
      <c r="D9" s="153">
        <f>SUM(D10:D14)</f>
        <v>0</v>
      </c>
      <c r="E9" s="154">
        <f t="shared" si="1"/>
        <v>5641000</v>
      </c>
      <c r="F9" s="100">
        <f t="shared" si="1"/>
        <v>5641000</v>
      </c>
      <c r="G9" s="100">
        <f t="shared" si="1"/>
        <v>0</v>
      </c>
      <c r="H9" s="100">
        <f t="shared" si="1"/>
        <v>541730</v>
      </c>
      <c r="I9" s="100">
        <f t="shared" si="1"/>
        <v>230000</v>
      </c>
      <c r="J9" s="100">
        <f t="shared" si="1"/>
        <v>771730</v>
      </c>
      <c r="K9" s="100">
        <f t="shared" si="1"/>
        <v>0</v>
      </c>
      <c r="L9" s="100">
        <f t="shared" si="1"/>
        <v>1998573</v>
      </c>
      <c r="M9" s="100">
        <f t="shared" si="1"/>
        <v>668329</v>
      </c>
      <c r="N9" s="100">
        <f t="shared" si="1"/>
        <v>2666902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3438632</v>
      </c>
      <c r="X9" s="100">
        <f t="shared" si="1"/>
        <v>5640999</v>
      </c>
      <c r="Y9" s="100">
        <f t="shared" si="1"/>
        <v>-2202367</v>
      </c>
      <c r="Z9" s="137">
        <f>+IF(X9&lt;&gt;0,+(Y9/X9)*100,0)</f>
        <v>-39.042144839947674</v>
      </c>
      <c r="AA9" s="102">
        <f>SUM(AA10:AA14)</f>
        <v>5641000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3919076</v>
      </c>
      <c r="D12" s="155"/>
      <c r="E12" s="156">
        <v>5641000</v>
      </c>
      <c r="F12" s="60">
        <v>5641000</v>
      </c>
      <c r="G12" s="60"/>
      <c r="H12" s="60">
        <v>541730</v>
      </c>
      <c r="I12" s="60">
        <v>230000</v>
      </c>
      <c r="J12" s="60">
        <v>771730</v>
      </c>
      <c r="K12" s="60"/>
      <c r="L12" s="60">
        <v>1998573</v>
      </c>
      <c r="M12" s="60">
        <v>668329</v>
      </c>
      <c r="N12" s="60">
        <v>2666902</v>
      </c>
      <c r="O12" s="60"/>
      <c r="P12" s="60"/>
      <c r="Q12" s="60"/>
      <c r="R12" s="60"/>
      <c r="S12" s="60"/>
      <c r="T12" s="60"/>
      <c r="U12" s="60"/>
      <c r="V12" s="60"/>
      <c r="W12" s="60">
        <v>3438632</v>
      </c>
      <c r="X12" s="60">
        <v>5640999</v>
      </c>
      <c r="Y12" s="60">
        <v>-2202367</v>
      </c>
      <c r="Z12" s="140">
        <v>-39.04</v>
      </c>
      <c r="AA12" s="62">
        <v>5641000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1637838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95465</v>
      </c>
      <c r="H15" s="100">
        <f t="shared" si="2"/>
        <v>327205</v>
      </c>
      <c r="I15" s="100">
        <f t="shared" si="2"/>
        <v>40000</v>
      </c>
      <c r="J15" s="100">
        <f t="shared" si="2"/>
        <v>462670</v>
      </c>
      <c r="K15" s="100">
        <f t="shared" si="2"/>
        <v>85835</v>
      </c>
      <c r="L15" s="100">
        <f t="shared" si="2"/>
        <v>1399</v>
      </c>
      <c r="M15" s="100">
        <f t="shared" si="2"/>
        <v>209823</v>
      </c>
      <c r="N15" s="100">
        <f t="shared" si="2"/>
        <v>297057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759727</v>
      </c>
      <c r="X15" s="100">
        <f t="shared" si="2"/>
        <v>0</v>
      </c>
      <c r="Y15" s="100">
        <f t="shared" si="2"/>
        <v>759727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1637838</v>
      </c>
      <c r="D17" s="155"/>
      <c r="E17" s="156"/>
      <c r="F17" s="60"/>
      <c r="G17" s="60">
        <v>95465</v>
      </c>
      <c r="H17" s="60">
        <v>327205</v>
      </c>
      <c r="I17" s="60">
        <v>40000</v>
      </c>
      <c r="J17" s="60">
        <v>462670</v>
      </c>
      <c r="K17" s="60">
        <v>85835</v>
      </c>
      <c r="L17" s="60">
        <v>1399</v>
      </c>
      <c r="M17" s="60">
        <v>209823</v>
      </c>
      <c r="N17" s="60">
        <v>297057</v>
      </c>
      <c r="O17" s="60"/>
      <c r="P17" s="60"/>
      <c r="Q17" s="60"/>
      <c r="R17" s="60"/>
      <c r="S17" s="60"/>
      <c r="T17" s="60"/>
      <c r="U17" s="60"/>
      <c r="V17" s="60"/>
      <c r="W17" s="60">
        <v>759727</v>
      </c>
      <c r="X17" s="60"/>
      <c r="Y17" s="60">
        <v>759727</v>
      </c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18548218</v>
      </c>
      <c r="D19" s="153">
        <f>SUM(D20:D23)</f>
        <v>0</v>
      </c>
      <c r="E19" s="154">
        <f t="shared" si="3"/>
        <v>14152029</v>
      </c>
      <c r="F19" s="100">
        <f t="shared" si="3"/>
        <v>14152029</v>
      </c>
      <c r="G19" s="100">
        <f t="shared" si="3"/>
        <v>76776</v>
      </c>
      <c r="H19" s="100">
        <f t="shared" si="3"/>
        <v>2266807</v>
      </c>
      <c r="I19" s="100">
        <f t="shared" si="3"/>
        <v>602246</v>
      </c>
      <c r="J19" s="100">
        <f t="shared" si="3"/>
        <v>2945829</v>
      </c>
      <c r="K19" s="100">
        <f t="shared" si="3"/>
        <v>1944567</v>
      </c>
      <c r="L19" s="100">
        <f t="shared" si="3"/>
        <v>1429056</v>
      </c>
      <c r="M19" s="100">
        <f t="shared" si="3"/>
        <v>599045</v>
      </c>
      <c r="N19" s="100">
        <f t="shared" si="3"/>
        <v>3972668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6918497</v>
      </c>
      <c r="X19" s="100">
        <f t="shared" si="3"/>
        <v>5886145</v>
      </c>
      <c r="Y19" s="100">
        <f t="shared" si="3"/>
        <v>1032352</v>
      </c>
      <c r="Z19" s="137">
        <f>+IF(X19&lt;&gt;0,+(Y19/X19)*100,0)</f>
        <v>17.538677691426223</v>
      </c>
      <c r="AA19" s="102">
        <f>SUM(AA20:AA23)</f>
        <v>14152029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18524370</v>
      </c>
      <c r="D21" s="155"/>
      <c r="E21" s="156">
        <v>14126750</v>
      </c>
      <c r="F21" s="60">
        <v>14126750</v>
      </c>
      <c r="G21" s="60">
        <v>76776</v>
      </c>
      <c r="H21" s="60">
        <v>2266807</v>
      </c>
      <c r="I21" s="60">
        <v>601071</v>
      </c>
      <c r="J21" s="60">
        <v>2944654</v>
      </c>
      <c r="K21" s="60">
        <v>1944567</v>
      </c>
      <c r="L21" s="60">
        <v>1429056</v>
      </c>
      <c r="M21" s="60">
        <v>599045</v>
      </c>
      <c r="N21" s="60">
        <v>3972668</v>
      </c>
      <c r="O21" s="60"/>
      <c r="P21" s="60"/>
      <c r="Q21" s="60"/>
      <c r="R21" s="60"/>
      <c r="S21" s="60"/>
      <c r="T21" s="60"/>
      <c r="U21" s="60"/>
      <c r="V21" s="60"/>
      <c r="W21" s="60">
        <v>6917322</v>
      </c>
      <c r="X21" s="60">
        <v>5886145</v>
      </c>
      <c r="Y21" s="60">
        <v>1031177</v>
      </c>
      <c r="Z21" s="140">
        <v>17.52</v>
      </c>
      <c r="AA21" s="62">
        <v>14126750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23848</v>
      </c>
      <c r="D23" s="155"/>
      <c r="E23" s="156">
        <v>25279</v>
      </c>
      <c r="F23" s="60">
        <v>25279</v>
      </c>
      <c r="G23" s="60"/>
      <c r="H23" s="60"/>
      <c r="I23" s="60">
        <v>1175</v>
      </c>
      <c r="J23" s="60">
        <v>1175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1175</v>
      </c>
      <c r="X23" s="60"/>
      <c r="Y23" s="60">
        <v>1175</v>
      </c>
      <c r="Z23" s="140"/>
      <c r="AA23" s="62">
        <v>25279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25116533</v>
      </c>
      <c r="D25" s="217">
        <f>+D5+D9+D15+D19+D24</f>
        <v>0</v>
      </c>
      <c r="E25" s="230">
        <f t="shared" si="4"/>
        <v>19884564</v>
      </c>
      <c r="F25" s="219">
        <f t="shared" si="4"/>
        <v>19884564</v>
      </c>
      <c r="G25" s="219">
        <f t="shared" si="4"/>
        <v>212150</v>
      </c>
      <c r="H25" s="219">
        <f t="shared" si="4"/>
        <v>3138959</v>
      </c>
      <c r="I25" s="219">
        <f t="shared" si="4"/>
        <v>965854</v>
      </c>
      <c r="J25" s="219">
        <f t="shared" si="4"/>
        <v>4316963</v>
      </c>
      <c r="K25" s="219">
        <f t="shared" si="4"/>
        <v>2101212</v>
      </c>
      <c r="L25" s="219">
        <f t="shared" si="4"/>
        <v>3429028</v>
      </c>
      <c r="M25" s="219">
        <f t="shared" si="4"/>
        <v>1482947</v>
      </c>
      <c r="N25" s="219">
        <f t="shared" si="4"/>
        <v>7013187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11330150</v>
      </c>
      <c r="X25" s="219">
        <f t="shared" si="4"/>
        <v>11585162</v>
      </c>
      <c r="Y25" s="219">
        <f t="shared" si="4"/>
        <v>-255012</v>
      </c>
      <c r="Z25" s="231">
        <f>+IF(X25&lt;&gt;0,+(Y25/X25)*100,0)</f>
        <v>-2.201194942289111</v>
      </c>
      <c r="AA25" s="232">
        <f>+AA5+AA9+AA15+AA19+AA24</f>
        <v>19884564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22463464</v>
      </c>
      <c r="D28" s="155"/>
      <c r="E28" s="156">
        <v>19652750</v>
      </c>
      <c r="F28" s="60">
        <v>19652750</v>
      </c>
      <c r="G28" s="60">
        <v>76776</v>
      </c>
      <c r="H28" s="60">
        <v>2808537</v>
      </c>
      <c r="I28" s="60">
        <v>831071</v>
      </c>
      <c r="J28" s="60">
        <v>3716384</v>
      </c>
      <c r="K28" s="60">
        <v>2040297</v>
      </c>
      <c r="L28" s="60">
        <v>3429028</v>
      </c>
      <c r="M28" s="60">
        <v>1261184</v>
      </c>
      <c r="N28" s="60">
        <v>6730509</v>
      </c>
      <c r="O28" s="60"/>
      <c r="P28" s="60"/>
      <c r="Q28" s="60"/>
      <c r="R28" s="60"/>
      <c r="S28" s="60"/>
      <c r="T28" s="60"/>
      <c r="U28" s="60"/>
      <c r="V28" s="60"/>
      <c r="W28" s="60">
        <v>10446893</v>
      </c>
      <c r="X28" s="60"/>
      <c r="Y28" s="60">
        <v>10446893</v>
      </c>
      <c r="Z28" s="140"/>
      <c r="AA28" s="155">
        <v>19652750</v>
      </c>
    </row>
    <row r="29" spans="1:27" ht="13.5">
      <c r="A29" s="234" t="s">
        <v>134</v>
      </c>
      <c r="B29" s="136"/>
      <c r="C29" s="155">
        <v>2379807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>
        <v>119147</v>
      </c>
      <c r="H30" s="159">
        <v>327205</v>
      </c>
      <c r="I30" s="159">
        <v>40000</v>
      </c>
      <c r="J30" s="159">
        <v>486352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486352</v>
      </c>
      <c r="X30" s="159"/>
      <c r="Y30" s="159">
        <v>486352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24843271</v>
      </c>
      <c r="D32" s="210">
        <f>SUM(D28:D31)</f>
        <v>0</v>
      </c>
      <c r="E32" s="211">
        <f t="shared" si="5"/>
        <v>19652750</v>
      </c>
      <c r="F32" s="77">
        <f t="shared" si="5"/>
        <v>19652750</v>
      </c>
      <c r="G32" s="77">
        <f t="shared" si="5"/>
        <v>195923</v>
      </c>
      <c r="H32" s="77">
        <f t="shared" si="5"/>
        <v>3135742</v>
      </c>
      <c r="I32" s="77">
        <f t="shared" si="5"/>
        <v>871071</v>
      </c>
      <c r="J32" s="77">
        <f t="shared" si="5"/>
        <v>4202736</v>
      </c>
      <c r="K32" s="77">
        <f t="shared" si="5"/>
        <v>2040297</v>
      </c>
      <c r="L32" s="77">
        <f t="shared" si="5"/>
        <v>3429028</v>
      </c>
      <c r="M32" s="77">
        <f t="shared" si="5"/>
        <v>1261184</v>
      </c>
      <c r="N32" s="77">
        <f t="shared" si="5"/>
        <v>6730509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10933245</v>
      </c>
      <c r="X32" s="77">
        <f t="shared" si="5"/>
        <v>0</v>
      </c>
      <c r="Y32" s="77">
        <f t="shared" si="5"/>
        <v>10933245</v>
      </c>
      <c r="Z32" s="212">
        <f>+IF(X32&lt;&gt;0,+(Y32/X32)*100,0)</f>
        <v>0</v>
      </c>
      <c r="AA32" s="79">
        <f>SUM(AA28:AA31)</f>
        <v>19652750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>
        <v>8333</v>
      </c>
      <c r="H33" s="60"/>
      <c r="I33" s="60">
        <v>1175</v>
      </c>
      <c r="J33" s="60">
        <v>9508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9508</v>
      </c>
      <c r="X33" s="60"/>
      <c r="Y33" s="60">
        <v>9508</v>
      </c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273262</v>
      </c>
      <c r="D35" s="155"/>
      <c r="E35" s="156">
        <v>231814</v>
      </c>
      <c r="F35" s="60">
        <v>231814</v>
      </c>
      <c r="G35" s="60">
        <v>7894</v>
      </c>
      <c r="H35" s="60">
        <v>3217</v>
      </c>
      <c r="I35" s="60">
        <v>93608</v>
      </c>
      <c r="J35" s="60">
        <v>104719</v>
      </c>
      <c r="K35" s="60">
        <v>60915</v>
      </c>
      <c r="L35" s="60"/>
      <c r="M35" s="60">
        <v>221763</v>
      </c>
      <c r="N35" s="60">
        <v>282678</v>
      </c>
      <c r="O35" s="60"/>
      <c r="P35" s="60"/>
      <c r="Q35" s="60"/>
      <c r="R35" s="60"/>
      <c r="S35" s="60"/>
      <c r="T35" s="60"/>
      <c r="U35" s="60"/>
      <c r="V35" s="60"/>
      <c r="W35" s="60">
        <v>387397</v>
      </c>
      <c r="X35" s="60"/>
      <c r="Y35" s="60">
        <v>387397</v>
      </c>
      <c r="Z35" s="140"/>
      <c r="AA35" s="62">
        <v>231814</v>
      </c>
    </row>
    <row r="36" spans="1:27" ht="13.5">
      <c r="A36" s="238" t="s">
        <v>139</v>
      </c>
      <c r="B36" s="149"/>
      <c r="C36" s="222">
        <f aca="true" t="shared" si="6" ref="C36:Y36">SUM(C32:C35)</f>
        <v>25116533</v>
      </c>
      <c r="D36" s="222">
        <f>SUM(D32:D35)</f>
        <v>0</v>
      </c>
      <c r="E36" s="218">
        <f t="shared" si="6"/>
        <v>19884564</v>
      </c>
      <c r="F36" s="220">
        <f t="shared" si="6"/>
        <v>19884564</v>
      </c>
      <c r="G36" s="220">
        <f t="shared" si="6"/>
        <v>212150</v>
      </c>
      <c r="H36" s="220">
        <f t="shared" si="6"/>
        <v>3138959</v>
      </c>
      <c r="I36" s="220">
        <f t="shared" si="6"/>
        <v>965854</v>
      </c>
      <c r="J36" s="220">
        <f t="shared" si="6"/>
        <v>4316963</v>
      </c>
      <c r="K36" s="220">
        <f t="shared" si="6"/>
        <v>2101212</v>
      </c>
      <c r="L36" s="220">
        <f t="shared" si="6"/>
        <v>3429028</v>
      </c>
      <c r="M36" s="220">
        <f t="shared" si="6"/>
        <v>1482947</v>
      </c>
      <c r="N36" s="220">
        <f t="shared" si="6"/>
        <v>7013187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11330150</v>
      </c>
      <c r="X36" s="220">
        <f t="shared" si="6"/>
        <v>0</v>
      </c>
      <c r="Y36" s="220">
        <f t="shared" si="6"/>
        <v>11330150</v>
      </c>
      <c r="Z36" s="221">
        <f>+IF(X36&lt;&gt;0,+(Y36/X36)*100,0)</f>
        <v>0</v>
      </c>
      <c r="AA36" s="239">
        <f>SUM(AA32:AA35)</f>
        <v>19884564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8288278</v>
      </c>
      <c r="D6" s="155"/>
      <c r="E6" s="59">
        <v>524470</v>
      </c>
      <c r="F6" s="60">
        <v>524470</v>
      </c>
      <c r="G6" s="60">
        <v>7010260</v>
      </c>
      <c r="H6" s="60">
        <v>-4608427</v>
      </c>
      <c r="I6" s="60">
        <v>4475375</v>
      </c>
      <c r="J6" s="60">
        <v>4475375</v>
      </c>
      <c r="K6" s="60">
        <v>15695416</v>
      </c>
      <c r="L6" s="60">
        <v>-10152649</v>
      </c>
      <c r="M6" s="60">
        <v>2842788</v>
      </c>
      <c r="N6" s="60">
        <v>2842788</v>
      </c>
      <c r="O6" s="60"/>
      <c r="P6" s="60"/>
      <c r="Q6" s="60"/>
      <c r="R6" s="60"/>
      <c r="S6" s="60"/>
      <c r="T6" s="60"/>
      <c r="U6" s="60"/>
      <c r="V6" s="60"/>
      <c r="W6" s="60">
        <v>2842788</v>
      </c>
      <c r="X6" s="60">
        <v>262235</v>
      </c>
      <c r="Y6" s="60">
        <v>2580553</v>
      </c>
      <c r="Z6" s="140">
        <v>984.06</v>
      </c>
      <c r="AA6" s="62">
        <v>524470</v>
      </c>
    </row>
    <row r="7" spans="1:27" ht="13.5">
      <c r="A7" s="249" t="s">
        <v>144</v>
      </c>
      <c r="B7" s="182"/>
      <c r="C7" s="155"/>
      <c r="D7" s="155"/>
      <c r="E7" s="59">
        <v>16000000</v>
      </c>
      <c r="F7" s="60">
        <v>16000000</v>
      </c>
      <c r="G7" s="60">
        <v>-8971</v>
      </c>
      <c r="H7" s="60">
        <v>16</v>
      </c>
      <c r="I7" s="60">
        <v>934005</v>
      </c>
      <c r="J7" s="60">
        <v>934005</v>
      </c>
      <c r="K7" s="60">
        <v>10200</v>
      </c>
      <c r="L7" s="60">
        <v>-214</v>
      </c>
      <c r="M7" s="60">
        <v>-2628</v>
      </c>
      <c r="N7" s="60">
        <v>-2628</v>
      </c>
      <c r="O7" s="60"/>
      <c r="P7" s="60"/>
      <c r="Q7" s="60"/>
      <c r="R7" s="60"/>
      <c r="S7" s="60"/>
      <c r="T7" s="60"/>
      <c r="U7" s="60"/>
      <c r="V7" s="60"/>
      <c r="W7" s="60">
        <v>-2628</v>
      </c>
      <c r="X7" s="60">
        <v>8000000</v>
      </c>
      <c r="Y7" s="60">
        <v>-8002628</v>
      </c>
      <c r="Z7" s="140">
        <v>-100.03</v>
      </c>
      <c r="AA7" s="62">
        <v>16000000</v>
      </c>
    </row>
    <row r="8" spans="1:27" ht="13.5">
      <c r="A8" s="249" t="s">
        <v>145</v>
      </c>
      <c r="B8" s="182"/>
      <c r="C8" s="155">
        <v>14471409</v>
      </c>
      <c r="D8" s="155"/>
      <c r="E8" s="59">
        <v>13818078</v>
      </c>
      <c r="F8" s="60">
        <v>13818078</v>
      </c>
      <c r="G8" s="60">
        <v>12991598</v>
      </c>
      <c r="H8" s="60">
        <v>1187649</v>
      </c>
      <c r="I8" s="60">
        <v>-1333677</v>
      </c>
      <c r="J8" s="60">
        <v>-1333677</v>
      </c>
      <c r="K8" s="60">
        <v>-2033809</v>
      </c>
      <c r="L8" s="60">
        <v>-785312</v>
      </c>
      <c r="M8" s="60">
        <v>-1378581</v>
      </c>
      <c r="N8" s="60">
        <v>-1378581</v>
      </c>
      <c r="O8" s="60"/>
      <c r="P8" s="60"/>
      <c r="Q8" s="60"/>
      <c r="R8" s="60"/>
      <c r="S8" s="60"/>
      <c r="T8" s="60"/>
      <c r="U8" s="60"/>
      <c r="V8" s="60"/>
      <c r="W8" s="60">
        <v>-1378581</v>
      </c>
      <c r="X8" s="60">
        <v>6909039</v>
      </c>
      <c r="Y8" s="60">
        <v>-8287620</v>
      </c>
      <c r="Z8" s="140">
        <v>-119.95</v>
      </c>
      <c r="AA8" s="62">
        <v>13818078</v>
      </c>
    </row>
    <row r="9" spans="1:27" ht="13.5">
      <c r="A9" s="249" t="s">
        <v>146</v>
      </c>
      <c r="B9" s="182"/>
      <c r="C9" s="155">
        <v>2290373</v>
      </c>
      <c r="D9" s="155"/>
      <c r="E9" s="59"/>
      <c r="F9" s="60"/>
      <c r="G9" s="60">
        <v>97462</v>
      </c>
      <c r="H9" s="60">
        <v>575284</v>
      </c>
      <c r="I9" s="60">
        <v>335420</v>
      </c>
      <c r="J9" s="60">
        <v>335420</v>
      </c>
      <c r="K9" s="60">
        <v>-718111</v>
      </c>
      <c r="L9" s="60">
        <v>-184536</v>
      </c>
      <c r="M9" s="60">
        <v>-505201</v>
      </c>
      <c r="N9" s="60">
        <v>-505201</v>
      </c>
      <c r="O9" s="60"/>
      <c r="P9" s="60"/>
      <c r="Q9" s="60"/>
      <c r="R9" s="60"/>
      <c r="S9" s="60"/>
      <c r="T9" s="60"/>
      <c r="U9" s="60"/>
      <c r="V9" s="60"/>
      <c r="W9" s="60">
        <v>-505201</v>
      </c>
      <c r="X9" s="60"/>
      <c r="Y9" s="60">
        <v>-505201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762426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25812486</v>
      </c>
      <c r="D12" s="168">
        <f>SUM(D6:D11)</f>
        <v>0</v>
      </c>
      <c r="E12" s="72">
        <f t="shared" si="0"/>
        <v>30342548</v>
      </c>
      <c r="F12" s="73">
        <f t="shared" si="0"/>
        <v>30342548</v>
      </c>
      <c r="G12" s="73">
        <f t="shared" si="0"/>
        <v>20090349</v>
      </c>
      <c r="H12" s="73">
        <f t="shared" si="0"/>
        <v>-2845478</v>
      </c>
      <c r="I12" s="73">
        <f t="shared" si="0"/>
        <v>4411123</v>
      </c>
      <c r="J12" s="73">
        <f t="shared" si="0"/>
        <v>4411123</v>
      </c>
      <c r="K12" s="73">
        <f t="shared" si="0"/>
        <v>12953696</v>
      </c>
      <c r="L12" s="73">
        <f t="shared" si="0"/>
        <v>-11122711</v>
      </c>
      <c r="M12" s="73">
        <f t="shared" si="0"/>
        <v>956378</v>
      </c>
      <c r="N12" s="73">
        <f t="shared" si="0"/>
        <v>956378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956378</v>
      </c>
      <c r="X12" s="73">
        <f t="shared" si="0"/>
        <v>15171274</v>
      </c>
      <c r="Y12" s="73">
        <f t="shared" si="0"/>
        <v>-14214896</v>
      </c>
      <c r="Z12" s="170">
        <f>+IF(X12&lt;&gt;0,+(Y12/X12)*100,0)</f>
        <v>-93.69612598124587</v>
      </c>
      <c r="AA12" s="74">
        <f>SUM(AA6:AA11)</f>
        <v>30342548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25376508</v>
      </c>
      <c r="D17" s="155"/>
      <c r="E17" s="59">
        <v>29068</v>
      </c>
      <c r="F17" s="60">
        <v>29068</v>
      </c>
      <c r="G17" s="60">
        <v>39908</v>
      </c>
      <c r="H17" s="60">
        <v>3217</v>
      </c>
      <c r="I17" s="60">
        <v>94783</v>
      </c>
      <c r="J17" s="60">
        <v>94783</v>
      </c>
      <c r="K17" s="60"/>
      <c r="L17" s="60"/>
      <c r="M17" s="60">
        <v>-16222</v>
      </c>
      <c r="N17" s="60">
        <v>-16222</v>
      </c>
      <c r="O17" s="60"/>
      <c r="P17" s="60"/>
      <c r="Q17" s="60"/>
      <c r="R17" s="60"/>
      <c r="S17" s="60"/>
      <c r="T17" s="60"/>
      <c r="U17" s="60"/>
      <c r="V17" s="60"/>
      <c r="W17" s="60">
        <v>-16222</v>
      </c>
      <c r="X17" s="60">
        <v>14534</v>
      </c>
      <c r="Y17" s="60">
        <v>-30756</v>
      </c>
      <c r="Z17" s="140">
        <v>-211.61</v>
      </c>
      <c r="AA17" s="62">
        <v>29068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296493055</v>
      </c>
      <c r="D19" s="155"/>
      <c r="E19" s="59">
        <v>257975686</v>
      </c>
      <c r="F19" s="60">
        <v>257975686</v>
      </c>
      <c r="G19" s="60">
        <v>172241</v>
      </c>
      <c r="H19" s="60">
        <v>3135743</v>
      </c>
      <c r="I19" s="60">
        <v>871071</v>
      </c>
      <c r="J19" s="60">
        <v>871071</v>
      </c>
      <c r="K19" s="60">
        <v>-2102800</v>
      </c>
      <c r="L19" s="60">
        <v>-1329670</v>
      </c>
      <c r="M19" s="60">
        <v>-1704204</v>
      </c>
      <c r="N19" s="60">
        <v>-1704204</v>
      </c>
      <c r="O19" s="60"/>
      <c r="P19" s="60"/>
      <c r="Q19" s="60"/>
      <c r="R19" s="60"/>
      <c r="S19" s="60"/>
      <c r="T19" s="60"/>
      <c r="U19" s="60"/>
      <c r="V19" s="60"/>
      <c r="W19" s="60">
        <v>-1704204</v>
      </c>
      <c r="X19" s="60">
        <v>128987843</v>
      </c>
      <c r="Y19" s="60">
        <v>-130692047</v>
      </c>
      <c r="Z19" s="140">
        <v>-101.32</v>
      </c>
      <c r="AA19" s="62">
        <v>257975686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737721</v>
      </c>
      <c r="D22" s="155"/>
      <c r="E22" s="59">
        <v>523785</v>
      </c>
      <c r="F22" s="60">
        <v>523785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261893</v>
      </c>
      <c r="Y22" s="60">
        <v>-261893</v>
      </c>
      <c r="Z22" s="140">
        <v>-100</v>
      </c>
      <c r="AA22" s="62">
        <v>523785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322607284</v>
      </c>
      <c r="D24" s="168">
        <f>SUM(D15:D23)</f>
        <v>0</v>
      </c>
      <c r="E24" s="76">
        <f t="shared" si="1"/>
        <v>258528539</v>
      </c>
      <c r="F24" s="77">
        <f t="shared" si="1"/>
        <v>258528539</v>
      </c>
      <c r="G24" s="77">
        <f t="shared" si="1"/>
        <v>212149</v>
      </c>
      <c r="H24" s="77">
        <f t="shared" si="1"/>
        <v>3138960</v>
      </c>
      <c r="I24" s="77">
        <f t="shared" si="1"/>
        <v>965854</v>
      </c>
      <c r="J24" s="77">
        <f t="shared" si="1"/>
        <v>965854</v>
      </c>
      <c r="K24" s="77">
        <f t="shared" si="1"/>
        <v>-2102800</v>
      </c>
      <c r="L24" s="77">
        <f t="shared" si="1"/>
        <v>-1329670</v>
      </c>
      <c r="M24" s="77">
        <f t="shared" si="1"/>
        <v>-1720426</v>
      </c>
      <c r="N24" s="77">
        <f t="shared" si="1"/>
        <v>-1720426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-1720426</v>
      </c>
      <c r="X24" s="77">
        <f t="shared" si="1"/>
        <v>129264270</v>
      </c>
      <c r="Y24" s="77">
        <f t="shared" si="1"/>
        <v>-130984696</v>
      </c>
      <c r="Z24" s="212">
        <f>+IF(X24&lt;&gt;0,+(Y24/X24)*100,0)</f>
        <v>-101.33093700215845</v>
      </c>
      <c r="AA24" s="79">
        <f>SUM(AA15:AA23)</f>
        <v>258528539</v>
      </c>
    </row>
    <row r="25" spans="1:27" ht="13.5">
      <c r="A25" s="250" t="s">
        <v>159</v>
      </c>
      <c r="B25" s="251"/>
      <c r="C25" s="168">
        <f aca="true" t="shared" si="2" ref="C25:Y25">+C12+C24</f>
        <v>348419770</v>
      </c>
      <c r="D25" s="168">
        <f>+D12+D24</f>
        <v>0</v>
      </c>
      <c r="E25" s="72">
        <f t="shared" si="2"/>
        <v>288871087</v>
      </c>
      <c r="F25" s="73">
        <f t="shared" si="2"/>
        <v>288871087</v>
      </c>
      <c r="G25" s="73">
        <f t="shared" si="2"/>
        <v>20302498</v>
      </c>
      <c r="H25" s="73">
        <f t="shared" si="2"/>
        <v>293482</v>
      </c>
      <c r="I25" s="73">
        <f t="shared" si="2"/>
        <v>5376977</v>
      </c>
      <c r="J25" s="73">
        <f t="shared" si="2"/>
        <v>5376977</v>
      </c>
      <c r="K25" s="73">
        <f t="shared" si="2"/>
        <v>10850896</v>
      </c>
      <c r="L25" s="73">
        <f t="shared" si="2"/>
        <v>-12452381</v>
      </c>
      <c r="M25" s="73">
        <f t="shared" si="2"/>
        <v>-764048</v>
      </c>
      <c r="N25" s="73">
        <f t="shared" si="2"/>
        <v>-764048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-764048</v>
      </c>
      <c r="X25" s="73">
        <f t="shared" si="2"/>
        <v>144435544</v>
      </c>
      <c r="Y25" s="73">
        <f t="shared" si="2"/>
        <v>-145199592</v>
      </c>
      <c r="Z25" s="170">
        <f>+IF(X25&lt;&gt;0,+(Y25/X25)*100,0)</f>
        <v>-100.52898890317469</v>
      </c>
      <c r="AA25" s="74">
        <f>+AA12+AA24</f>
        <v>288871087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104700</v>
      </c>
      <c r="D31" s="155"/>
      <c r="E31" s="59">
        <v>133732</v>
      </c>
      <c r="F31" s="60">
        <v>133732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66866</v>
      </c>
      <c r="Y31" s="60">
        <v>-66866</v>
      </c>
      <c r="Z31" s="140">
        <v>-100</v>
      </c>
      <c r="AA31" s="62">
        <v>133732</v>
      </c>
    </row>
    <row r="32" spans="1:27" ht="13.5">
      <c r="A32" s="249" t="s">
        <v>164</v>
      </c>
      <c r="B32" s="182"/>
      <c r="C32" s="155">
        <v>30270174</v>
      </c>
      <c r="D32" s="155"/>
      <c r="E32" s="59">
        <v>64094340</v>
      </c>
      <c r="F32" s="60">
        <v>64094340</v>
      </c>
      <c r="G32" s="60">
        <v>-2863966</v>
      </c>
      <c r="H32" s="60">
        <v>-1098000</v>
      </c>
      <c r="I32" s="60">
        <v>6948664</v>
      </c>
      <c r="J32" s="60">
        <v>6948664</v>
      </c>
      <c r="K32" s="60">
        <v>9104469</v>
      </c>
      <c r="L32" s="60">
        <v>-2321601</v>
      </c>
      <c r="M32" s="60">
        <v>-3260836</v>
      </c>
      <c r="N32" s="60">
        <v>-3260836</v>
      </c>
      <c r="O32" s="60"/>
      <c r="P32" s="60"/>
      <c r="Q32" s="60"/>
      <c r="R32" s="60"/>
      <c r="S32" s="60"/>
      <c r="T32" s="60"/>
      <c r="U32" s="60"/>
      <c r="V32" s="60"/>
      <c r="W32" s="60">
        <v>-3260836</v>
      </c>
      <c r="X32" s="60">
        <v>32047170</v>
      </c>
      <c r="Y32" s="60">
        <v>-35308006</v>
      </c>
      <c r="Z32" s="140">
        <v>-110.18</v>
      </c>
      <c r="AA32" s="62">
        <v>64094340</v>
      </c>
    </row>
    <row r="33" spans="1:27" ht="13.5">
      <c r="A33" s="249" t="s">
        <v>165</v>
      </c>
      <c r="B33" s="182"/>
      <c r="C33" s="155">
        <v>1222885</v>
      </c>
      <c r="D33" s="155"/>
      <c r="E33" s="59">
        <v>92258</v>
      </c>
      <c r="F33" s="60">
        <v>92258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46129</v>
      </c>
      <c r="Y33" s="60">
        <v>-46129</v>
      </c>
      <c r="Z33" s="140">
        <v>-100</v>
      </c>
      <c r="AA33" s="62">
        <v>92258</v>
      </c>
    </row>
    <row r="34" spans="1:27" ht="13.5">
      <c r="A34" s="250" t="s">
        <v>58</v>
      </c>
      <c r="B34" s="251"/>
      <c r="C34" s="168">
        <f aca="true" t="shared" si="3" ref="C34:Y34">SUM(C29:C33)</f>
        <v>31597759</v>
      </c>
      <c r="D34" s="168">
        <f>SUM(D29:D33)</f>
        <v>0</v>
      </c>
      <c r="E34" s="72">
        <f t="shared" si="3"/>
        <v>64320330</v>
      </c>
      <c r="F34" s="73">
        <f t="shared" si="3"/>
        <v>64320330</v>
      </c>
      <c r="G34" s="73">
        <f t="shared" si="3"/>
        <v>-2863966</v>
      </c>
      <c r="H34" s="73">
        <f t="shared" si="3"/>
        <v>-1098000</v>
      </c>
      <c r="I34" s="73">
        <f t="shared" si="3"/>
        <v>6948664</v>
      </c>
      <c r="J34" s="73">
        <f t="shared" si="3"/>
        <v>6948664</v>
      </c>
      <c r="K34" s="73">
        <f t="shared" si="3"/>
        <v>9104469</v>
      </c>
      <c r="L34" s="73">
        <f t="shared" si="3"/>
        <v>-2321601</v>
      </c>
      <c r="M34" s="73">
        <f t="shared" si="3"/>
        <v>-3260836</v>
      </c>
      <c r="N34" s="73">
        <f t="shared" si="3"/>
        <v>-3260836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-3260836</v>
      </c>
      <c r="X34" s="73">
        <f t="shared" si="3"/>
        <v>32160165</v>
      </c>
      <c r="Y34" s="73">
        <f t="shared" si="3"/>
        <v>-35421001</v>
      </c>
      <c r="Z34" s="170">
        <f>+IF(X34&lt;&gt;0,+(Y34/X34)*100,0)</f>
        <v>-110.13936340189797</v>
      </c>
      <c r="AA34" s="74">
        <f>SUM(AA29:AA33)</f>
        <v>64320330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3261101</v>
      </c>
      <c r="D38" s="155"/>
      <c r="E38" s="59">
        <v>1224115</v>
      </c>
      <c r="F38" s="60">
        <v>1224115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612058</v>
      </c>
      <c r="Y38" s="60">
        <v>-612058</v>
      </c>
      <c r="Z38" s="140">
        <v>-100</v>
      </c>
      <c r="AA38" s="62">
        <v>1224115</v>
      </c>
    </row>
    <row r="39" spans="1:27" ht="13.5">
      <c r="A39" s="250" t="s">
        <v>59</v>
      </c>
      <c r="B39" s="253"/>
      <c r="C39" s="168">
        <f aca="true" t="shared" si="4" ref="C39:Y39">SUM(C37:C38)</f>
        <v>3261101</v>
      </c>
      <c r="D39" s="168">
        <f>SUM(D37:D38)</f>
        <v>0</v>
      </c>
      <c r="E39" s="76">
        <f t="shared" si="4"/>
        <v>1224115</v>
      </c>
      <c r="F39" s="77">
        <f t="shared" si="4"/>
        <v>1224115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612058</v>
      </c>
      <c r="Y39" s="77">
        <f t="shared" si="4"/>
        <v>-612058</v>
      </c>
      <c r="Z39" s="212">
        <f>+IF(X39&lt;&gt;0,+(Y39/X39)*100,0)</f>
        <v>-100</v>
      </c>
      <c r="AA39" s="79">
        <f>SUM(AA37:AA38)</f>
        <v>1224115</v>
      </c>
    </row>
    <row r="40" spans="1:27" ht="13.5">
      <c r="A40" s="250" t="s">
        <v>167</v>
      </c>
      <c r="B40" s="251"/>
      <c r="C40" s="168">
        <f aca="true" t="shared" si="5" ref="C40:Y40">+C34+C39</f>
        <v>34858860</v>
      </c>
      <c r="D40" s="168">
        <f>+D34+D39</f>
        <v>0</v>
      </c>
      <c r="E40" s="72">
        <f t="shared" si="5"/>
        <v>65544445</v>
      </c>
      <c r="F40" s="73">
        <f t="shared" si="5"/>
        <v>65544445</v>
      </c>
      <c r="G40" s="73">
        <f t="shared" si="5"/>
        <v>-2863966</v>
      </c>
      <c r="H40" s="73">
        <f t="shared" si="5"/>
        <v>-1098000</v>
      </c>
      <c r="I40" s="73">
        <f t="shared" si="5"/>
        <v>6948664</v>
      </c>
      <c r="J40" s="73">
        <f t="shared" si="5"/>
        <v>6948664</v>
      </c>
      <c r="K40" s="73">
        <f t="shared" si="5"/>
        <v>9104469</v>
      </c>
      <c r="L40" s="73">
        <f t="shared" si="5"/>
        <v>-2321601</v>
      </c>
      <c r="M40" s="73">
        <f t="shared" si="5"/>
        <v>-3260836</v>
      </c>
      <c r="N40" s="73">
        <f t="shared" si="5"/>
        <v>-3260836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-3260836</v>
      </c>
      <c r="X40" s="73">
        <f t="shared" si="5"/>
        <v>32772223</v>
      </c>
      <c r="Y40" s="73">
        <f t="shared" si="5"/>
        <v>-36033059</v>
      </c>
      <c r="Z40" s="170">
        <f>+IF(X40&lt;&gt;0,+(Y40/X40)*100,0)</f>
        <v>-109.94999942481778</v>
      </c>
      <c r="AA40" s="74">
        <f>+AA34+AA39</f>
        <v>65544445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313560910</v>
      </c>
      <c r="D42" s="257">
        <f>+D25-D40</f>
        <v>0</v>
      </c>
      <c r="E42" s="258">
        <f t="shared" si="6"/>
        <v>223326642</v>
      </c>
      <c r="F42" s="259">
        <f t="shared" si="6"/>
        <v>223326642</v>
      </c>
      <c r="G42" s="259">
        <f t="shared" si="6"/>
        <v>23166464</v>
      </c>
      <c r="H42" s="259">
        <f t="shared" si="6"/>
        <v>1391482</v>
      </c>
      <c r="I42" s="259">
        <f t="shared" si="6"/>
        <v>-1571687</v>
      </c>
      <c r="J42" s="259">
        <f t="shared" si="6"/>
        <v>-1571687</v>
      </c>
      <c r="K42" s="259">
        <f t="shared" si="6"/>
        <v>1746427</v>
      </c>
      <c r="L42" s="259">
        <f t="shared" si="6"/>
        <v>-10130780</v>
      </c>
      <c r="M42" s="259">
        <f t="shared" si="6"/>
        <v>2496788</v>
      </c>
      <c r="N42" s="259">
        <f t="shared" si="6"/>
        <v>2496788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2496788</v>
      </c>
      <c r="X42" s="259">
        <f t="shared" si="6"/>
        <v>111663321</v>
      </c>
      <c r="Y42" s="259">
        <f t="shared" si="6"/>
        <v>-109166533</v>
      </c>
      <c r="Z42" s="260">
        <f>+IF(X42&lt;&gt;0,+(Y42/X42)*100,0)</f>
        <v>-97.76400345463485</v>
      </c>
      <c r="AA42" s="261">
        <f>+AA25-AA40</f>
        <v>223326642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313560910</v>
      </c>
      <c r="D45" s="155"/>
      <c r="E45" s="59">
        <v>237915047</v>
      </c>
      <c r="F45" s="60">
        <v>237915047</v>
      </c>
      <c r="G45" s="60">
        <v>23166464</v>
      </c>
      <c r="H45" s="60">
        <v>1391482</v>
      </c>
      <c r="I45" s="60">
        <v>-1571687</v>
      </c>
      <c r="J45" s="60">
        <v>-1571687</v>
      </c>
      <c r="K45" s="60">
        <v>1746426</v>
      </c>
      <c r="L45" s="60">
        <v>-10130781</v>
      </c>
      <c r="M45" s="60">
        <v>2496789</v>
      </c>
      <c r="N45" s="60">
        <v>2496789</v>
      </c>
      <c r="O45" s="60"/>
      <c r="P45" s="60"/>
      <c r="Q45" s="60"/>
      <c r="R45" s="60"/>
      <c r="S45" s="60"/>
      <c r="T45" s="60"/>
      <c r="U45" s="60"/>
      <c r="V45" s="60"/>
      <c r="W45" s="60">
        <v>2496789</v>
      </c>
      <c r="X45" s="60">
        <v>118957524</v>
      </c>
      <c r="Y45" s="60">
        <v>-116460735</v>
      </c>
      <c r="Z45" s="139">
        <v>-97.9</v>
      </c>
      <c r="AA45" s="62">
        <v>237915047</v>
      </c>
    </row>
    <row r="46" spans="1:27" ht="13.5">
      <c r="A46" s="249" t="s">
        <v>171</v>
      </c>
      <c r="B46" s="182"/>
      <c r="C46" s="155"/>
      <c r="D46" s="155"/>
      <c r="E46" s="59">
        <v>-14588405</v>
      </c>
      <c r="F46" s="60">
        <v>-14588405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-7294203</v>
      </c>
      <c r="Y46" s="60">
        <v>7294203</v>
      </c>
      <c r="Z46" s="139">
        <v>-100</v>
      </c>
      <c r="AA46" s="62">
        <v>-14588405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313560910</v>
      </c>
      <c r="D48" s="217">
        <f>SUM(D45:D47)</f>
        <v>0</v>
      </c>
      <c r="E48" s="264">
        <f t="shared" si="7"/>
        <v>223326642</v>
      </c>
      <c r="F48" s="219">
        <f t="shared" si="7"/>
        <v>223326642</v>
      </c>
      <c r="G48" s="219">
        <f t="shared" si="7"/>
        <v>23166464</v>
      </c>
      <c r="H48" s="219">
        <f t="shared" si="7"/>
        <v>1391482</v>
      </c>
      <c r="I48" s="219">
        <f t="shared" si="7"/>
        <v>-1571687</v>
      </c>
      <c r="J48" s="219">
        <f t="shared" si="7"/>
        <v>-1571687</v>
      </c>
      <c r="K48" s="219">
        <f t="shared" si="7"/>
        <v>1746426</v>
      </c>
      <c r="L48" s="219">
        <f t="shared" si="7"/>
        <v>-10130781</v>
      </c>
      <c r="M48" s="219">
        <f t="shared" si="7"/>
        <v>2496789</v>
      </c>
      <c r="N48" s="219">
        <f t="shared" si="7"/>
        <v>2496789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2496789</v>
      </c>
      <c r="X48" s="219">
        <f t="shared" si="7"/>
        <v>111663321</v>
      </c>
      <c r="Y48" s="219">
        <f t="shared" si="7"/>
        <v>-109166532</v>
      </c>
      <c r="Z48" s="265">
        <f>+IF(X48&lt;&gt;0,+(Y48/X48)*100,0)</f>
        <v>-97.76400255908563</v>
      </c>
      <c r="AA48" s="232">
        <f>SUM(AA45:AA47)</f>
        <v>223326642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38614176</v>
      </c>
      <c r="D6" s="155"/>
      <c r="E6" s="59">
        <v>33382773</v>
      </c>
      <c r="F6" s="60">
        <v>33382773</v>
      </c>
      <c r="G6" s="60">
        <v>2164424</v>
      </c>
      <c r="H6" s="60">
        <v>1815555</v>
      </c>
      <c r="I6" s="60">
        <v>6421213</v>
      </c>
      <c r="J6" s="60">
        <v>10401192</v>
      </c>
      <c r="K6" s="60"/>
      <c r="L6" s="60">
        <v>1907714</v>
      </c>
      <c r="M6" s="60">
        <v>1346754</v>
      </c>
      <c r="N6" s="60">
        <v>3254468</v>
      </c>
      <c r="O6" s="60"/>
      <c r="P6" s="60"/>
      <c r="Q6" s="60"/>
      <c r="R6" s="60"/>
      <c r="S6" s="60"/>
      <c r="T6" s="60"/>
      <c r="U6" s="60"/>
      <c r="V6" s="60"/>
      <c r="W6" s="60">
        <v>13655660</v>
      </c>
      <c r="X6" s="60">
        <v>13290251</v>
      </c>
      <c r="Y6" s="60">
        <v>365409</v>
      </c>
      <c r="Z6" s="140">
        <v>2.75</v>
      </c>
      <c r="AA6" s="62">
        <v>33382773</v>
      </c>
    </row>
    <row r="7" spans="1:27" ht="13.5">
      <c r="A7" s="249" t="s">
        <v>178</v>
      </c>
      <c r="B7" s="182"/>
      <c r="C7" s="155">
        <v>68231115</v>
      </c>
      <c r="D7" s="155"/>
      <c r="E7" s="59">
        <v>38550000</v>
      </c>
      <c r="F7" s="60">
        <v>38550000</v>
      </c>
      <c r="G7" s="60">
        <v>15359455</v>
      </c>
      <c r="H7" s="60">
        <v>2935819</v>
      </c>
      <c r="I7" s="60">
        <v>6633767</v>
      </c>
      <c r="J7" s="60">
        <v>24929041</v>
      </c>
      <c r="K7" s="60"/>
      <c r="L7" s="60">
        <v>11816658</v>
      </c>
      <c r="M7" s="60"/>
      <c r="N7" s="60">
        <v>11816658</v>
      </c>
      <c r="O7" s="60"/>
      <c r="P7" s="60"/>
      <c r="Q7" s="60"/>
      <c r="R7" s="60"/>
      <c r="S7" s="60"/>
      <c r="T7" s="60"/>
      <c r="U7" s="60"/>
      <c r="V7" s="60"/>
      <c r="W7" s="60">
        <v>36745699</v>
      </c>
      <c r="X7" s="60">
        <v>29171792</v>
      </c>
      <c r="Y7" s="60">
        <v>7573907</v>
      </c>
      <c r="Z7" s="140">
        <v>25.96</v>
      </c>
      <c r="AA7" s="62">
        <v>38550000</v>
      </c>
    </row>
    <row r="8" spans="1:27" ht="13.5">
      <c r="A8" s="249" t="s">
        <v>179</v>
      </c>
      <c r="B8" s="182"/>
      <c r="C8" s="155">
        <v>28271433</v>
      </c>
      <c r="D8" s="155"/>
      <c r="E8" s="59">
        <v>20391000</v>
      </c>
      <c r="F8" s="60">
        <v>20391000</v>
      </c>
      <c r="G8" s="60">
        <v>6687737</v>
      </c>
      <c r="H8" s="60">
        <v>304894</v>
      </c>
      <c r="I8" s="60">
        <v>1220705</v>
      </c>
      <c r="J8" s="60">
        <v>8213336</v>
      </c>
      <c r="K8" s="60"/>
      <c r="L8" s="60">
        <v>7216103</v>
      </c>
      <c r="M8" s="60">
        <v>5395530</v>
      </c>
      <c r="N8" s="60">
        <v>12611633</v>
      </c>
      <c r="O8" s="60"/>
      <c r="P8" s="60"/>
      <c r="Q8" s="60"/>
      <c r="R8" s="60"/>
      <c r="S8" s="60"/>
      <c r="T8" s="60"/>
      <c r="U8" s="60"/>
      <c r="V8" s="60"/>
      <c r="W8" s="60">
        <v>20824969</v>
      </c>
      <c r="X8" s="60">
        <v>9975690</v>
      </c>
      <c r="Y8" s="60">
        <v>10849279</v>
      </c>
      <c r="Z8" s="140">
        <v>108.76</v>
      </c>
      <c r="AA8" s="62">
        <v>20391000</v>
      </c>
    </row>
    <row r="9" spans="1:27" ht="13.5">
      <c r="A9" s="249" t="s">
        <v>180</v>
      </c>
      <c r="B9" s="182"/>
      <c r="C9" s="155">
        <v>710367</v>
      </c>
      <c r="D9" s="155"/>
      <c r="E9" s="59">
        <v>633093</v>
      </c>
      <c r="F9" s="60">
        <v>633093</v>
      </c>
      <c r="G9" s="60">
        <v>36967</v>
      </c>
      <c r="H9" s="60">
        <v>304897</v>
      </c>
      <c r="I9" s="60">
        <v>67796</v>
      </c>
      <c r="J9" s="60">
        <v>409660</v>
      </c>
      <c r="K9" s="60"/>
      <c r="L9" s="60">
        <v>3053</v>
      </c>
      <c r="M9" s="60">
        <v>5841</v>
      </c>
      <c r="N9" s="60">
        <v>8894</v>
      </c>
      <c r="O9" s="60"/>
      <c r="P9" s="60"/>
      <c r="Q9" s="60"/>
      <c r="R9" s="60"/>
      <c r="S9" s="60"/>
      <c r="T9" s="60"/>
      <c r="U9" s="60"/>
      <c r="V9" s="60"/>
      <c r="W9" s="60">
        <v>418554</v>
      </c>
      <c r="X9" s="60">
        <v>340716</v>
      </c>
      <c r="Y9" s="60">
        <v>77838</v>
      </c>
      <c r="Z9" s="140">
        <v>22.85</v>
      </c>
      <c r="AA9" s="62">
        <v>633093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-107972333</v>
      </c>
      <c r="D12" s="155"/>
      <c r="E12" s="59">
        <v>-62994870</v>
      </c>
      <c r="F12" s="60">
        <v>-62994870</v>
      </c>
      <c r="G12" s="60">
        <v>-16555768</v>
      </c>
      <c r="H12" s="60">
        <v>-5168413</v>
      </c>
      <c r="I12" s="60">
        <v>-5891437</v>
      </c>
      <c r="J12" s="60">
        <v>-27615618</v>
      </c>
      <c r="K12" s="60">
        <v>-8656645</v>
      </c>
      <c r="L12" s="60">
        <v>-5405679</v>
      </c>
      <c r="M12" s="60">
        <v>-6782336</v>
      </c>
      <c r="N12" s="60">
        <v>-20844660</v>
      </c>
      <c r="O12" s="60"/>
      <c r="P12" s="60"/>
      <c r="Q12" s="60"/>
      <c r="R12" s="60"/>
      <c r="S12" s="60"/>
      <c r="T12" s="60"/>
      <c r="U12" s="60"/>
      <c r="V12" s="60"/>
      <c r="W12" s="60">
        <v>-48460278</v>
      </c>
      <c r="X12" s="60">
        <v>-30552306</v>
      </c>
      <c r="Y12" s="60">
        <v>-17907972</v>
      </c>
      <c r="Z12" s="140">
        <v>58.61</v>
      </c>
      <c r="AA12" s="62">
        <v>-62994870</v>
      </c>
    </row>
    <row r="13" spans="1:27" ht="13.5">
      <c r="A13" s="249" t="s">
        <v>40</v>
      </c>
      <c r="B13" s="182"/>
      <c r="C13" s="155">
        <v>-346188</v>
      </c>
      <c r="D13" s="155"/>
      <c r="E13" s="59">
        <v>-405000</v>
      </c>
      <c r="F13" s="60">
        <v>-405000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-202500</v>
      </c>
      <c r="Y13" s="60">
        <v>202500</v>
      </c>
      <c r="Z13" s="140">
        <v>-100</v>
      </c>
      <c r="AA13" s="62">
        <v>-405000</v>
      </c>
    </row>
    <row r="14" spans="1:27" ht="13.5">
      <c r="A14" s="249" t="s">
        <v>42</v>
      </c>
      <c r="B14" s="182"/>
      <c r="C14" s="155"/>
      <c r="D14" s="155"/>
      <c r="E14" s="59">
        <v>-4665996</v>
      </c>
      <c r="F14" s="60">
        <v>-4665996</v>
      </c>
      <c r="G14" s="60">
        <v>-73055</v>
      </c>
      <c r="H14" s="60">
        <v>-1662219</v>
      </c>
      <c r="I14" s="60">
        <v>-2076810</v>
      </c>
      <c r="J14" s="60">
        <v>-3812084</v>
      </c>
      <c r="K14" s="60">
        <v>-2149153</v>
      </c>
      <c r="L14" s="60">
        <v>-1673349</v>
      </c>
      <c r="M14" s="60">
        <v>-215289</v>
      </c>
      <c r="N14" s="60">
        <v>-4037791</v>
      </c>
      <c r="O14" s="60"/>
      <c r="P14" s="60"/>
      <c r="Q14" s="60"/>
      <c r="R14" s="60"/>
      <c r="S14" s="60"/>
      <c r="T14" s="60"/>
      <c r="U14" s="60"/>
      <c r="V14" s="60"/>
      <c r="W14" s="60">
        <v>-7849875</v>
      </c>
      <c r="X14" s="60">
        <v>-2332998</v>
      </c>
      <c r="Y14" s="60">
        <v>-5516877</v>
      </c>
      <c r="Z14" s="140">
        <v>236.47</v>
      </c>
      <c r="AA14" s="62">
        <v>-4665996</v>
      </c>
    </row>
    <row r="15" spans="1:27" ht="13.5">
      <c r="A15" s="250" t="s">
        <v>184</v>
      </c>
      <c r="B15" s="251"/>
      <c r="C15" s="168">
        <f aca="true" t="shared" si="0" ref="C15:Y15">SUM(C6:C14)</f>
        <v>27508570</v>
      </c>
      <c r="D15" s="168">
        <f>SUM(D6:D14)</f>
        <v>0</v>
      </c>
      <c r="E15" s="72">
        <f t="shared" si="0"/>
        <v>24891000</v>
      </c>
      <c r="F15" s="73">
        <f t="shared" si="0"/>
        <v>24891000</v>
      </c>
      <c r="G15" s="73">
        <f t="shared" si="0"/>
        <v>7619760</v>
      </c>
      <c r="H15" s="73">
        <f t="shared" si="0"/>
        <v>-1469467</v>
      </c>
      <c r="I15" s="73">
        <f t="shared" si="0"/>
        <v>6375234</v>
      </c>
      <c r="J15" s="73">
        <f t="shared" si="0"/>
        <v>12525527</v>
      </c>
      <c r="K15" s="73">
        <f t="shared" si="0"/>
        <v>-10805798</v>
      </c>
      <c r="L15" s="73">
        <f t="shared" si="0"/>
        <v>13864500</v>
      </c>
      <c r="M15" s="73">
        <f t="shared" si="0"/>
        <v>-249500</v>
      </c>
      <c r="N15" s="73">
        <f t="shared" si="0"/>
        <v>2809202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15334729</v>
      </c>
      <c r="X15" s="73">
        <f t="shared" si="0"/>
        <v>19690645</v>
      </c>
      <c r="Y15" s="73">
        <f t="shared" si="0"/>
        <v>-4355916</v>
      </c>
      <c r="Z15" s="170">
        <f>+IF(X15&lt;&gt;0,+(Y15/X15)*100,0)</f>
        <v>-22.12175375666973</v>
      </c>
      <c r="AA15" s="74">
        <f>SUM(AA6:AA14)</f>
        <v>24891000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325339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>
        <v>-4500000</v>
      </c>
      <c r="F20" s="159">
        <v>-4500000</v>
      </c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>
        <v>-4500000</v>
      </c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-25116533</v>
      </c>
      <c r="D24" s="155"/>
      <c r="E24" s="59">
        <v>-20391000</v>
      </c>
      <c r="F24" s="60">
        <v>-20391000</v>
      </c>
      <c r="G24" s="60">
        <v>-618469</v>
      </c>
      <c r="H24" s="60">
        <v>-3138960</v>
      </c>
      <c r="I24" s="60">
        <v>-965853</v>
      </c>
      <c r="J24" s="60">
        <v>-4723282</v>
      </c>
      <c r="K24" s="60">
        <v>-4902117</v>
      </c>
      <c r="L24" s="60">
        <v>-3714351</v>
      </c>
      <c r="M24" s="60">
        <v>-2593287</v>
      </c>
      <c r="N24" s="60">
        <v>-11209755</v>
      </c>
      <c r="O24" s="60"/>
      <c r="P24" s="60"/>
      <c r="Q24" s="60"/>
      <c r="R24" s="60"/>
      <c r="S24" s="60"/>
      <c r="T24" s="60"/>
      <c r="U24" s="60"/>
      <c r="V24" s="60"/>
      <c r="W24" s="60">
        <v>-15933037</v>
      </c>
      <c r="X24" s="60">
        <v>-9942282</v>
      </c>
      <c r="Y24" s="60">
        <v>-5990755</v>
      </c>
      <c r="Z24" s="140">
        <v>60.26</v>
      </c>
      <c r="AA24" s="62">
        <v>-20391000</v>
      </c>
    </row>
    <row r="25" spans="1:27" ht="13.5">
      <c r="A25" s="250" t="s">
        <v>191</v>
      </c>
      <c r="B25" s="251"/>
      <c r="C25" s="168">
        <f aca="true" t="shared" si="1" ref="C25:Y25">SUM(C19:C24)</f>
        <v>-24791194</v>
      </c>
      <c r="D25" s="168">
        <f>SUM(D19:D24)</f>
        <v>0</v>
      </c>
      <c r="E25" s="72">
        <f t="shared" si="1"/>
        <v>-24891000</v>
      </c>
      <c r="F25" s="73">
        <f t="shared" si="1"/>
        <v>-24891000</v>
      </c>
      <c r="G25" s="73">
        <f t="shared" si="1"/>
        <v>-618469</v>
      </c>
      <c r="H25" s="73">
        <f t="shared" si="1"/>
        <v>-3138960</v>
      </c>
      <c r="I25" s="73">
        <f t="shared" si="1"/>
        <v>-965853</v>
      </c>
      <c r="J25" s="73">
        <f t="shared" si="1"/>
        <v>-4723282</v>
      </c>
      <c r="K25" s="73">
        <f t="shared" si="1"/>
        <v>-4902117</v>
      </c>
      <c r="L25" s="73">
        <f t="shared" si="1"/>
        <v>-3714351</v>
      </c>
      <c r="M25" s="73">
        <f t="shared" si="1"/>
        <v>-2593287</v>
      </c>
      <c r="N25" s="73">
        <f t="shared" si="1"/>
        <v>-11209755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-15933037</v>
      </c>
      <c r="X25" s="73">
        <f t="shared" si="1"/>
        <v>-9942282</v>
      </c>
      <c r="Y25" s="73">
        <f t="shared" si="1"/>
        <v>-5990755</v>
      </c>
      <c r="Z25" s="170">
        <f>+IF(X25&lt;&gt;0,+(Y25/X25)*100,0)</f>
        <v>60.25533172364253</v>
      </c>
      <c r="AA25" s="74">
        <f>SUM(AA19:AA24)</f>
        <v>-24891000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2717376</v>
      </c>
      <c r="D36" s="153">
        <f>+D15+D25+D34</f>
        <v>0</v>
      </c>
      <c r="E36" s="99">
        <f t="shared" si="3"/>
        <v>0</v>
      </c>
      <c r="F36" s="100">
        <f t="shared" si="3"/>
        <v>0</v>
      </c>
      <c r="G36" s="100">
        <f t="shared" si="3"/>
        <v>7001291</v>
      </c>
      <c r="H36" s="100">
        <f t="shared" si="3"/>
        <v>-4608427</v>
      </c>
      <c r="I36" s="100">
        <f t="shared" si="3"/>
        <v>5409381</v>
      </c>
      <c r="J36" s="100">
        <f t="shared" si="3"/>
        <v>7802245</v>
      </c>
      <c r="K36" s="100">
        <f t="shared" si="3"/>
        <v>-15707915</v>
      </c>
      <c r="L36" s="100">
        <f t="shared" si="3"/>
        <v>10150149</v>
      </c>
      <c r="M36" s="100">
        <f t="shared" si="3"/>
        <v>-2842787</v>
      </c>
      <c r="N36" s="100">
        <f t="shared" si="3"/>
        <v>-8400553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-598308</v>
      </c>
      <c r="X36" s="100">
        <f t="shared" si="3"/>
        <v>9748363</v>
      </c>
      <c r="Y36" s="100">
        <f t="shared" si="3"/>
        <v>-10346671</v>
      </c>
      <c r="Z36" s="137">
        <f>+IF(X36&lt;&gt;0,+(Y36/X36)*100,0)</f>
        <v>-106.13752278203017</v>
      </c>
      <c r="AA36" s="102">
        <f>+AA15+AA25+AA34</f>
        <v>0</v>
      </c>
    </row>
    <row r="37" spans="1:27" ht="13.5">
      <c r="A37" s="249" t="s">
        <v>199</v>
      </c>
      <c r="B37" s="182"/>
      <c r="C37" s="153">
        <v>5570902</v>
      </c>
      <c r="D37" s="153"/>
      <c r="E37" s="99">
        <v>5570902</v>
      </c>
      <c r="F37" s="100">
        <v>5570902</v>
      </c>
      <c r="G37" s="100">
        <v>8288279</v>
      </c>
      <c r="H37" s="100">
        <v>15289570</v>
      </c>
      <c r="I37" s="100">
        <v>10681143</v>
      </c>
      <c r="J37" s="100">
        <v>8288279</v>
      </c>
      <c r="K37" s="100">
        <v>16090524</v>
      </c>
      <c r="L37" s="100">
        <v>382609</v>
      </c>
      <c r="M37" s="100">
        <v>10532758</v>
      </c>
      <c r="N37" s="100">
        <v>16090524</v>
      </c>
      <c r="O37" s="100"/>
      <c r="P37" s="100"/>
      <c r="Q37" s="100"/>
      <c r="R37" s="100"/>
      <c r="S37" s="100"/>
      <c r="T37" s="100"/>
      <c r="U37" s="100"/>
      <c r="V37" s="100"/>
      <c r="W37" s="100">
        <v>8288279</v>
      </c>
      <c r="X37" s="100">
        <v>5570902</v>
      </c>
      <c r="Y37" s="100">
        <v>2717377</v>
      </c>
      <c r="Z37" s="137">
        <v>48.78</v>
      </c>
      <c r="AA37" s="102">
        <v>5570902</v>
      </c>
    </row>
    <row r="38" spans="1:27" ht="13.5">
      <c r="A38" s="269" t="s">
        <v>200</v>
      </c>
      <c r="B38" s="256"/>
      <c r="C38" s="257">
        <v>8288278</v>
      </c>
      <c r="D38" s="257"/>
      <c r="E38" s="258">
        <v>5570902</v>
      </c>
      <c r="F38" s="259">
        <v>5570902</v>
      </c>
      <c r="G38" s="259">
        <v>15289570</v>
      </c>
      <c r="H38" s="259">
        <v>10681143</v>
      </c>
      <c r="I38" s="259">
        <v>16090524</v>
      </c>
      <c r="J38" s="259">
        <v>16090524</v>
      </c>
      <c r="K38" s="259">
        <v>382609</v>
      </c>
      <c r="L38" s="259">
        <v>10532758</v>
      </c>
      <c r="M38" s="259">
        <v>7689971</v>
      </c>
      <c r="N38" s="259">
        <v>7689971</v>
      </c>
      <c r="O38" s="259"/>
      <c r="P38" s="259"/>
      <c r="Q38" s="259"/>
      <c r="R38" s="259"/>
      <c r="S38" s="259"/>
      <c r="T38" s="259"/>
      <c r="U38" s="259"/>
      <c r="V38" s="259"/>
      <c r="W38" s="259">
        <v>7689971</v>
      </c>
      <c r="X38" s="259">
        <v>15319265</v>
      </c>
      <c r="Y38" s="259">
        <v>-7629294</v>
      </c>
      <c r="Z38" s="260">
        <v>-49.8</v>
      </c>
      <c r="AA38" s="261">
        <v>5570902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25116533</v>
      </c>
      <c r="D5" s="200">
        <f t="shared" si="0"/>
        <v>0</v>
      </c>
      <c r="E5" s="106">
        <f t="shared" si="0"/>
        <v>19884564</v>
      </c>
      <c r="F5" s="106">
        <f t="shared" si="0"/>
        <v>19884564</v>
      </c>
      <c r="G5" s="106">
        <f t="shared" si="0"/>
        <v>212150</v>
      </c>
      <c r="H5" s="106">
        <f t="shared" si="0"/>
        <v>3138959</v>
      </c>
      <c r="I5" s="106">
        <f t="shared" si="0"/>
        <v>965854</v>
      </c>
      <c r="J5" s="106">
        <f t="shared" si="0"/>
        <v>4316963</v>
      </c>
      <c r="K5" s="106">
        <f t="shared" si="0"/>
        <v>2101212</v>
      </c>
      <c r="L5" s="106">
        <f t="shared" si="0"/>
        <v>3429028</v>
      </c>
      <c r="M5" s="106">
        <f t="shared" si="0"/>
        <v>1482947</v>
      </c>
      <c r="N5" s="106">
        <f t="shared" si="0"/>
        <v>7013187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11330150</v>
      </c>
      <c r="X5" s="106">
        <f t="shared" si="0"/>
        <v>9942282</v>
      </c>
      <c r="Y5" s="106">
        <f t="shared" si="0"/>
        <v>1387868</v>
      </c>
      <c r="Z5" s="201">
        <f>+IF(X5&lt;&gt;0,+(Y5/X5)*100,0)</f>
        <v>13.959249999145065</v>
      </c>
      <c r="AA5" s="199">
        <f>SUM(AA11:AA18)</f>
        <v>19884564</v>
      </c>
    </row>
    <row r="6" spans="1:27" ht="13.5">
      <c r="A6" s="291" t="s">
        <v>204</v>
      </c>
      <c r="B6" s="142"/>
      <c r="C6" s="62">
        <v>3919076</v>
      </c>
      <c r="D6" s="156"/>
      <c r="E6" s="60">
        <v>5626000</v>
      </c>
      <c r="F6" s="60">
        <v>5626000</v>
      </c>
      <c r="G6" s="60"/>
      <c r="H6" s="60">
        <v>541730</v>
      </c>
      <c r="I6" s="60">
        <v>230000</v>
      </c>
      <c r="J6" s="60">
        <v>771730</v>
      </c>
      <c r="K6" s="60">
        <v>2028938</v>
      </c>
      <c r="L6" s="60">
        <v>1429056</v>
      </c>
      <c r="M6" s="60"/>
      <c r="N6" s="60">
        <v>3457994</v>
      </c>
      <c r="O6" s="60"/>
      <c r="P6" s="60"/>
      <c r="Q6" s="60"/>
      <c r="R6" s="60"/>
      <c r="S6" s="60"/>
      <c r="T6" s="60"/>
      <c r="U6" s="60"/>
      <c r="V6" s="60"/>
      <c r="W6" s="60">
        <v>4229724</v>
      </c>
      <c r="X6" s="60">
        <v>2813000</v>
      </c>
      <c r="Y6" s="60">
        <v>1416724</v>
      </c>
      <c r="Z6" s="140">
        <v>50.36</v>
      </c>
      <c r="AA6" s="155">
        <v>5626000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1832413</v>
      </c>
      <c r="D8" s="156"/>
      <c r="E8" s="60">
        <v>14026750</v>
      </c>
      <c r="F8" s="60">
        <v>14026750</v>
      </c>
      <c r="G8" s="60"/>
      <c r="H8" s="60">
        <v>2536012</v>
      </c>
      <c r="I8" s="60"/>
      <c r="J8" s="60">
        <v>2536012</v>
      </c>
      <c r="K8" s="60"/>
      <c r="L8" s="60"/>
      <c r="M8" s="60">
        <v>796928</v>
      </c>
      <c r="N8" s="60">
        <v>796928</v>
      </c>
      <c r="O8" s="60"/>
      <c r="P8" s="60"/>
      <c r="Q8" s="60"/>
      <c r="R8" s="60"/>
      <c r="S8" s="60"/>
      <c r="T8" s="60"/>
      <c r="U8" s="60"/>
      <c r="V8" s="60"/>
      <c r="W8" s="60">
        <v>3332940</v>
      </c>
      <c r="X8" s="60">
        <v>7013375</v>
      </c>
      <c r="Y8" s="60">
        <v>-3680435</v>
      </c>
      <c r="Z8" s="140">
        <v>-52.48</v>
      </c>
      <c r="AA8" s="155">
        <v>14026750</v>
      </c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18353643</v>
      </c>
      <c r="D10" s="156"/>
      <c r="E10" s="60"/>
      <c r="F10" s="60"/>
      <c r="G10" s="60"/>
      <c r="H10" s="60"/>
      <c r="I10" s="60">
        <v>601071</v>
      </c>
      <c r="J10" s="60">
        <v>601071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601071</v>
      </c>
      <c r="X10" s="60"/>
      <c r="Y10" s="60">
        <v>601071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24105132</v>
      </c>
      <c r="D11" s="294">
        <f t="shared" si="1"/>
        <v>0</v>
      </c>
      <c r="E11" s="295">
        <f t="shared" si="1"/>
        <v>19652750</v>
      </c>
      <c r="F11" s="295">
        <f t="shared" si="1"/>
        <v>19652750</v>
      </c>
      <c r="G11" s="295">
        <f t="shared" si="1"/>
        <v>0</v>
      </c>
      <c r="H11" s="295">
        <f t="shared" si="1"/>
        <v>3077742</v>
      </c>
      <c r="I11" s="295">
        <f t="shared" si="1"/>
        <v>831071</v>
      </c>
      <c r="J11" s="295">
        <f t="shared" si="1"/>
        <v>3908813</v>
      </c>
      <c r="K11" s="295">
        <f t="shared" si="1"/>
        <v>2028938</v>
      </c>
      <c r="L11" s="295">
        <f t="shared" si="1"/>
        <v>1429056</v>
      </c>
      <c r="M11" s="295">
        <f t="shared" si="1"/>
        <v>796928</v>
      </c>
      <c r="N11" s="295">
        <f t="shared" si="1"/>
        <v>4254922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8163735</v>
      </c>
      <c r="X11" s="295">
        <f t="shared" si="1"/>
        <v>9826375</v>
      </c>
      <c r="Y11" s="295">
        <f t="shared" si="1"/>
        <v>-1662640</v>
      </c>
      <c r="Z11" s="296">
        <f>+IF(X11&lt;&gt;0,+(Y11/X11)*100,0)</f>
        <v>-16.920176565620586</v>
      </c>
      <c r="AA11" s="297">
        <f>SUM(AA6:AA10)</f>
        <v>19652750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>
        <v>172241</v>
      </c>
      <c r="H12" s="60">
        <v>58000</v>
      </c>
      <c r="I12" s="60">
        <v>40000</v>
      </c>
      <c r="J12" s="60">
        <v>270241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270241</v>
      </c>
      <c r="X12" s="60"/>
      <c r="Y12" s="60">
        <v>270241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1011401</v>
      </c>
      <c r="D15" s="156"/>
      <c r="E15" s="60">
        <v>231814</v>
      </c>
      <c r="F15" s="60">
        <v>231814</v>
      </c>
      <c r="G15" s="60">
        <v>39909</v>
      </c>
      <c r="H15" s="60">
        <v>3217</v>
      </c>
      <c r="I15" s="60">
        <v>94783</v>
      </c>
      <c r="J15" s="60">
        <v>137909</v>
      </c>
      <c r="K15" s="60">
        <v>72274</v>
      </c>
      <c r="L15" s="60">
        <v>1999972</v>
      </c>
      <c r="M15" s="60">
        <v>686019</v>
      </c>
      <c r="N15" s="60">
        <v>2758265</v>
      </c>
      <c r="O15" s="60"/>
      <c r="P15" s="60"/>
      <c r="Q15" s="60"/>
      <c r="R15" s="60"/>
      <c r="S15" s="60"/>
      <c r="T15" s="60"/>
      <c r="U15" s="60"/>
      <c r="V15" s="60"/>
      <c r="W15" s="60">
        <v>2896174</v>
      </c>
      <c r="X15" s="60">
        <v>115907</v>
      </c>
      <c r="Y15" s="60">
        <v>2780267</v>
      </c>
      <c r="Z15" s="140">
        <v>2398.7</v>
      </c>
      <c r="AA15" s="155">
        <v>231814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3919076</v>
      </c>
      <c r="D36" s="156">
        <f t="shared" si="4"/>
        <v>0</v>
      </c>
      <c r="E36" s="60">
        <f t="shared" si="4"/>
        <v>5626000</v>
      </c>
      <c r="F36" s="60">
        <f t="shared" si="4"/>
        <v>5626000</v>
      </c>
      <c r="G36" s="60">
        <f t="shared" si="4"/>
        <v>0</v>
      </c>
      <c r="H36" s="60">
        <f t="shared" si="4"/>
        <v>541730</v>
      </c>
      <c r="I36" s="60">
        <f t="shared" si="4"/>
        <v>230000</v>
      </c>
      <c r="J36" s="60">
        <f t="shared" si="4"/>
        <v>771730</v>
      </c>
      <c r="K36" s="60">
        <f t="shared" si="4"/>
        <v>2028938</v>
      </c>
      <c r="L36" s="60">
        <f t="shared" si="4"/>
        <v>1429056</v>
      </c>
      <c r="M36" s="60">
        <f t="shared" si="4"/>
        <v>0</v>
      </c>
      <c r="N36" s="60">
        <f t="shared" si="4"/>
        <v>3457994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4229724</v>
      </c>
      <c r="X36" s="60">
        <f t="shared" si="4"/>
        <v>2813000</v>
      </c>
      <c r="Y36" s="60">
        <f t="shared" si="4"/>
        <v>1416724</v>
      </c>
      <c r="Z36" s="140">
        <f aca="true" t="shared" si="5" ref="Z36:Z49">+IF(X36&lt;&gt;0,+(Y36/X36)*100,0)</f>
        <v>50.36345538570921</v>
      </c>
      <c r="AA36" s="155">
        <f>AA6+AA21</f>
        <v>5626000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1832413</v>
      </c>
      <c r="D38" s="156">
        <f t="shared" si="4"/>
        <v>0</v>
      </c>
      <c r="E38" s="60">
        <f t="shared" si="4"/>
        <v>14026750</v>
      </c>
      <c r="F38" s="60">
        <f t="shared" si="4"/>
        <v>14026750</v>
      </c>
      <c r="G38" s="60">
        <f t="shared" si="4"/>
        <v>0</v>
      </c>
      <c r="H38" s="60">
        <f t="shared" si="4"/>
        <v>2536012</v>
      </c>
      <c r="I38" s="60">
        <f t="shared" si="4"/>
        <v>0</v>
      </c>
      <c r="J38" s="60">
        <f t="shared" si="4"/>
        <v>2536012</v>
      </c>
      <c r="K38" s="60">
        <f t="shared" si="4"/>
        <v>0</v>
      </c>
      <c r="L38" s="60">
        <f t="shared" si="4"/>
        <v>0</v>
      </c>
      <c r="M38" s="60">
        <f t="shared" si="4"/>
        <v>796928</v>
      </c>
      <c r="N38" s="60">
        <f t="shared" si="4"/>
        <v>796928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3332940</v>
      </c>
      <c r="X38" s="60">
        <f t="shared" si="4"/>
        <v>7013375</v>
      </c>
      <c r="Y38" s="60">
        <f t="shared" si="4"/>
        <v>-3680435</v>
      </c>
      <c r="Z38" s="140">
        <f t="shared" si="5"/>
        <v>-52.477373589748154</v>
      </c>
      <c r="AA38" s="155">
        <f>AA8+AA23</f>
        <v>14026750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18353643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601071</v>
      </c>
      <c r="J40" s="60">
        <f t="shared" si="4"/>
        <v>601071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601071</v>
      </c>
      <c r="X40" s="60">
        <f t="shared" si="4"/>
        <v>0</v>
      </c>
      <c r="Y40" s="60">
        <f t="shared" si="4"/>
        <v>601071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24105132</v>
      </c>
      <c r="D41" s="294">
        <f t="shared" si="6"/>
        <v>0</v>
      </c>
      <c r="E41" s="295">
        <f t="shared" si="6"/>
        <v>19652750</v>
      </c>
      <c r="F41" s="295">
        <f t="shared" si="6"/>
        <v>19652750</v>
      </c>
      <c r="G41" s="295">
        <f t="shared" si="6"/>
        <v>0</v>
      </c>
      <c r="H41" s="295">
        <f t="shared" si="6"/>
        <v>3077742</v>
      </c>
      <c r="I41" s="295">
        <f t="shared" si="6"/>
        <v>831071</v>
      </c>
      <c r="J41" s="295">
        <f t="shared" si="6"/>
        <v>3908813</v>
      </c>
      <c r="K41" s="295">
        <f t="shared" si="6"/>
        <v>2028938</v>
      </c>
      <c r="L41" s="295">
        <f t="shared" si="6"/>
        <v>1429056</v>
      </c>
      <c r="M41" s="295">
        <f t="shared" si="6"/>
        <v>796928</v>
      </c>
      <c r="N41" s="295">
        <f t="shared" si="6"/>
        <v>4254922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8163735</v>
      </c>
      <c r="X41" s="295">
        <f t="shared" si="6"/>
        <v>9826375</v>
      </c>
      <c r="Y41" s="295">
        <f t="shared" si="6"/>
        <v>-1662640</v>
      </c>
      <c r="Z41" s="296">
        <f t="shared" si="5"/>
        <v>-16.920176565620586</v>
      </c>
      <c r="AA41" s="297">
        <f>SUM(AA36:AA40)</f>
        <v>19652750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172241</v>
      </c>
      <c r="H42" s="54">
        <f t="shared" si="7"/>
        <v>58000</v>
      </c>
      <c r="I42" s="54">
        <f t="shared" si="7"/>
        <v>40000</v>
      </c>
      <c r="J42" s="54">
        <f t="shared" si="7"/>
        <v>270241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270241</v>
      </c>
      <c r="X42" s="54">
        <f t="shared" si="7"/>
        <v>0</v>
      </c>
      <c r="Y42" s="54">
        <f t="shared" si="7"/>
        <v>270241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1011401</v>
      </c>
      <c r="D45" s="129">
        <f t="shared" si="7"/>
        <v>0</v>
      </c>
      <c r="E45" s="54">
        <f t="shared" si="7"/>
        <v>231814</v>
      </c>
      <c r="F45" s="54">
        <f t="shared" si="7"/>
        <v>231814</v>
      </c>
      <c r="G45" s="54">
        <f t="shared" si="7"/>
        <v>39909</v>
      </c>
      <c r="H45" s="54">
        <f t="shared" si="7"/>
        <v>3217</v>
      </c>
      <c r="I45" s="54">
        <f t="shared" si="7"/>
        <v>94783</v>
      </c>
      <c r="J45" s="54">
        <f t="shared" si="7"/>
        <v>137909</v>
      </c>
      <c r="K45" s="54">
        <f t="shared" si="7"/>
        <v>72274</v>
      </c>
      <c r="L45" s="54">
        <f t="shared" si="7"/>
        <v>1999972</v>
      </c>
      <c r="M45" s="54">
        <f t="shared" si="7"/>
        <v>686019</v>
      </c>
      <c r="N45" s="54">
        <f t="shared" si="7"/>
        <v>2758265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2896174</v>
      </c>
      <c r="X45" s="54">
        <f t="shared" si="7"/>
        <v>115907</v>
      </c>
      <c r="Y45" s="54">
        <f t="shared" si="7"/>
        <v>2780267</v>
      </c>
      <c r="Z45" s="184">
        <f t="shared" si="5"/>
        <v>2398.704996246991</v>
      </c>
      <c r="AA45" s="130">
        <f t="shared" si="8"/>
        <v>231814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25116533</v>
      </c>
      <c r="D49" s="218">
        <f t="shared" si="9"/>
        <v>0</v>
      </c>
      <c r="E49" s="220">
        <f t="shared" si="9"/>
        <v>19884564</v>
      </c>
      <c r="F49" s="220">
        <f t="shared" si="9"/>
        <v>19884564</v>
      </c>
      <c r="G49" s="220">
        <f t="shared" si="9"/>
        <v>212150</v>
      </c>
      <c r="H49" s="220">
        <f t="shared" si="9"/>
        <v>3138959</v>
      </c>
      <c r="I49" s="220">
        <f t="shared" si="9"/>
        <v>965854</v>
      </c>
      <c r="J49" s="220">
        <f t="shared" si="9"/>
        <v>4316963</v>
      </c>
      <c r="K49" s="220">
        <f t="shared" si="9"/>
        <v>2101212</v>
      </c>
      <c r="L49" s="220">
        <f t="shared" si="9"/>
        <v>3429028</v>
      </c>
      <c r="M49" s="220">
        <f t="shared" si="9"/>
        <v>1482947</v>
      </c>
      <c r="N49" s="220">
        <f t="shared" si="9"/>
        <v>7013187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11330150</v>
      </c>
      <c r="X49" s="220">
        <f t="shared" si="9"/>
        <v>9942282</v>
      </c>
      <c r="Y49" s="220">
        <f t="shared" si="9"/>
        <v>1387868</v>
      </c>
      <c r="Z49" s="221">
        <f t="shared" si="5"/>
        <v>13.959249999145065</v>
      </c>
      <c r="AA49" s="222">
        <f>SUM(AA41:AA48)</f>
        <v>19884564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1178654</v>
      </c>
      <c r="F51" s="54">
        <f t="shared" si="10"/>
        <v>1178654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589328</v>
      </c>
      <c r="Y51" s="54">
        <f t="shared" si="10"/>
        <v>-589328</v>
      </c>
      <c r="Z51" s="184">
        <f>+IF(X51&lt;&gt;0,+(Y51/X51)*100,0)</f>
        <v>-100</v>
      </c>
      <c r="AA51" s="130">
        <f>SUM(AA57:AA61)</f>
        <v>1178654</v>
      </c>
    </row>
    <row r="52" spans="1:27" ht="13.5">
      <c r="A52" s="310" t="s">
        <v>204</v>
      </c>
      <c r="B52" s="142"/>
      <c r="C52" s="62"/>
      <c r="D52" s="156"/>
      <c r="E52" s="60">
        <v>70000</v>
      </c>
      <c r="F52" s="60">
        <v>70000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35000</v>
      </c>
      <c r="Y52" s="60">
        <v>-35000</v>
      </c>
      <c r="Z52" s="140">
        <v>-100</v>
      </c>
      <c r="AA52" s="155">
        <v>70000</v>
      </c>
    </row>
    <row r="53" spans="1:27" ht="13.5">
      <c r="A53" s="310" t="s">
        <v>205</v>
      </c>
      <c r="B53" s="142"/>
      <c r="C53" s="62"/>
      <c r="D53" s="156"/>
      <c r="E53" s="60">
        <v>21837</v>
      </c>
      <c r="F53" s="60">
        <v>21837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10919</v>
      </c>
      <c r="Y53" s="60">
        <v>-10919</v>
      </c>
      <c r="Z53" s="140">
        <v>-100</v>
      </c>
      <c r="AA53" s="155">
        <v>21837</v>
      </c>
    </row>
    <row r="54" spans="1:27" ht="13.5">
      <c r="A54" s="310" t="s">
        <v>206</v>
      </c>
      <c r="B54" s="142"/>
      <c r="C54" s="62"/>
      <c r="D54" s="156"/>
      <c r="E54" s="60">
        <v>115116</v>
      </c>
      <c r="F54" s="60">
        <v>115116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57558</v>
      </c>
      <c r="Y54" s="60">
        <v>-57558</v>
      </c>
      <c r="Z54" s="140">
        <v>-100</v>
      </c>
      <c r="AA54" s="155">
        <v>115116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206953</v>
      </c>
      <c r="F57" s="295">
        <f t="shared" si="11"/>
        <v>206953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103477</v>
      </c>
      <c r="Y57" s="295">
        <f t="shared" si="11"/>
        <v>-103477</v>
      </c>
      <c r="Z57" s="296">
        <f>+IF(X57&lt;&gt;0,+(Y57/X57)*100,0)</f>
        <v>-100</v>
      </c>
      <c r="AA57" s="297">
        <f>SUM(AA52:AA56)</f>
        <v>206953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971701</v>
      </c>
      <c r="F61" s="60">
        <v>971701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485851</v>
      </c>
      <c r="Y61" s="60">
        <v>-485851</v>
      </c>
      <c r="Z61" s="140">
        <v>-100</v>
      </c>
      <c r="AA61" s="155">
        <v>971701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206953</v>
      </c>
      <c r="F66" s="275"/>
      <c r="G66" s="275">
        <v>80514</v>
      </c>
      <c r="H66" s="275">
        <v>168418</v>
      </c>
      <c r="I66" s="275">
        <v>121608</v>
      </c>
      <c r="J66" s="275">
        <v>370540</v>
      </c>
      <c r="K66" s="275">
        <v>125763</v>
      </c>
      <c r="L66" s="275">
        <v>21427</v>
      </c>
      <c r="M66" s="275">
        <v>360554</v>
      </c>
      <c r="N66" s="275">
        <v>507744</v>
      </c>
      <c r="O66" s="275"/>
      <c r="P66" s="275"/>
      <c r="Q66" s="275"/>
      <c r="R66" s="275"/>
      <c r="S66" s="275"/>
      <c r="T66" s="275"/>
      <c r="U66" s="275"/>
      <c r="V66" s="275"/>
      <c r="W66" s="275">
        <v>878284</v>
      </c>
      <c r="X66" s="275"/>
      <c r="Y66" s="275">
        <v>878284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971701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1178654</v>
      </c>
      <c r="F69" s="220">
        <f t="shared" si="12"/>
        <v>0</v>
      </c>
      <c r="G69" s="220">
        <f t="shared" si="12"/>
        <v>80514</v>
      </c>
      <c r="H69" s="220">
        <f t="shared" si="12"/>
        <v>168418</v>
      </c>
      <c r="I69" s="220">
        <f t="shared" si="12"/>
        <v>121608</v>
      </c>
      <c r="J69" s="220">
        <f t="shared" si="12"/>
        <v>370540</v>
      </c>
      <c r="K69" s="220">
        <f t="shared" si="12"/>
        <v>125763</v>
      </c>
      <c r="L69" s="220">
        <f t="shared" si="12"/>
        <v>21427</v>
      </c>
      <c r="M69" s="220">
        <f t="shared" si="12"/>
        <v>360554</v>
      </c>
      <c r="N69" s="220">
        <f t="shared" si="12"/>
        <v>507744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878284</v>
      </c>
      <c r="X69" s="220">
        <f t="shared" si="12"/>
        <v>0</v>
      </c>
      <c r="Y69" s="220">
        <f t="shared" si="12"/>
        <v>878284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24105132</v>
      </c>
      <c r="D5" s="344">
        <f t="shared" si="0"/>
        <v>0</v>
      </c>
      <c r="E5" s="343">
        <f t="shared" si="0"/>
        <v>19652750</v>
      </c>
      <c r="F5" s="345">
        <f t="shared" si="0"/>
        <v>19652750</v>
      </c>
      <c r="G5" s="345">
        <f t="shared" si="0"/>
        <v>0</v>
      </c>
      <c r="H5" s="343">
        <f t="shared" si="0"/>
        <v>3077742</v>
      </c>
      <c r="I5" s="343">
        <f t="shared" si="0"/>
        <v>831071</v>
      </c>
      <c r="J5" s="345">
        <f t="shared" si="0"/>
        <v>3908813</v>
      </c>
      <c r="K5" s="345">
        <f t="shared" si="0"/>
        <v>2028938</v>
      </c>
      <c r="L5" s="343">
        <f t="shared" si="0"/>
        <v>1429056</v>
      </c>
      <c r="M5" s="343">
        <f t="shared" si="0"/>
        <v>796928</v>
      </c>
      <c r="N5" s="345">
        <f t="shared" si="0"/>
        <v>4254922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8163735</v>
      </c>
      <c r="X5" s="343">
        <f t="shared" si="0"/>
        <v>9826375</v>
      </c>
      <c r="Y5" s="345">
        <f t="shared" si="0"/>
        <v>-1662640</v>
      </c>
      <c r="Z5" s="346">
        <f>+IF(X5&lt;&gt;0,+(Y5/X5)*100,0)</f>
        <v>-16.920176565620586</v>
      </c>
      <c r="AA5" s="347">
        <f>+AA6+AA8+AA11+AA13+AA15</f>
        <v>19652750</v>
      </c>
    </row>
    <row r="6" spans="1:27" ht="13.5">
      <c r="A6" s="348" t="s">
        <v>204</v>
      </c>
      <c r="B6" s="142"/>
      <c r="C6" s="60">
        <f>+C7</f>
        <v>3919076</v>
      </c>
      <c r="D6" s="327">
        <f aca="true" t="shared" si="1" ref="D6:AA6">+D7</f>
        <v>0</v>
      </c>
      <c r="E6" s="60">
        <f t="shared" si="1"/>
        <v>5626000</v>
      </c>
      <c r="F6" s="59">
        <f t="shared" si="1"/>
        <v>5626000</v>
      </c>
      <c r="G6" s="59">
        <f t="shared" si="1"/>
        <v>0</v>
      </c>
      <c r="H6" s="60">
        <f t="shared" si="1"/>
        <v>541730</v>
      </c>
      <c r="I6" s="60">
        <f t="shared" si="1"/>
        <v>230000</v>
      </c>
      <c r="J6" s="59">
        <f t="shared" si="1"/>
        <v>771730</v>
      </c>
      <c r="K6" s="59">
        <f t="shared" si="1"/>
        <v>2028938</v>
      </c>
      <c r="L6" s="60">
        <f t="shared" si="1"/>
        <v>1429056</v>
      </c>
      <c r="M6" s="60">
        <f t="shared" si="1"/>
        <v>0</v>
      </c>
      <c r="N6" s="59">
        <f t="shared" si="1"/>
        <v>3457994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4229724</v>
      </c>
      <c r="X6" s="60">
        <f t="shared" si="1"/>
        <v>2813000</v>
      </c>
      <c r="Y6" s="59">
        <f t="shared" si="1"/>
        <v>1416724</v>
      </c>
      <c r="Z6" s="61">
        <f>+IF(X6&lt;&gt;0,+(Y6/X6)*100,0)</f>
        <v>50.36345538570921</v>
      </c>
      <c r="AA6" s="62">
        <f t="shared" si="1"/>
        <v>5626000</v>
      </c>
    </row>
    <row r="7" spans="1:27" ht="13.5">
      <c r="A7" s="291" t="s">
        <v>228</v>
      </c>
      <c r="B7" s="142"/>
      <c r="C7" s="60">
        <v>3919076</v>
      </c>
      <c r="D7" s="327"/>
      <c r="E7" s="60">
        <v>5626000</v>
      </c>
      <c r="F7" s="59">
        <v>5626000</v>
      </c>
      <c r="G7" s="59"/>
      <c r="H7" s="60">
        <v>541730</v>
      </c>
      <c r="I7" s="60">
        <v>230000</v>
      </c>
      <c r="J7" s="59">
        <v>771730</v>
      </c>
      <c r="K7" s="59">
        <v>2028938</v>
      </c>
      <c r="L7" s="60">
        <v>1429056</v>
      </c>
      <c r="M7" s="60"/>
      <c r="N7" s="59">
        <v>3457994</v>
      </c>
      <c r="O7" s="59"/>
      <c r="P7" s="60"/>
      <c r="Q7" s="60"/>
      <c r="R7" s="59"/>
      <c r="S7" s="59"/>
      <c r="T7" s="60"/>
      <c r="U7" s="60"/>
      <c r="V7" s="59"/>
      <c r="W7" s="59">
        <v>4229724</v>
      </c>
      <c r="X7" s="60">
        <v>2813000</v>
      </c>
      <c r="Y7" s="59">
        <v>1416724</v>
      </c>
      <c r="Z7" s="61">
        <v>50.36</v>
      </c>
      <c r="AA7" s="62">
        <v>5626000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1832413</v>
      </c>
      <c r="D11" s="350">
        <f aca="true" t="shared" si="3" ref="D11:AA11">+D12</f>
        <v>0</v>
      </c>
      <c r="E11" s="349">
        <f t="shared" si="3"/>
        <v>14026750</v>
      </c>
      <c r="F11" s="351">
        <f t="shared" si="3"/>
        <v>14026750</v>
      </c>
      <c r="G11" s="351">
        <f t="shared" si="3"/>
        <v>0</v>
      </c>
      <c r="H11" s="349">
        <f t="shared" si="3"/>
        <v>2536012</v>
      </c>
      <c r="I11" s="349">
        <f t="shared" si="3"/>
        <v>0</v>
      </c>
      <c r="J11" s="351">
        <f t="shared" si="3"/>
        <v>2536012</v>
      </c>
      <c r="K11" s="351">
        <f t="shared" si="3"/>
        <v>0</v>
      </c>
      <c r="L11" s="349">
        <f t="shared" si="3"/>
        <v>0</v>
      </c>
      <c r="M11" s="349">
        <f t="shared" si="3"/>
        <v>796928</v>
      </c>
      <c r="N11" s="351">
        <f t="shared" si="3"/>
        <v>796928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3332940</v>
      </c>
      <c r="X11" s="349">
        <f t="shared" si="3"/>
        <v>7013375</v>
      </c>
      <c r="Y11" s="351">
        <f t="shared" si="3"/>
        <v>-3680435</v>
      </c>
      <c r="Z11" s="352">
        <f>+IF(X11&lt;&gt;0,+(Y11/X11)*100,0)</f>
        <v>-52.477373589748154</v>
      </c>
      <c r="AA11" s="353">
        <f t="shared" si="3"/>
        <v>14026750</v>
      </c>
    </row>
    <row r="12" spans="1:27" ht="13.5">
      <c r="A12" s="291" t="s">
        <v>231</v>
      </c>
      <c r="B12" s="136"/>
      <c r="C12" s="60">
        <v>1832413</v>
      </c>
      <c r="D12" s="327"/>
      <c r="E12" s="60">
        <v>14026750</v>
      </c>
      <c r="F12" s="59">
        <v>14026750</v>
      </c>
      <c r="G12" s="59"/>
      <c r="H12" s="60">
        <v>2536012</v>
      </c>
      <c r="I12" s="60"/>
      <c r="J12" s="59">
        <v>2536012</v>
      </c>
      <c r="K12" s="59"/>
      <c r="L12" s="60"/>
      <c r="M12" s="60">
        <v>796928</v>
      </c>
      <c r="N12" s="59">
        <v>796928</v>
      </c>
      <c r="O12" s="59"/>
      <c r="P12" s="60"/>
      <c r="Q12" s="60"/>
      <c r="R12" s="59"/>
      <c r="S12" s="59"/>
      <c r="T12" s="60"/>
      <c r="U12" s="60"/>
      <c r="V12" s="59"/>
      <c r="W12" s="59">
        <v>3332940</v>
      </c>
      <c r="X12" s="60">
        <v>7013375</v>
      </c>
      <c r="Y12" s="59">
        <v>-3680435</v>
      </c>
      <c r="Z12" s="61">
        <v>-52.48</v>
      </c>
      <c r="AA12" s="62">
        <v>14026750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18353643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601071</v>
      </c>
      <c r="J15" s="59">
        <f t="shared" si="5"/>
        <v>601071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601071</v>
      </c>
      <c r="X15" s="60">
        <f t="shared" si="5"/>
        <v>0</v>
      </c>
      <c r="Y15" s="59">
        <f t="shared" si="5"/>
        <v>601071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18353643</v>
      </c>
      <c r="D20" s="327"/>
      <c r="E20" s="60"/>
      <c r="F20" s="59"/>
      <c r="G20" s="59"/>
      <c r="H20" s="60"/>
      <c r="I20" s="60">
        <v>601071</v>
      </c>
      <c r="J20" s="59">
        <v>601071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601071</v>
      </c>
      <c r="X20" s="60"/>
      <c r="Y20" s="59">
        <v>601071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172241</v>
      </c>
      <c r="H22" s="330">
        <f t="shared" si="6"/>
        <v>58000</v>
      </c>
      <c r="I22" s="330">
        <f t="shared" si="6"/>
        <v>40000</v>
      </c>
      <c r="J22" s="332">
        <f t="shared" si="6"/>
        <v>270241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270241</v>
      </c>
      <c r="X22" s="330">
        <f t="shared" si="6"/>
        <v>0</v>
      </c>
      <c r="Y22" s="332">
        <f t="shared" si="6"/>
        <v>270241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>
        <v>95465</v>
      </c>
      <c r="H24" s="60">
        <v>58000</v>
      </c>
      <c r="I24" s="60">
        <v>40000</v>
      </c>
      <c r="J24" s="59">
        <v>193465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193465</v>
      </c>
      <c r="X24" s="60"/>
      <c r="Y24" s="59">
        <v>193465</v>
      </c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>
        <v>76776</v>
      </c>
      <c r="H25" s="60"/>
      <c r="I25" s="60"/>
      <c r="J25" s="59">
        <v>76776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76776</v>
      </c>
      <c r="X25" s="60"/>
      <c r="Y25" s="59">
        <v>76776</v>
      </c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1011401</v>
      </c>
      <c r="D40" s="331">
        <f t="shared" si="9"/>
        <v>0</v>
      </c>
      <c r="E40" s="330">
        <f t="shared" si="9"/>
        <v>231814</v>
      </c>
      <c r="F40" s="332">
        <f t="shared" si="9"/>
        <v>231814</v>
      </c>
      <c r="G40" s="332">
        <f t="shared" si="9"/>
        <v>39909</v>
      </c>
      <c r="H40" s="330">
        <f t="shared" si="9"/>
        <v>3217</v>
      </c>
      <c r="I40" s="330">
        <f t="shared" si="9"/>
        <v>94783</v>
      </c>
      <c r="J40" s="332">
        <f t="shared" si="9"/>
        <v>137909</v>
      </c>
      <c r="K40" s="332">
        <f t="shared" si="9"/>
        <v>72274</v>
      </c>
      <c r="L40" s="330">
        <f t="shared" si="9"/>
        <v>1999972</v>
      </c>
      <c r="M40" s="330">
        <f t="shared" si="9"/>
        <v>686019</v>
      </c>
      <c r="N40" s="332">
        <f t="shared" si="9"/>
        <v>2758265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2896174</v>
      </c>
      <c r="X40" s="330">
        <f t="shared" si="9"/>
        <v>115908</v>
      </c>
      <c r="Y40" s="332">
        <f t="shared" si="9"/>
        <v>2780266</v>
      </c>
      <c r="Z40" s="323">
        <f>+IF(X40&lt;&gt;0,+(Y40/X40)*100,0)</f>
        <v>2398.6834385892257</v>
      </c>
      <c r="AA40" s="337">
        <f>SUM(AA41:AA49)</f>
        <v>231814</v>
      </c>
    </row>
    <row r="41" spans="1:27" ht="13.5">
      <c r="A41" s="348" t="s">
        <v>247</v>
      </c>
      <c r="B41" s="142"/>
      <c r="C41" s="349">
        <v>546899</v>
      </c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125279</v>
      </c>
      <c r="F43" s="357">
        <v>125279</v>
      </c>
      <c r="G43" s="357"/>
      <c r="H43" s="305">
        <v>3217</v>
      </c>
      <c r="I43" s="305"/>
      <c r="J43" s="357">
        <v>3217</v>
      </c>
      <c r="K43" s="357">
        <v>9894</v>
      </c>
      <c r="L43" s="305"/>
      <c r="M43" s="305"/>
      <c r="N43" s="357">
        <v>9894</v>
      </c>
      <c r="O43" s="357"/>
      <c r="P43" s="305"/>
      <c r="Q43" s="305"/>
      <c r="R43" s="357"/>
      <c r="S43" s="357"/>
      <c r="T43" s="305"/>
      <c r="U43" s="305"/>
      <c r="V43" s="357"/>
      <c r="W43" s="357">
        <v>13111</v>
      </c>
      <c r="X43" s="305">
        <v>62640</v>
      </c>
      <c r="Y43" s="357">
        <v>-49529</v>
      </c>
      <c r="Z43" s="358">
        <v>-79.07</v>
      </c>
      <c r="AA43" s="303">
        <v>125279</v>
      </c>
    </row>
    <row r="44" spans="1:27" ht="13.5">
      <c r="A44" s="348" t="s">
        <v>250</v>
      </c>
      <c r="B44" s="136"/>
      <c r="C44" s="60">
        <v>464502</v>
      </c>
      <c r="D44" s="355"/>
      <c r="E44" s="54">
        <v>106535</v>
      </c>
      <c r="F44" s="53">
        <v>106535</v>
      </c>
      <c r="G44" s="53">
        <v>31576</v>
      </c>
      <c r="H44" s="54"/>
      <c r="I44" s="54">
        <v>4158</v>
      </c>
      <c r="J44" s="53">
        <v>35734</v>
      </c>
      <c r="K44" s="53">
        <v>9613</v>
      </c>
      <c r="L44" s="54">
        <v>1399</v>
      </c>
      <c r="M44" s="54">
        <v>686019</v>
      </c>
      <c r="N44" s="53">
        <v>697031</v>
      </c>
      <c r="O44" s="53"/>
      <c r="P44" s="54"/>
      <c r="Q44" s="54"/>
      <c r="R44" s="53"/>
      <c r="S44" s="53"/>
      <c r="T44" s="54"/>
      <c r="U44" s="54"/>
      <c r="V44" s="53"/>
      <c r="W44" s="53">
        <v>732765</v>
      </c>
      <c r="X44" s="54">
        <v>53268</v>
      </c>
      <c r="Y44" s="53">
        <v>679497</v>
      </c>
      <c r="Z44" s="94">
        <v>1275.62</v>
      </c>
      <c r="AA44" s="95">
        <v>106535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>
        <v>8333</v>
      </c>
      <c r="H49" s="54"/>
      <c r="I49" s="54">
        <v>90625</v>
      </c>
      <c r="J49" s="53">
        <v>98958</v>
      </c>
      <c r="K49" s="53">
        <v>52767</v>
      </c>
      <c r="L49" s="54">
        <v>1998573</v>
      </c>
      <c r="M49" s="54"/>
      <c r="N49" s="53">
        <v>2051340</v>
      </c>
      <c r="O49" s="53"/>
      <c r="P49" s="54"/>
      <c r="Q49" s="54"/>
      <c r="R49" s="53"/>
      <c r="S49" s="53"/>
      <c r="T49" s="54"/>
      <c r="U49" s="54"/>
      <c r="V49" s="53"/>
      <c r="W49" s="53">
        <v>2150298</v>
      </c>
      <c r="X49" s="54"/>
      <c r="Y49" s="53">
        <v>2150298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25116533</v>
      </c>
      <c r="D60" s="333">
        <f t="shared" si="14"/>
        <v>0</v>
      </c>
      <c r="E60" s="219">
        <f t="shared" si="14"/>
        <v>19884564</v>
      </c>
      <c r="F60" s="264">
        <f t="shared" si="14"/>
        <v>19884564</v>
      </c>
      <c r="G60" s="264">
        <f t="shared" si="14"/>
        <v>212150</v>
      </c>
      <c r="H60" s="219">
        <f t="shared" si="14"/>
        <v>3138959</v>
      </c>
      <c r="I60" s="219">
        <f t="shared" si="14"/>
        <v>965854</v>
      </c>
      <c r="J60" s="264">
        <f t="shared" si="14"/>
        <v>4316963</v>
      </c>
      <c r="K60" s="264">
        <f t="shared" si="14"/>
        <v>2101212</v>
      </c>
      <c r="L60" s="219">
        <f t="shared" si="14"/>
        <v>3429028</v>
      </c>
      <c r="M60" s="219">
        <f t="shared" si="14"/>
        <v>1482947</v>
      </c>
      <c r="N60" s="264">
        <f t="shared" si="14"/>
        <v>7013187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11330150</v>
      </c>
      <c r="X60" s="219">
        <f t="shared" si="14"/>
        <v>9942283</v>
      </c>
      <c r="Y60" s="264">
        <f t="shared" si="14"/>
        <v>1387867</v>
      </c>
      <c r="Z60" s="324">
        <f>+IF(X60&lt;&gt;0,+(Y60/X60)*100,0)</f>
        <v>13.959238537064374</v>
      </c>
      <c r="AA60" s="232">
        <f>+AA57+AA54+AA51+AA40+AA37+AA34+AA22+AA5</f>
        <v>19884564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2015-02-02T10:23:56Z</dcterms:created>
  <dcterms:modified xsi:type="dcterms:W3CDTF">2015-02-02T10:30:25Z</dcterms:modified>
  <cp:category/>
  <cp:version/>
  <cp:contentType/>
  <cp:contentStatus/>
</cp:coreProperties>
</file>