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<sst xmlns="http://schemas.openxmlformats.org/spreadsheetml/2006/main" count="855" uniqueCount="302">
  <si>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Mbhashe(EC121)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</si>
  <si>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</si>
  <si>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</si>
  <si>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</si>
  <si>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</si>
  <si>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</si>
  <si>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</si>
  <si>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</si>
  <si>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</si>
  <si>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</si>
  <si>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</si>
  <si>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</si>
  <si>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</si>
  <si>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</si>
  <si>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</si>
  <si>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</si>
  <si>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</si>
  <si>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</si>
  <si>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</si>
  <si>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</si>
  <si>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</si>
  <si>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</si>
  <si>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</si>
  <si>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</si>
  <si>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</si>
  <si>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</si>
  <si>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</si>
  <si>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</si>
  <si>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</si>
  <si>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</si>
  <si>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</si>
  <si>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</si>
  <si>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</si>
  <si>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</si>
  <si>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</si>
  <si>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</si>
  <si>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</si>
  <si>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</si>
  <si>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</si>
  <si>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</si>
  <si>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</si>
  <si>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</si>
  <si>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</si>
  <si>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</si>
  <si>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</si>
  <si>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</si>
  <si>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</si>
  <si>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</si>
  <si>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</si>
  <si>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</si>
  <si>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</si>
  <si>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</si>
  <si>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</si>
  <si>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</si>
  <si>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</si>
  <si>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</si>
  <si>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</si>
  <si>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</si>
  <si>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</si>
  <si>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</si>
  <si>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</si>
  <si>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</si>
  <si>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</si>
  <si>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</si>
  <si>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</si>
  <si>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</si>
  <si>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</si>
  <si>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</si>
  <si>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</si>
  <si>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</si>
  <si>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Mbhashe(EC121)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</si>
  <si>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</si>
  <si>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</si>
  <si>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</si>
  <si>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</si>
  <si>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</si>
  <si>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</si>
  <si>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</si>
  <si>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</si>
  <si>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</si>
  <si>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</si>
  <si>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</si>
  <si>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</si>
  <si>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</si>
  <si>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</si>
  <si>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</si>
  <si>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</si>
  <si>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</si>
  <si>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</si>
  <si>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</si>
  <si>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</si>
  <si>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</si>
  <si>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</si>
  <si>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</si>
  <si>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</si>
  <si>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</si>
  <si>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</si>
  <si>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</si>
  <si>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</si>
  <si>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</si>
  <si>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Mbhashe(EC121)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</si>
  <si>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</si>
  <si>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</si>
  <si>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</si>
  <si>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</si>
  <si>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</si>
  <si>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</si>
  <si>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</si>
  <si>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</si>
  <si>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</si>
  <si>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</si>
  <si>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</si>
  <si>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</si>
  <si>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</si>
  <si>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</si>
  <si>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</si>
  <si>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</si>
  <si>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</si>
  <si>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</si>
  <si>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</si>
  <si>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</si>
  <si>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</si>
  <si>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</si>
  <si>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</si>
  <si>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</si>
  <si>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</si>
  <si>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</si>
  <si>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</si>
  <si>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</si>
  <si>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Mbhashe(EC121)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</si>
  <si>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</si>
  <si>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</si>
  <si>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</si>
  <si>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</si>
  <si>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</si>
  <si>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</si>
  <si>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</si>
  <si>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</si>
  <si>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</si>
  <si>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</si>
  <si>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Mbhashe(EC121)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</si>
  <si>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</si>
  <si>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</si>
  <si>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</si>
  <si>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</si>
  <si>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</si>
  <si>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</si>
  <si>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</si>
  <si>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</si>
  <si>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</si>
  <si>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</si>
  <si>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</si>
  <si>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</si>
  <si>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</si>
  <si>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</si>
  <si>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</si>
  <si>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</si>
  <si>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</si>
  <si>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</si>
  <si>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</si>
  <si>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</si>
  <si>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</si>
  <si>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</si>
  <si>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</si>
  <si>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</si>
  <si>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</si>
  <si>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</si>
  <si>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</si>
  <si>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</si>
  <si>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</si>
  <si>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</si>
  <si>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</si>
  <si>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</si>
  <si>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</si>
  <si>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Mbhashe(EC121)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</si>
  <si>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</si>
  <si>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</si>
  <si>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</si>
  <si>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</si>
  <si>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</si>
  <si>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</si>
  <si>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</si>
  <si>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</si>
  <si>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</si>
  <si>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</si>
  <si>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</si>
  <si>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</si>
  <si>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</si>
  <si>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</si>
  <si>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</si>
  <si>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</si>
  <si>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</si>
  <si>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</si>
  <si>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</si>
  <si>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</si>
  <si>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</si>
  <si>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</si>
  <si>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</si>
  <si>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</si>
  <si>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</si>
  <si>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</si>
  <si>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Mbhashe(EC121)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</si>
  <si>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</si>
  <si>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</si>
  <si>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</si>
  <si>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</si>
  <si>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</si>
  <si>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</si>
  <si>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</si>
  <si>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</si>
  <si>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</si>
  <si>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</si>
  <si>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</si>
  <si>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</si>
  <si>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</si>
  <si>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</si>
  <si>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</si>
  <si>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</si>
  <si>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</si>
  <si>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</si>
  <si>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</si>
  <si>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</si>
  <si>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</si>
  <si>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</si>
  <si>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</si>
  <si>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</si>
  <si>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Mbhashe(EC121)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</si>
  <si>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</si>
  <si>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</si>
  <si>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</si>
  <si>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</si>
  <si>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</si>
  <si>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</si>
  <si>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</si>
  <si>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</si>
  <si>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</si>
  <si>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</si>
  <si>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</si>
  <si>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</si>
  <si>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</si>
  <si>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</si>
  <si>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</si>
  <si>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</si>
  <si>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</si>
  <si>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</si>
  <si>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</si>
  <si>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</si>
  <si>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</si>
  <si>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</si>
  <si>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</si>
  <si>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</si>
  <si>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</si>
  <si>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</si>
  <si>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</si>
  <si>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</si>
  <si>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</si>
  <si>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</si>
  <si>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</si>
  <si>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</si>
  <si>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</si>
  <si>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</si>
  <si>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</si>
  <si>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Mbhashe(EC121)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</si>
  <si>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</si>
  <si>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</si>
  <si>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Mbhashe(EC121)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</si>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</sst>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4365455</v>
      </c>
      <c r="C5" s="19">
        <v>0</v>
      </c>
      <c r="D5" s="59">
        <v>5843820</v>
      </c>
      <c r="E5" s="60">
        <v>5843820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2921910</v>
      </c>
      <c r="X5" s="60">
        <v>-2921910</v>
      </c>
      <c r="Y5" s="61">
        <v>-100</v>
      </c>
      <c r="Z5" s="62">
        <v>5843820</v>
      </c>
    </row>
    <row r="6" spans="1:26" ht="13.5">
      <c r="A6" s="58" t="s">
        <v>32</v>
      </c>
      <c r="B6" s="19">
        <v>764933</v>
      </c>
      <c r="C6" s="19">
        <v>0</v>
      </c>
      <c r="D6" s="59">
        <v>770573</v>
      </c>
      <c r="E6" s="60">
        <v>770573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385284</v>
      </c>
      <c r="X6" s="60">
        <v>-385284</v>
      </c>
      <c r="Y6" s="61">
        <v>-100</v>
      </c>
      <c r="Z6" s="62">
        <v>770573</v>
      </c>
    </row>
    <row r="7" spans="1:26" ht="13.5">
      <c r="A7" s="58" t="s">
        <v>33</v>
      </c>
      <c r="B7" s="19">
        <v>6022423</v>
      </c>
      <c r="C7" s="19">
        <v>0</v>
      </c>
      <c r="D7" s="59">
        <v>4000000</v>
      </c>
      <c r="E7" s="60">
        <v>4000000</v>
      </c>
      <c r="F7" s="60">
        <v>0</v>
      </c>
      <c r="G7" s="60">
        <v>108220</v>
      </c>
      <c r="H7" s="60">
        <v>58883</v>
      </c>
      <c r="I7" s="60">
        <v>167103</v>
      </c>
      <c r="J7" s="60">
        <v>1991607</v>
      </c>
      <c r="K7" s="60">
        <v>0</v>
      </c>
      <c r="L7" s="60">
        <v>0</v>
      </c>
      <c r="M7" s="60">
        <v>1991607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2158710</v>
      </c>
      <c r="W7" s="60">
        <v>1999998</v>
      </c>
      <c r="X7" s="60">
        <v>158712</v>
      </c>
      <c r="Y7" s="61">
        <v>7.94</v>
      </c>
      <c r="Z7" s="62">
        <v>4000000</v>
      </c>
    </row>
    <row r="8" spans="1:26" ht="13.5">
      <c r="A8" s="58" t="s">
        <v>34</v>
      </c>
      <c r="B8" s="19">
        <v>161824371</v>
      </c>
      <c r="C8" s="19">
        <v>0</v>
      </c>
      <c r="D8" s="59">
        <v>219029920</v>
      </c>
      <c r="E8" s="60">
        <v>219029920</v>
      </c>
      <c r="F8" s="60">
        <v>0</v>
      </c>
      <c r="G8" s="60">
        <v>66942000</v>
      </c>
      <c r="H8" s="60">
        <v>587347</v>
      </c>
      <c r="I8" s="60">
        <v>67529347</v>
      </c>
      <c r="J8" s="60">
        <v>1000000</v>
      </c>
      <c r="K8" s="60">
        <v>0</v>
      </c>
      <c r="L8" s="60">
        <v>0</v>
      </c>
      <c r="M8" s="60">
        <v>1000000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68529347</v>
      </c>
      <c r="W8" s="60">
        <v>84512532</v>
      </c>
      <c r="X8" s="60">
        <v>-15983185</v>
      </c>
      <c r="Y8" s="61">
        <v>-18.91</v>
      </c>
      <c r="Z8" s="62">
        <v>219029920</v>
      </c>
    </row>
    <row r="9" spans="1:26" ht="13.5">
      <c r="A9" s="58" t="s">
        <v>35</v>
      </c>
      <c r="B9" s="19">
        <v>3160080</v>
      </c>
      <c r="C9" s="19">
        <v>0</v>
      </c>
      <c r="D9" s="59">
        <v>16345155</v>
      </c>
      <c r="E9" s="60">
        <v>16345155</v>
      </c>
      <c r="F9" s="60">
        <v>5000</v>
      </c>
      <c r="G9" s="60">
        <v>2293497</v>
      </c>
      <c r="H9" s="60">
        <v>-333222</v>
      </c>
      <c r="I9" s="60">
        <v>1965275</v>
      </c>
      <c r="J9" s="60">
        <v>952194</v>
      </c>
      <c r="K9" s="60">
        <v>0</v>
      </c>
      <c r="L9" s="60">
        <v>0</v>
      </c>
      <c r="M9" s="60">
        <v>952194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2917469</v>
      </c>
      <c r="W9" s="60">
        <v>7092042</v>
      </c>
      <c r="X9" s="60">
        <v>-4174573</v>
      </c>
      <c r="Y9" s="61">
        <v>-58.86</v>
      </c>
      <c r="Z9" s="62">
        <v>16345155</v>
      </c>
    </row>
    <row r="10" spans="1:26" ht="25.5">
      <c r="A10" s="63" t="s">
        <v>277</v>
      </c>
      <c r="B10" s="64">
        <f>SUM(B5:B9)</f>
        <v>176137262</v>
      </c>
      <c r="C10" s="64">
        <f>SUM(C5:C9)</f>
        <v>0</v>
      </c>
      <c r="D10" s="65">
        <f aca="true" t="shared" si="0" ref="D10:Z10">SUM(D5:D9)</f>
        <v>245989468</v>
      </c>
      <c r="E10" s="66">
        <f t="shared" si="0"/>
        <v>245989468</v>
      </c>
      <c r="F10" s="66">
        <f t="shared" si="0"/>
        <v>5000</v>
      </c>
      <c r="G10" s="66">
        <f t="shared" si="0"/>
        <v>69343717</v>
      </c>
      <c r="H10" s="66">
        <f t="shared" si="0"/>
        <v>313008</v>
      </c>
      <c r="I10" s="66">
        <f t="shared" si="0"/>
        <v>69661725</v>
      </c>
      <c r="J10" s="66">
        <f t="shared" si="0"/>
        <v>3943801</v>
      </c>
      <c r="K10" s="66">
        <f t="shared" si="0"/>
        <v>0</v>
      </c>
      <c r="L10" s="66">
        <f t="shared" si="0"/>
        <v>0</v>
      </c>
      <c r="M10" s="66">
        <f t="shared" si="0"/>
        <v>3943801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73605526</v>
      </c>
      <c r="W10" s="66">
        <f t="shared" si="0"/>
        <v>96911766</v>
      </c>
      <c r="X10" s="66">
        <f t="shared" si="0"/>
        <v>-23306240</v>
      </c>
      <c r="Y10" s="67">
        <f>+IF(W10&lt;&gt;0,(X10/W10)*100,0)</f>
        <v>-24.048927144718423</v>
      </c>
      <c r="Z10" s="68">
        <f t="shared" si="0"/>
        <v>245989468</v>
      </c>
    </row>
    <row r="11" spans="1:26" ht="13.5">
      <c r="A11" s="58" t="s">
        <v>37</v>
      </c>
      <c r="B11" s="19">
        <v>37401466</v>
      </c>
      <c r="C11" s="19">
        <v>0</v>
      </c>
      <c r="D11" s="59">
        <v>70484652</v>
      </c>
      <c r="E11" s="60">
        <v>70484652</v>
      </c>
      <c r="F11" s="60">
        <v>3364731</v>
      </c>
      <c r="G11" s="60">
        <v>3302283</v>
      </c>
      <c r="H11" s="60">
        <v>3373491</v>
      </c>
      <c r="I11" s="60">
        <v>10040505</v>
      </c>
      <c r="J11" s="60">
        <v>3470220</v>
      </c>
      <c r="K11" s="60">
        <v>0</v>
      </c>
      <c r="L11" s="60">
        <v>0</v>
      </c>
      <c r="M11" s="60">
        <v>3470220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13510725</v>
      </c>
      <c r="W11" s="60">
        <v>33016800</v>
      </c>
      <c r="X11" s="60">
        <v>-19506075</v>
      </c>
      <c r="Y11" s="61">
        <v>-59.08</v>
      </c>
      <c r="Z11" s="62">
        <v>70484652</v>
      </c>
    </row>
    <row r="12" spans="1:26" ht="13.5">
      <c r="A12" s="58" t="s">
        <v>38</v>
      </c>
      <c r="B12" s="19">
        <v>15059697</v>
      </c>
      <c r="C12" s="19">
        <v>0</v>
      </c>
      <c r="D12" s="59">
        <v>20132759</v>
      </c>
      <c r="E12" s="60">
        <v>20132759</v>
      </c>
      <c r="F12" s="60">
        <v>1736184</v>
      </c>
      <c r="G12" s="60">
        <v>1729975</v>
      </c>
      <c r="H12" s="60">
        <v>1506590</v>
      </c>
      <c r="I12" s="60">
        <v>4972749</v>
      </c>
      <c r="J12" s="60">
        <v>1695562</v>
      </c>
      <c r="K12" s="60">
        <v>0</v>
      </c>
      <c r="L12" s="60">
        <v>0</v>
      </c>
      <c r="M12" s="60">
        <v>1695562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6668311</v>
      </c>
      <c r="W12" s="60">
        <v>10066386</v>
      </c>
      <c r="X12" s="60">
        <v>-3398075</v>
      </c>
      <c r="Y12" s="61">
        <v>-33.76</v>
      </c>
      <c r="Z12" s="62">
        <v>20132759</v>
      </c>
    </row>
    <row r="13" spans="1:26" ht="13.5">
      <c r="A13" s="58" t="s">
        <v>278</v>
      </c>
      <c r="B13" s="19">
        <v>33618096</v>
      </c>
      <c r="C13" s="19">
        <v>0</v>
      </c>
      <c r="D13" s="59">
        <v>33467014</v>
      </c>
      <c r="E13" s="60">
        <v>33467014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16733502</v>
      </c>
      <c r="X13" s="60">
        <v>-16733502</v>
      </c>
      <c r="Y13" s="61">
        <v>-100</v>
      </c>
      <c r="Z13" s="62">
        <v>33467014</v>
      </c>
    </row>
    <row r="14" spans="1:26" ht="13.5">
      <c r="A14" s="58" t="s">
        <v>40</v>
      </c>
      <c r="B14" s="19">
        <v>25319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52960167</v>
      </c>
      <c r="C17" s="19">
        <v>0</v>
      </c>
      <c r="D17" s="59">
        <v>90508278</v>
      </c>
      <c r="E17" s="60">
        <v>90508278</v>
      </c>
      <c r="F17" s="60">
        <v>3718646</v>
      </c>
      <c r="G17" s="60">
        <v>2420585</v>
      </c>
      <c r="H17" s="60">
        <v>2002227</v>
      </c>
      <c r="I17" s="60">
        <v>8141458</v>
      </c>
      <c r="J17" s="60">
        <v>5730575</v>
      </c>
      <c r="K17" s="60">
        <v>0</v>
      </c>
      <c r="L17" s="60">
        <v>0</v>
      </c>
      <c r="M17" s="60">
        <v>5730575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13872033</v>
      </c>
      <c r="W17" s="60">
        <v>40897086</v>
      </c>
      <c r="X17" s="60">
        <v>-27025053</v>
      </c>
      <c r="Y17" s="61">
        <v>-66.08</v>
      </c>
      <c r="Z17" s="62">
        <v>90508278</v>
      </c>
    </row>
    <row r="18" spans="1:26" ht="13.5">
      <c r="A18" s="70" t="s">
        <v>44</v>
      </c>
      <c r="B18" s="71">
        <f>SUM(B11:B17)</f>
        <v>139064745</v>
      </c>
      <c r="C18" s="71">
        <f>SUM(C11:C17)</f>
        <v>0</v>
      </c>
      <c r="D18" s="72">
        <f aca="true" t="shared" si="1" ref="D18:Z18">SUM(D11:D17)</f>
        <v>214592703</v>
      </c>
      <c r="E18" s="73">
        <f t="shared" si="1"/>
        <v>214592703</v>
      </c>
      <c r="F18" s="73">
        <f t="shared" si="1"/>
        <v>8819561</v>
      </c>
      <c r="G18" s="73">
        <f t="shared" si="1"/>
        <v>7452843</v>
      </c>
      <c r="H18" s="73">
        <f t="shared" si="1"/>
        <v>6882308</v>
      </c>
      <c r="I18" s="73">
        <f t="shared" si="1"/>
        <v>23154712</v>
      </c>
      <c r="J18" s="73">
        <f t="shared" si="1"/>
        <v>10896357</v>
      </c>
      <c r="K18" s="73">
        <f t="shared" si="1"/>
        <v>0</v>
      </c>
      <c r="L18" s="73">
        <f t="shared" si="1"/>
        <v>0</v>
      </c>
      <c r="M18" s="73">
        <f t="shared" si="1"/>
        <v>10896357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34051069</v>
      </c>
      <c r="W18" s="73">
        <f t="shared" si="1"/>
        <v>100713774</v>
      </c>
      <c r="X18" s="73">
        <f t="shared" si="1"/>
        <v>-66662705</v>
      </c>
      <c r="Y18" s="67">
        <f>+IF(W18&lt;&gt;0,(X18/W18)*100,0)</f>
        <v>-66.19025616098946</v>
      </c>
      <c r="Z18" s="74">
        <f t="shared" si="1"/>
        <v>214592703</v>
      </c>
    </row>
    <row r="19" spans="1:26" ht="13.5">
      <c r="A19" s="70" t="s">
        <v>45</v>
      </c>
      <c r="B19" s="75">
        <f>+B10-B18</f>
        <v>37072517</v>
      </c>
      <c r="C19" s="75">
        <f>+C10-C18</f>
        <v>0</v>
      </c>
      <c r="D19" s="76">
        <f aca="true" t="shared" si="2" ref="D19:Z19">+D10-D18</f>
        <v>31396765</v>
      </c>
      <c r="E19" s="77">
        <f t="shared" si="2"/>
        <v>31396765</v>
      </c>
      <c r="F19" s="77">
        <f t="shared" si="2"/>
        <v>-8814561</v>
      </c>
      <c r="G19" s="77">
        <f t="shared" si="2"/>
        <v>61890874</v>
      </c>
      <c r="H19" s="77">
        <f t="shared" si="2"/>
        <v>-6569300</v>
      </c>
      <c r="I19" s="77">
        <f t="shared" si="2"/>
        <v>46507013</v>
      </c>
      <c r="J19" s="77">
        <f t="shared" si="2"/>
        <v>-6952556</v>
      </c>
      <c r="K19" s="77">
        <f t="shared" si="2"/>
        <v>0</v>
      </c>
      <c r="L19" s="77">
        <f t="shared" si="2"/>
        <v>0</v>
      </c>
      <c r="M19" s="77">
        <f t="shared" si="2"/>
        <v>-6952556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39554457</v>
      </c>
      <c r="W19" s="77">
        <f>IF(E10=E18,0,W10-W18)</f>
        <v>-3802008</v>
      </c>
      <c r="X19" s="77">
        <f t="shared" si="2"/>
        <v>43356465</v>
      </c>
      <c r="Y19" s="78">
        <f>+IF(W19&lt;&gt;0,(X19/W19)*100,0)</f>
        <v>-1140.357016608066</v>
      </c>
      <c r="Z19" s="79">
        <f t="shared" si="2"/>
        <v>31396765</v>
      </c>
    </row>
    <row r="20" spans="1:26" ht="13.5">
      <c r="A20" s="58" t="s">
        <v>46</v>
      </c>
      <c r="B20" s="19">
        <v>21545379</v>
      </c>
      <c r="C20" s="19">
        <v>0</v>
      </c>
      <c r="D20" s="59">
        <v>2000000</v>
      </c>
      <c r="E20" s="60">
        <v>2000000</v>
      </c>
      <c r="F20" s="60">
        <v>0</v>
      </c>
      <c r="G20" s="60">
        <v>15014000</v>
      </c>
      <c r="H20" s="60">
        <v>0</v>
      </c>
      <c r="I20" s="60">
        <v>15014000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15014000</v>
      </c>
      <c r="W20" s="60">
        <v>26932962</v>
      </c>
      <c r="X20" s="60">
        <v>-11918962</v>
      </c>
      <c r="Y20" s="61">
        <v>-44.25</v>
      </c>
      <c r="Z20" s="62">
        <v>2000000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58617896</v>
      </c>
      <c r="C22" s="86">
        <f>SUM(C19:C21)</f>
        <v>0</v>
      </c>
      <c r="D22" s="87">
        <f aca="true" t="shared" si="3" ref="D22:Z22">SUM(D19:D21)</f>
        <v>33396765</v>
      </c>
      <c r="E22" s="88">
        <f t="shared" si="3"/>
        <v>33396765</v>
      </c>
      <c r="F22" s="88">
        <f t="shared" si="3"/>
        <v>-8814561</v>
      </c>
      <c r="G22" s="88">
        <f t="shared" si="3"/>
        <v>76904874</v>
      </c>
      <c r="H22" s="88">
        <f t="shared" si="3"/>
        <v>-6569300</v>
      </c>
      <c r="I22" s="88">
        <f t="shared" si="3"/>
        <v>61521013</v>
      </c>
      <c r="J22" s="88">
        <f t="shared" si="3"/>
        <v>-6952556</v>
      </c>
      <c r="K22" s="88">
        <f t="shared" si="3"/>
        <v>0</v>
      </c>
      <c r="L22" s="88">
        <f t="shared" si="3"/>
        <v>0</v>
      </c>
      <c r="M22" s="88">
        <f t="shared" si="3"/>
        <v>-6952556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54568457</v>
      </c>
      <c r="W22" s="88">
        <f t="shared" si="3"/>
        <v>23130954</v>
      </c>
      <c r="X22" s="88">
        <f t="shared" si="3"/>
        <v>31437503</v>
      </c>
      <c r="Y22" s="89">
        <f>+IF(W22&lt;&gt;0,(X22/W22)*100,0)</f>
        <v>135.9109658857996</v>
      </c>
      <c r="Z22" s="90">
        <f t="shared" si="3"/>
        <v>33396765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58617896</v>
      </c>
      <c r="C24" s="75">
        <f>SUM(C22:C23)</f>
        <v>0</v>
      </c>
      <c r="D24" s="76">
        <f aca="true" t="shared" si="4" ref="D24:Z24">SUM(D22:D23)</f>
        <v>33396765</v>
      </c>
      <c r="E24" s="77">
        <f t="shared" si="4"/>
        <v>33396765</v>
      </c>
      <c r="F24" s="77">
        <f t="shared" si="4"/>
        <v>-8814561</v>
      </c>
      <c r="G24" s="77">
        <f t="shared" si="4"/>
        <v>76904874</v>
      </c>
      <c r="H24" s="77">
        <f t="shared" si="4"/>
        <v>-6569300</v>
      </c>
      <c r="I24" s="77">
        <f t="shared" si="4"/>
        <v>61521013</v>
      </c>
      <c r="J24" s="77">
        <f t="shared" si="4"/>
        <v>-6952556</v>
      </c>
      <c r="K24" s="77">
        <f t="shared" si="4"/>
        <v>0</v>
      </c>
      <c r="L24" s="77">
        <f t="shared" si="4"/>
        <v>0</v>
      </c>
      <c r="M24" s="77">
        <f t="shared" si="4"/>
        <v>-6952556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54568457</v>
      </c>
      <c r="W24" s="77">
        <f t="shared" si="4"/>
        <v>23130954</v>
      </c>
      <c r="X24" s="77">
        <f t="shared" si="4"/>
        <v>31437503</v>
      </c>
      <c r="Y24" s="78">
        <f>+IF(W24&lt;&gt;0,(X24/W24)*100,0)</f>
        <v>135.9109658857996</v>
      </c>
      <c r="Z24" s="79">
        <f t="shared" si="4"/>
        <v>33396765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37186960</v>
      </c>
      <c r="C27" s="22">
        <v>0</v>
      </c>
      <c r="D27" s="99">
        <v>0</v>
      </c>
      <c r="E27" s="100">
        <v>0</v>
      </c>
      <c r="F27" s="100">
        <v>0</v>
      </c>
      <c r="G27" s="100">
        <v>8483964</v>
      </c>
      <c r="H27" s="100">
        <v>3004201</v>
      </c>
      <c r="I27" s="100">
        <v>11488165</v>
      </c>
      <c r="J27" s="100">
        <v>5383416</v>
      </c>
      <c r="K27" s="100">
        <v>0</v>
      </c>
      <c r="L27" s="100">
        <v>0</v>
      </c>
      <c r="M27" s="100">
        <v>5383416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16871581</v>
      </c>
      <c r="W27" s="100"/>
      <c r="X27" s="100">
        <v>16871581</v>
      </c>
      <c r="Y27" s="101">
        <v>0</v>
      </c>
      <c r="Z27" s="102">
        <v>0</v>
      </c>
    </row>
    <row r="28" spans="1:26" ht="13.5">
      <c r="A28" s="103" t="s">
        <v>46</v>
      </c>
      <c r="B28" s="19">
        <v>26496383</v>
      </c>
      <c r="C28" s="19">
        <v>0</v>
      </c>
      <c r="D28" s="59">
        <v>0</v>
      </c>
      <c r="E28" s="60">
        <v>0</v>
      </c>
      <c r="F28" s="60">
        <v>0</v>
      </c>
      <c r="G28" s="60">
        <v>7384762</v>
      </c>
      <c r="H28" s="60">
        <v>2979998</v>
      </c>
      <c r="I28" s="60">
        <v>10364760</v>
      </c>
      <c r="J28" s="60">
        <v>5383416</v>
      </c>
      <c r="K28" s="60">
        <v>0</v>
      </c>
      <c r="L28" s="60">
        <v>0</v>
      </c>
      <c r="M28" s="60">
        <v>5383416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15748176</v>
      </c>
      <c r="W28" s="60"/>
      <c r="X28" s="60">
        <v>15748176</v>
      </c>
      <c r="Y28" s="61">
        <v>0</v>
      </c>
      <c r="Z28" s="62">
        <v>0</v>
      </c>
    </row>
    <row r="29" spans="1:26" ht="13.5">
      <c r="A29" s="58" t="s">
        <v>282</v>
      </c>
      <c r="B29" s="19">
        <v>10690577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1099202</v>
      </c>
      <c r="H31" s="60">
        <v>24203</v>
      </c>
      <c r="I31" s="60">
        <v>1123405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1123405</v>
      </c>
      <c r="W31" s="60"/>
      <c r="X31" s="60">
        <v>1123405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37186960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0</v>
      </c>
      <c r="G32" s="100">
        <f t="shared" si="5"/>
        <v>8483964</v>
      </c>
      <c r="H32" s="100">
        <f t="shared" si="5"/>
        <v>3004201</v>
      </c>
      <c r="I32" s="100">
        <f t="shared" si="5"/>
        <v>11488165</v>
      </c>
      <c r="J32" s="100">
        <f t="shared" si="5"/>
        <v>5383416</v>
      </c>
      <c r="K32" s="100">
        <f t="shared" si="5"/>
        <v>0</v>
      </c>
      <c r="L32" s="100">
        <f t="shared" si="5"/>
        <v>0</v>
      </c>
      <c r="M32" s="100">
        <f t="shared" si="5"/>
        <v>5383416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16871581</v>
      </c>
      <c r="W32" s="100">
        <f t="shared" si="5"/>
        <v>0</v>
      </c>
      <c r="X32" s="100">
        <f t="shared" si="5"/>
        <v>16871581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117375482</v>
      </c>
      <c r="C35" s="19">
        <v>0</v>
      </c>
      <c r="D35" s="59">
        <v>0</v>
      </c>
      <c r="E35" s="60">
        <v>0</v>
      </c>
      <c r="F35" s="60">
        <v>113678768</v>
      </c>
      <c r="G35" s="60">
        <v>171778263</v>
      </c>
      <c r="H35" s="60">
        <v>113240364</v>
      </c>
      <c r="I35" s="60">
        <v>113240364</v>
      </c>
      <c r="J35" s="60">
        <v>143179385</v>
      </c>
      <c r="K35" s="60">
        <v>0</v>
      </c>
      <c r="L35" s="60">
        <v>0</v>
      </c>
      <c r="M35" s="60">
        <v>143179385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143179385</v>
      </c>
      <c r="W35" s="60"/>
      <c r="X35" s="60">
        <v>143179385</v>
      </c>
      <c r="Y35" s="61">
        <v>0</v>
      </c>
      <c r="Z35" s="62">
        <v>0</v>
      </c>
    </row>
    <row r="36" spans="1:26" ht="13.5">
      <c r="A36" s="58" t="s">
        <v>57</v>
      </c>
      <c r="B36" s="19">
        <v>294295132</v>
      </c>
      <c r="C36" s="19">
        <v>0</v>
      </c>
      <c r="D36" s="59">
        <v>0</v>
      </c>
      <c r="E36" s="60">
        <v>0</v>
      </c>
      <c r="F36" s="60">
        <v>303832364</v>
      </c>
      <c r="G36" s="60">
        <v>312316328</v>
      </c>
      <c r="H36" s="60">
        <v>315320529</v>
      </c>
      <c r="I36" s="60">
        <v>315320529</v>
      </c>
      <c r="J36" s="60">
        <v>320703945</v>
      </c>
      <c r="K36" s="60">
        <v>0</v>
      </c>
      <c r="L36" s="60">
        <v>0</v>
      </c>
      <c r="M36" s="60">
        <v>320703945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320703945</v>
      </c>
      <c r="W36" s="60"/>
      <c r="X36" s="60">
        <v>320703945</v>
      </c>
      <c r="Y36" s="61">
        <v>0</v>
      </c>
      <c r="Z36" s="62">
        <v>0</v>
      </c>
    </row>
    <row r="37" spans="1:26" ht="13.5">
      <c r="A37" s="58" t="s">
        <v>58</v>
      </c>
      <c r="B37" s="19">
        <v>32529061</v>
      </c>
      <c r="C37" s="19">
        <v>0</v>
      </c>
      <c r="D37" s="59">
        <v>0</v>
      </c>
      <c r="E37" s="60">
        <v>0</v>
      </c>
      <c r="F37" s="60">
        <v>40064834</v>
      </c>
      <c r="G37" s="60">
        <v>29743417</v>
      </c>
      <c r="H37" s="60">
        <v>-19220981</v>
      </c>
      <c r="I37" s="60">
        <v>-19220981</v>
      </c>
      <c r="J37" s="60">
        <v>23054009</v>
      </c>
      <c r="K37" s="60">
        <v>0</v>
      </c>
      <c r="L37" s="60">
        <v>0</v>
      </c>
      <c r="M37" s="60">
        <v>23054009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23054009</v>
      </c>
      <c r="W37" s="60"/>
      <c r="X37" s="60">
        <v>23054009</v>
      </c>
      <c r="Y37" s="61">
        <v>0</v>
      </c>
      <c r="Z37" s="62">
        <v>0</v>
      </c>
    </row>
    <row r="38" spans="1:26" ht="13.5">
      <c r="A38" s="58" t="s">
        <v>59</v>
      </c>
      <c r="B38" s="19">
        <v>4258461</v>
      </c>
      <c r="C38" s="19">
        <v>0</v>
      </c>
      <c r="D38" s="59">
        <v>0</v>
      </c>
      <c r="E38" s="60">
        <v>0</v>
      </c>
      <c r="F38" s="60">
        <v>1982331</v>
      </c>
      <c r="G38" s="60">
        <v>1982331</v>
      </c>
      <c r="H38" s="60">
        <v>1982331</v>
      </c>
      <c r="I38" s="60">
        <v>1982331</v>
      </c>
      <c r="J38" s="60">
        <v>1982331</v>
      </c>
      <c r="K38" s="60">
        <v>0</v>
      </c>
      <c r="L38" s="60">
        <v>0</v>
      </c>
      <c r="M38" s="60">
        <v>1982331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1982331</v>
      </c>
      <c r="W38" s="60"/>
      <c r="X38" s="60">
        <v>1982331</v>
      </c>
      <c r="Y38" s="61">
        <v>0</v>
      </c>
      <c r="Z38" s="62">
        <v>0</v>
      </c>
    </row>
    <row r="39" spans="1:26" ht="13.5">
      <c r="A39" s="58" t="s">
        <v>60</v>
      </c>
      <c r="B39" s="19">
        <v>374883092</v>
      </c>
      <c r="C39" s="19">
        <v>0</v>
      </c>
      <c r="D39" s="59">
        <v>0</v>
      </c>
      <c r="E39" s="60">
        <v>0</v>
      </c>
      <c r="F39" s="60">
        <v>375463967</v>
      </c>
      <c r="G39" s="60">
        <v>452368843</v>
      </c>
      <c r="H39" s="60">
        <v>445799543</v>
      </c>
      <c r="I39" s="60">
        <v>445799543</v>
      </c>
      <c r="J39" s="60">
        <v>438846990</v>
      </c>
      <c r="K39" s="60">
        <v>0</v>
      </c>
      <c r="L39" s="60">
        <v>0</v>
      </c>
      <c r="M39" s="60">
        <v>438846990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438846990</v>
      </c>
      <c r="W39" s="60"/>
      <c r="X39" s="60">
        <v>438846990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73812445</v>
      </c>
      <c r="C42" s="19">
        <v>0</v>
      </c>
      <c r="D42" s="59">
        <v>0</v>
      </c>
      <c r="E42" s="60">
        <v>0</v>
      </c>
      <c r="F42" s="60">
        <v>-8814561</v>
      </c>
      <c r="G42" s="60">
        <v>76904874</v>
      </c>
      <c r="H42" s="60">
        <v>-6569300</v>
      </c>
      <c r="I42" s="60">
        <v>61521013</v>
      </c>
      <c r="J42" s="60">
        <v>-6952556</v>
      </c>
      <c r="K42" s="60">
        <v>0</v>
      </c>
      <c r="L42" s="60">
        <v>0</v>
      </c>
      <c r="M42" s="60">
        <v>-6952556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54568457</v>
      </c>
      <c r="W42" s="60"/>
      <c r="X42" s="60">
        <v>54568457</v>
      </c>
      <c r="Y42" s="61">
        <v>0</v>
      </c>
      <c r="Z42" s="62">
        <v>0</v>
      </c>
    </row>
    <row r="43" spans="1:26" ht="13.5">
      <c r="A43" s="58" t="s">
        <v>63</v>
      </c>
      <c r="B43" s="19">
        <v>-39251671</v>
      </c>
      <c r="C43" s="19">
        <v>0</v>
      </c>
      <c r="D43" s="59">
        <v>0</v>
      </c>
      <c r="E43" s="60">
        <v>0</v>
      </c>
      <c r="F43" s="60">
        <v>0</v>
      </c>
      <c r="G43" s="60">
        <v>-8483964</v>
      </c>
      <c r="H43" s="60">
        <v>-3004201</v>
      </c>
      <c r="I43" s="60">
        <v>-11488165</v>
      </c>
      <c r="J43" s="60">
        <v>-5383416</v>
      </c>
      <c r="K43" s="60">
        <v>0</v>
      </c>
      <c r="L43" s="60">
        <v>0</v>
      </c>
      <c r="M43" s="60">
        <v>-5383416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-16871581</v>
      </c>
      <c r="W43" s="60"/>
      <c r="X43" s="60">
        <v>-16871581</v>
      </c>
      <c r="Y43" s="61">
        <v>0</v>
      </c>
      <c r="Z43" s="62">
        <v>0</v>
      </c>
    </row>
    <row r="44" spans="1:26" ht="13.5">
      <c r="A44" s="58" t="s">
        <v>64</v>
      </c>
      <c r="B44" s="19">
        <v>-21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34560753</v>
      </c>
      <c r="C45" s="22">
        <v>0</v>
      </c>
      <c r="D45" s="99">
        <v>0</v>
      </c>
      <c r="E45" s="100">
        <v>0</v>
      </c>
      <c r="F45" s="100">
        <v>-8814561</v>
      </c>
      <c r="G45" s="100">
        <v>59606349</v>
      </c>
      <c r="H45" s="100">
        <v>50032848</v>
      </c>
      <c r="I45" s="100">
        <v>50032848</v>
      </c>
      <c r="J45" s="100">
        <v>37696876</v>
      </c>
      <c r="K45" s="100">
        <v>0</v>
      </c>
      <c r="L45" s="100">
        <v>0</v>
      </c>
      <c r="M45" s="100">
        <v>37696876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37696876</v>
      </c>
      <c r="W45" s="100"/>
      <c r="X45" s="100">
        <v>37696876</v>
      </c>
      <c r="Y45" s="101">
        <v>0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5130388</v>
      </c>
      <c r="C67" s="24"/>
      <c r="D67" s="25">
        <v>6614393</v>
      </c>
      <c r="E67" s="26">
        <v>6614393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3307194</v>
      </c>
      <c r="X67" s="26"/>
      <c r="Y67" s="25"/>
      <c r="Z67" s="27">
        <v>6614393</v>
      </c>
    </row>
    <row r="68" spans="1:26" ht="13.5" hidden="1">
      <c r="A68" s="37" t="s">
        <v>31</v>
      </c>
      <c r="B68" s="19">
        <v>4365455</v>
      </c>
      <c r="C68" s="19"/>
      <c r="D68" s="20">
        <v>5843820</v>
      </c>
      <c r="E68" s="21">
        <v>5843820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2921910</v>
      </c>
      <c r="X68" s="21"/>
      <c r="Y68" s="20"/>
      <c r="Z68" s="23">
        <v>5843820</v>
      </c>
    </row>
    <row r="69" spans="1:26" ht="13.5" hidden="1">
      <c r="A69" s="38" t="s">
        <v>32</v>
      </c>
      <c r="B69" s="19">
        <v>764933</v>
      </c>
      <c r="C69" s="19"/>
      <c r="D69" s="20">
        <v>770573</v>
      </c>
      <c r="E69" s="21">
        <v>770573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385284</v>
      </c>
      <c r="X69" s="21"/>
      <c r="Y69" s="20"/>
      <c r="Z69" s="23">
        <v>770573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764933</v>
      </c>
      <c r="C73" s="19"/>
      <c r="D73" s="20">
        <v>770573</v>
      </c>
      <c r="E73" s="21">
        <v>770573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385284</v>
      </c>
      <c r="X73" s="21"/>
      <c r="Y73" s="20"/>
      <c r="Z73" s="23">
        <v>770573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5130388</v>
      </c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>
        <v>4365455</v>
      </c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764933</v>
      </c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764933</v>
      </c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7651885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7651885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7651885</v>
      </c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1472096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>
        <v>1041155</v>
      </c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430941</v>
      </c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2107683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>
        <v>604025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488164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50890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930490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34114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11231664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150241785</v>
      </c>
      <c r="D5" s="153">
        <f>SUM(D6:D8)</f>
        <v>0</v>
      </c>
      <c r="E5" s="154">
        <f t="shared" si="0"/>
        <v>185702158</v>
      </c>
      <c r="F5" s="100">
        <f t="shared" si="0"/>
        <v>185702158</v>
      </c>
      <c r="G5" s="100">
        <f t="shared" si="0"/>
        <v>5000</v>
      </c>
      <c r="H5" s="100">
        <f t="shared" si="0"/>
        <v>68100171</v>
      </c>
      <c r="I5" s="100">
        <f t="shared" si="0"/>
        <v>-271472</v>
      </c>
      <c r="J5" s="100">
        <f t="shared" si="0"/>
        <v>67833699</v>
      </c>
      <c r="K5" s="100">
        <f t="shared" si="0"/>
        <v>2743246</v>
      </c>
      <c r="L5" s="100">
        <f t="shared" si="0"/>
        <v>0</v>
      </c>
      <c r="M5" s="100">
        <f t="shared" si="0"/>
        <v>0</v>
      </c>
      <c r="N5" s="100">
        <f t="shared" si="0"/>
        <v>2743246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70576945</v>
      </c>
      <c r="X5" s="100">
        <f t="shared" si="0"/>
        <v>92851068</v>
      </c>
      <c r="Y5" s="100">
        <f t="shared" si="0"/>
        <v>-22274123</v>
      </c>
      <c r="Z5" s="137">
        <f>+IF(X5&lt;&gt;0,+(Y5/X5)*100,0)</f>
        <v>-23.989086479866877</v>
      </c>
      <c r="AA5" s="153">
        <f>SUM(AA6:AA8)</f>
        <v>185702158</v>
      </c>
    </row>
    <row r="6" spans="1:27" ht="13.5">
      <c r="A6" s="138" t="s">
        <v>75</v>
      </c>
      <c r="B6" s="136"/>
      <c r="C6" s="155">
        <v>-29643</v>
      </c>
      <c r="D6" s="155"/>
      <c r="E6" s="156">
        <v>10543000</v>
      </c>
      <c r="F6" s="60">
        <v>10543000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5271498</v>
      </c>
      <c r="Y6" s="60">
        <v>-5271498</v>
      </c>
      <c r="Z6" s="140">
        <v>-100</v>
      </c>
      <c r="AA6" s="155">
        <v>10543000</v>
      </c>
    </row>
    <row r="7" spans="1:27" ht="13.5">
      <c r="A7" s="138" t="s">
        <v>76</v>
      </c>
      <c r="B7" s="136"/>
      <c r="C7" s="157">
        <v>149693932</v>
      </c>
      <c r="D7" s="157"/>
      <c r="E7" s="158">
        <v>174297345</v>
      </c>
      <c r="F7" s="159">
        <v>174297345</v>
      </c>
      <c r="G7" s="159"/>
      <c r="H7" s="159">
        <v>68050674</v>
      </c>
      <c r="I7" s="159">
        <v>-488312</v>
      </c>
      <c r="J7" s="159">
        <v>67562362</v>
      </c>
      <c r="K7" s="159">
        <v>2721060</v>
      </c>
      <c r="L7" s="159"/>
      <c r="M7" s="159"/>
      <c r="N7" s="159">
        <v>2721060</v>
      </c>
      <c r="O7" s="159"/>
      <c r="P7" s="159"/>
      <c r="Q7" s="159"/>
      <c r="R7" s="159"/>
      <c r="S7" s="159"/>
      <c r="T7" s="159"/>
      <c r="U7" s="159"/>
      <c r="V7" s="159"/>
      <c r="W7" s="159">
        <v>70283422</v>
      </c>
      <c r="X7" s="159">
        <v>87148662</v>
      </c>
      <c r="Y7" s="159">
        <v>-16865240</v>
      </c>
      <c r="Z7" s="141">
        <v>-19.35</v>
      </c>
      <c r="AA7" s="157">
        <v>174297345</v>
      </c>
    </row>
    <row r="8" spans="1:27" ht="13.5">
      <c r="A8" s="138" t="s">
        <v>77</v>
      </c>
      <c r="B8" s="136"/>
      <c r="C8" s="155">
        <v>577496</v>
      </c>
      <c r="D8" s="155"/>
      <c r="E8" s="156">
        <v>861813</v>
      </c>
      <c r="F8" s="60">
        <v>861813</v>
      </c>
      <c r="G8" s="60">
        <v>5000</v>
      </c>
      <c r="H8" s="60">
        <v>49497</v>
      </c>
      <c r="I8" s="60">
        <v>216840</v>
      </c>
      <c r="J8" s="60">
        <v>271337</v>
      </c>
      <c r="K8" s="60">
        <v>22186</v>
      </c>
      <c r="L8" s="60"/>
      <c r="M8" s="60"/>
      <c r="N8" s="60">
        <v>22186</v>
      </c>
      <c r="O8" s="60"/>
      <c r="P8" s="60"/>
      <c r="Q8" s="60"/>
      <c r="R8" s="60"/>
      <c r="S8" s="60"/>
      <c r="T8" s="60"/>
      <c r="U8" s="60"/>
      <c r="V8" s="60"/>
      <c r="W8" s="60">
        <v>293523</v>
      </c>
      <c r="X8" s="60">
        <v>430908</v>
      </c>
      <c r="Y8" s="60">
        <v>-137385</v>
      </c>
      <c r="Z8" s="140">
        <v>-31.88</v>
      </c>
      <c r="AA8" s="155">
        <v>861813</v>
      </c>
    </row>
    <row r="9" spans="1:27" ht="13.5">
      <c r="A9" s="135" t="s">
        <v>78</v>
      </c>
      <c r="B9" s="136"/>
      <c r="C9" s="153">
        <f aca="true" t="shared" si="1" ref="C9:Y9">SUM(C10:C14)</f>
        <v>2279517</v>
      </c>
      <c r="D9" s="153">
        <f>SUM(D10:D14)</f>
        <v>0</v>
      </c>
      <c r="E9" s="154">
        <f t="shared" si="1"/>
        <v>3251858</v>
      </c>
      <c r="F9" s="100">
        <f t="shared" si="1"/>
        <v>3251858</v>
      </c>
      <c r="G9" s="100">
        <f t="shared" si="1"/>
        <v>0</v>
      </c>
      <c r="H9" s="100">
        <f t="shared" si="1"/>
        <v>291403</v>
      </c>
      <c r="I9" s="100">
        <f t="shared" si="1"/>
        <v>108739</v>
      </c>
      <c r="J9" s="100">
        <f t="shared" si="1"/>
        <v>400142</v>
      </c>
      <c r="K9" s="100">
        <f t="shared" si="1"/>
        <v>127651</v>
      </c>
      <c r="L9" s="100">
        <f t="shared" si="1"/>
        <v>0</v>
      </c>
      <c r="M9" s="100">
        <f t="shared" si="1"/>
        <v>0</v>
      </c>
      <c r="N9" s="100">
        <f t="shared" si="1"/>
        <v>127651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527793</v>
      </c>
      <c r="X9" s="100">
        <f t="shared" si="1"/>
        <v>1475934</v>
      </c>
      <c r="Y9" s="100">
        <f t="shared" si="1"/>
        <v>-948141</v>
      </c>
      <c r="Z9" s="137">
        <f>+IF(X9&lt;&gt;0,+(Y9/X9)*100,0)</f>
        <v>-64.24006764530121</v>
      </c>
      <c r="AA9" s="153">
        <f>SUM(AA10:AA14)</f>
        <v>3251858</v>
      </c>
    </row>
    <row r="10" spans="1:27" ht="13.5">
      <c r="A10" s="138" t="s">
        <v>79</v>
      </c>
      <c r="B10" s="136"/>
      <c r="C10" s="155">
        <v>135342</v>
      </c>
      <c r="D10" s="155"/>
      <c r="E10" s="156">
        <v>465255</v>
      </c>
      <c r="F10" s="60">
        <v>465255</v>
      </c>
      <c r="G10" s="60"/>
      <c r="H10" s="60">
        <v>12677</v>
      </c>
      <c r="I10" s="60">
        <v>19740</v>
      </c>
      <c r="J10" s="60">
        <v>32417</v>
      </c>
      <c r="K10" s="60">
        <v>11913</v>
      </c>
      <c r="L10" s="60"/>
      <c r="M10" s="60"/>
      <c r="N10" s="60">
        <v>11913</v>
      </c>
      <c r="O10" s="60"/>
      <c r="P10" s="60"/>
      <c r="Q10" s="60"/>
      <c r="R10" s="60"/>
      <c r="S10" s="60"/>
      <c r="T10" s="60"/>
      <c r="U10" s="60"/>
      <c r="V10" s="60"/>
      <c r="W10" s="60">
        <v>44330</v>
      </c>
      <c r="X10" s="60">
        <v>82632</v>
      </c>
      <c r="Y10" s="60">
        <v>-38302</v>
      </c>
      <c r="Z10" s="140">
        <v>-46.35</v>
      </c>
      <c r="AA10" s="155">
        <v>465255</v>
      </c>
    </row>
    <row r="11" spans="1:27" ht="13.5">
      <c r="A11" s="138" t="s">
        <v>80</v>
      </c>
      <c r="B11" s="136"/>
      <c r="C11" s="155">
        <v>350000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1794175</v>
      </c>
      <c r="D12" s="155"/>
      <c r="E12" s="156">
        <v>2786603</v>
      </c>
      <c r="F12" s="60">
        <v>2786603</v>
      </c>
      <c r="G12" s="60"/>
      <c r="H12" s="60">
        <v>278726</v>
      </c>
      <c r="I12" s="60">
        <v>88999</v>
      </c>
      <c r="J12" s="60">
        <v>367725</v>
      </c>
      <c r="K12" s="60">
        <v>115738</v>
      </c>
      <c r="L12" s="60"/>
      <c r="M12" s="60"/>
      <c r="N12" s="60">
        <v>115738</v>
      </c>
      <c r="O12" s="60"/>
      <c r="P12" s="60"/>
      <c r="Q12" s="60"/>
      <c r="R12" s="60"/>
      <c r="S12" s="60"/>
      <c r="T12" s="60"/>
      <c r="U12" s="60"/>
      <c r="V12" s="60"/>
      <c r="W12" s="60">
        <v>483463</v>
      </c>
      <c r="X12" s="60">
        <v>1393302</v>
      </c>
      <c r="Y12" s="60">
        <v>-909839</v>
      </c>
      <c r="Z12" s="140">
        <v>-65.3</v>
      </c>
      <c r="AA12" s="155">
        <v>2786603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44344143</v>
      </c>
      <c r="D15" s="153">
        <f>SUM(D16:D18)</f>
        <v>0</v>
      </c>
      <c r="E15" s="154">
        <f t="shared" si="2"/>
        <v>58182306</v>
      </c>
      <c r="F15" s="100">
        <f t="shared" si="2"/>
        <v>58182306</v>
      </c>
      <c r="G15" s="100">
        <f t="shared" si="2"/>
        <v>0</v>
      </c>
      <c r="H15" s="100">
        <f t="shared" si="2"/>
        <v>15956315</v>
      </c>
      <c r="I15" s="100">
        <f t="shared" si="2"/>
        <v>469455</v>
      </c>
      <c r="J15" s="100">
        <f t="shared" si="2"/>
        <v>16425770</v>
      </c>
      <c r="K15" s="100">
        <f t="shared" si="2"/>
        <v>1067656</v>
      </c>
      <c r="L15" s="100">
        <f t="shared" si="2"/>
        <v>0</v>
      </c>
      <c r="M15" s="100">
        <f t="shared" si="2"/>
        <v>0</v>
      </c>
      <c r="N15" s="100">
        <f t="shared" si="2"/>
        <v>1067656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17493426</v>
      </c>
      <c r="X15" s="100">
        <f t="shared" si="2"/>
        <v>29091156</v>
      </c>
      <c r="Y15" s="100">
        <f t="shared" si="2"/>
        <v>-11597730</v>
      </c>
      <c r="Z15" s="137">
        <f>+IF(X15&lt;&gt;0,+(Y15/X15)*100,0)</f>
        <v>-39.86685850503844</v>
      </c>
      <c r="AA15" s="153">
        <f>SUM(AA16:AA18)</f>
        <v>58182306</v>
      </c>
    </row>
    <row r="16" spans="1:27" ht="13.5">
      <c r="A16" s="138" t="s">
        <v>85</v>
      </c>
      <c r="B16" s="136"/>
      <c r="C16" s="155">
        <v>555464</v>
      </c>
      <c r="D16" s="155"/>
      <c r="E16" s="156">
        <v>652306</v>
      </c>
      <c r="F16" s="60">
        <v>652306</v>
      </c>
      <c r="G16" s="60"/>
      <c r="H16" s="60">
        <v>942315</v>
      </c>
      <c r="I16" s="60">
        <v>8455</v>
      </c>
      <c r="J16" s="60">
        <v>950770</v>
      </c>
      <c r="K16" s="60">
        <v>67656</v>
      </c>
      <c r="L16" s="60"/>
      <c r="M16" s="60"/>
      <c r="N16" s="60">
        <v>67656</v>
      </c>
      <c r="O16" s="60"/>
      <c r="P16" s="60"/>
      <c r="Q16" s="60"/>
      <c r="R16" s="60"/>
      <c r="S16" s="60"/>
      <c r="T16" s="60"/>
      <c r="U16" s="60"/>
      <c r="V16" s="60"/>
      <c r="W16" s="60">
        <v>1018426</v>
      </c>
      <c r="X16" s="60">
        <v>326154</v>
      </c>
      <c r="Y16" s="60">
        <v>692272</v>
      </c>
      <c r="Z16" s="140">
        <v>212.25</v>
      </c>
      <c r="AA16" s="155">
        <v>652306</v>
      </c>
    </row>
    <row r="17" spans="1:27" ht="13.5">
      <c r="A17" s="138" t="s">
        <v>86</v>
      </c>
      <c r="B17" s="136"/>
      <c r="C17" s="155">
        <v>43788679</v>
      </c>
      <c r="D17" s="155"/>
      <c r="E17" s="156">
        <v>57180000</v>
      </c>
      <c r="F17" s="60">
        <v>57180000</v>
      </c>
      <c r="G17" s="60"/>
      <c r="H17" s="60">
        <v>15014000</v>
      </c>
      <c r="I17" s="60">
        <v>461000</v>
      </c>
      <c r="J17" s="60">
        <v>15475000</v>
      </c>
      <c r="K17" s="60">
        <v>1000000</v>
      </c>
      <c r="L17" s="60"/>
      <c r="M17" s="60"/>
      <c r="N17" s="60">
        <v>1000000</v>
      </c>
      <c r="O17" s="60"/>
      <c r="P17" s="60"/>
      <c r="Q17" s="60"/>
      <c r="R17" s="60"/>
      <c r="S17" s="60"/>
      <c r="T17" s="60"/>
      <c r="U17" s="60"/>
      <c r="V17" s="60"/>
      <c r="W17" s="60">
        <v>16475000</v>
      </c>
      <c r="X17" s="60">
        <v>28590000</v>
      </c>
      <c r="Y17" s="60">
        <v>-12115000</v>
      </c>
      <c r="Z17" s="140">
        <v>-42.37</v>
      </c>
      <c r="AA17" s="155">
        <v>57180000</v>
      </c>
    </row>
    <row r="18" spans="1:27" ht="13.5">
      <c r="A18" s="138" t="s">
        <v>87</v>
      </c>
      <c r="B18" s="136"/>
      <c r="C18" s="155"/>
      <c r="D18" s="155"/>
      <c r="E18" s="156">
        <v>350000</v>
      </c>
      <c r="F18" s="60">
        <v>350000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175002</v>
      </c>
      <c r="Y18" s="60">
        <v>-175002</v>
      </c>
      <c r="Z18" s="140">
        <v>-100</v>
      </c>
      <c r="AA18" s="155">
        <v>350000</v>
      </c>
    </row>
    <row r="19" spans="1:27" ht="13.5">
      <c r="A19" s="135" t="s">
        <v>88</v>
      </c>
      <c r="B19" s="142"/>
      <c r="C19" s="153">
        <f aca="true" t="shared" si="3" ref="C19:Y19">SUM(C20:C23)</f>
        <v>817196</v>
      </c>
      <c r="D19" s="153">
        <f>SUM(D20:D23)</f>
        <v>0</v>
      </c>
      <c r="E19" s="154">
        <f t="shared" si="3"/>
        <v>853146</v>
      </c>
      <c r="F19" s="100">
        <f t="shared" si="3"/>
        <v>853146</v>
      </c>
      <c r="G19" s="100">
        <f t="shared" si="3"/>
        <v>0</v>
      </c>
      <c r="H19" s="100">
        <f t="shared" si="3"/>
        <v>9828</v>
      </c>
      <c r="I19" s="100">
        <f t="shared" si="3"/>
        <v>6286</v>
      </c>
      <c r="J19" s="100">
        <f t="shared" si="3"/>
        <v>16114</v>
      </c>
      <c r="K19" s="100">
        <f t="shared" si="3"/>
        <v>5248</v>
      </c>
      <c r="L19" s="100">
        <f t="shared" si="3"/>
        <v>0</v>
      </c>
      <c r="M19" s="100">
        <f t="shared" si="3"/>
        <v>0</v>
      </c>
      <c r="N19" s="100">
        <f t="shared" si="3"/>
        <v>5248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21362</v>
      </c>
      <c r="X19" s="100">
        <f t="shared" si="3"/>
        <v>426570</v>
      </c>
      <c r="Y19" s="100">
        <f t="shared" si="3"/>
        <v>-405208</v>
      </c>
      <c r="Z19" s="137">
        <f>+IF(X19&lt;&gt;0,+(Y19/X19)*100,0)</f>
        <v>-94.99214665822726</v>
      </c>
      <c r="AA19" s="153">
        <f>SUM(AA20:AA23)</f>
        <v>853146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>
        <v>52263</v>
      </c>
      <c r="D22" s="157"/>
      <c r="E22" s="158">
        <v>82573</v>
      </c>
      <c r="F22" s="159">
        <v>82573</v>
      </c>
      <c r="G22" s="159"/>
      <c r="H22" s="159">
        <v>9828</v>
      </c>
      <c r="I22" s="159">
        <v>6286</v>
      </c>
      <c r="J22" s="159">
        <v>16114</v>
      </c>
      <c r="K22" s="159">
        <v>5248</v>
      </c>
      <c r="L22" s="159"/>
      <c r="M22" s="159"/>
      <c r="N22" s="159">
        <v>5248</v>
      </c>
      <c r="O22" s="159"/>
      <c r="P22" s="159"/>
      <c r="Q22" s="159"/>
      <c r="R22" s="159"/>
      <c r="S22" s="159"/>
      <c r="T22" s="159"/>
      <c r="U22" s="159"/>
      <c r="V22" s="159"/>
      <c r="W22" s="159">
        <v>21362</v>
      </c>
      <c r="X22" s="159">
        <v>41286</v>
      </c>
      <c r="Y22" s="159">
        <v>-19924</v>
      </c>
      <c r="Z22" s="141">
        <v>-48.26</v>
      </c>
      <c r="AA22" s="157">
        <v>82573</v>
      </c>
    </row>
    <row r="23" spans="1:27" ht="13.5">
      <c r="A23" s="138" t="s">
        <v>92</v>
      </c>
      <c r="B23" s="136"/>
      <c r="C23" s="155">
        <v>764933</v>
      </c>
      <c r="D23" s="155"/>
      <c r="E23" s="156">
        <v>770573</v>
      </c>
      <c r="F23" s="60">
        <v>770573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385284</v>
      </c>
      <c r="Y23" s="60">
        <v>-385284</v>
      </c>
      <c r="Z23" s="140">
        <v>-100</v>
      </c>
      <c r="AA23" s="155">
        <v>770573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197682641</v>
      </c>
      <c r="D25" s="168">
        <f>+D5+D9+D15+D19+D24</f>
        <v>0</v>
      </c>
      <c r="E25" s="169">
        <f t="shared" si="4"/>
        <v>247989468</v>
      </c>
      <c r="F25" s="73">
        <f t="shared" si="4"/>
        <v>247989468</v>
      </c>
      <c r="G25" s="73">
        <f t="shared" si="4"/>
        <v>5000</v>
      </c>
      <c r="H25" s="73">
        <f t="shared" si="4"/>
        <v>84357717</v>
      </c>
      <c r="I25" s="73">
        <f t="shared" si="4"/>
        <v>313008</v>
      </c>
      <c r="J25" s="73">
        <f t="shared" si="4"/>
        <v>84675725</v>
      </c>
      <c r="K25" s="73">
        <f t="shared" si="4"/>
        <v>3943801</v>
      </c>
      <c r="L25" s="73">
        <f t="shared" si="4"/>
        <v>0</v>
      </c>
      <c r="M25" s="73">
        <f t="shared" si="4"/>
        <v>0</v>
      </c>
      <c r="N25" s="73">
        <f t="shared" si="4"/>
        <v>3943801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88619526</v>
      </c>
      <c r="X25" s="73">
        <f t="shared" si="4"/>
        <v>123844728</v>
      </c>
      <c r="Y25" s="73">
        <f t="shared" si="4"/>
        <v>-35225202</v>
      </c>
      <c r="Z25" s="170">
        <f>+IF(X25&lt;&gt;0,+(Y25/X25)*100,0)</f>
        <v>-28.443037155364415</v>
      </c>
      <c r="AA25" s="168">
        <f>+AA5+AA9+AA15+AA19+AA24</f>
        <v>247989468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93335313</v>
      </c>
      <c r="D28" s="153">
        <f>SUM(D29:D31)</f>
        <v>0</v>
      </c>
      <c r="E28" s="154">
        <f t="shared" si="5"/>
        <v>97767766</v>
      </c>
      <c r="F28" s="100">
        <f t="shared" si="5"/>
        <v>97767766</v>
      </c>
      <c r="G28" s="100">
        <f t="shared" si="5"/>
        <v>5512413</v>
      </c>
      <c r="H28" s="100">
        <f t="shared" si="5"/>
        <v>3859384</v>
      </c>
      <c r="I28" s="100">
        <f t="shared" si="5"/>
        <v>4120850</v>
      </c>
      <c r="J28" s="100">
        <f t="shared" si="5"/>
        <v>13492647</v>
      </c>
      <c r="K28" s="100">
        <f t="shared" si="5"/>
        <v>6221981</v>
      </c>
      <c r="L28" s="100">
        <f t="shared" si="5"/>
        <v>0</v>
      </c>
      <c r="M28" s="100">
        <f t="shared" si="5"/>
        <v>0</v>
      </c>
      <c r="N28" s="100">
        <f t="shared" si="5"/>
        <v>6221981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19714628</v>
      </c>
      <c r="X28" s="100">
        <f t="shared" si="5"/>
        <v>47428632</v>
      </c>
      <c r="Y28" s="100">
        <f t="shared" si="5"/>
        <v>-27714004</v>
      </c>
      <c r="Z28" s="137">
        <f>+IF(X28&lt;&gt;0,+(Y28/X28)*100,0)</f>
        <v>-58.43306633849359</v>
      </c>
      <c r="AA28" s="153">
        <f>SUM(AA29:AA31)</f>
        <v>97767766</v>
      </c>
    </row>
    <row r="29" spans="1:27" ht="13.5">
      <c r="A29" s="138" t="s">
        <v>75</v>
      </c>
      <c r="B29" s="136"/>
      <c r="C29" s="155">
        <v>54024712</v>
      </c>
      <c r="D29" s="155"/>
      <c r="E29" s="156">
        <v>43775462</v>
      </c>
      <c r="F29" s="60">
        <v>43775462</v>
      </c>
      <c r="G29" s="60">
        <v>2251845</v>
      </c>
      <c r="H29" s="60">
        <v>2122756</v>
      </c>
      <c r="I29" s="60">
        <v>2552975</v>
      </c>
      <c r="J29" s="60">
        <v>6927576</v>
      </c>
      <c r="K29" s="60">
        <v>2610220</v>
      </c>
      <c r="L29" s="60"/>
      <c r="M29" s="60"/>
      <c r="N29" s="60">
        <v>2610220</v>
      </c>
      <c r="O29" s="60"/>
      <c r="P29" s="60"/>
      <c r="Q29" s="60"/>
      <c r="R29" s="60"/>
      <c r="S29" s="60"/>
      <c r="T29" s="60"/>
      <c r="U29" s="60"/>
      <c r="V29" s="60"/>
      <c r="W29" s="60">
        <v>9537796</v>
      </c>
      <c r="X29" s="60">
        <v>21801318</v>
      </c>
      <c r="Y29" s="60">
        <v>-12263522</v>
      </c>
      <c r="Z29" s="140">
        <v>-56.25</v>
      </c>
      <c r="AA29" s="155">
        <v>43775462</v>
      </c>
    </row>
    <row r="30" spans="1:27" ht="13.5">
      <c r="A30" s="138" t="s">
        <v>76</v>
      </c>
      <c r="B30" s="136"/>
      <c r="C30" s="157">
        <v>25925419</v>
      </c>
      <c r="D30" s="157"/>
      <c r="E30" s="158">
        <v>34684706</v>
      </c>
      <c r="F30" s="159">
        <v>34684706</v>
      </c>
      <c r="G30" s="159">
        <v>1746473</v>
      </c>
      <c r="H30" s="159">
        <v>605542</v>
      </c>
      <c r="I30" s="159">
        <v>763119</v>
      </c>
      <c r="J30" s="159">
        <v>3115134</v>
      </c>
      <c r="K30" s="159">
        <v>2564817</v>
      </c>
      <c r="L30" s="159"/>
      <c r="M30" s="159"/>
      <c r="N30" s="159">
        <v>2564817</v>
      </c>
      <c r="O30" s="159"/>
      <c r="P30" s="159"/>
      <c r="Q30" s="159"/>
      <c r="R30" s="159"/>
      <c r="S30" s="159"/>
      <c r="T30" s="159"/>
      <c r="U30" s="159"/>
      <c r="V30" s="159"/>
      <c r="W30" s="159">
        <v>5679951</v>
      </c>
      <c r="X30" s="159">
        <v>17175162</v>
      </c>
      <c r="Y30" s="159">
        <v>-11495211</v>
      </c>
      <c r="Z30" s="141">
        <v>-66.93</v>
      </c>
      <c r="AA30" s="157">
        <v>34684706</v>
      </c>
    </row>
    <row r="31" spans="1:27" ht="13.5">
      <c r="A31" s="138" t="s">
        <v>77</v>
      </c>
      <c r="B31" s="136"/>
      <c r="C31" s="155">
        <v>13385182</v>
      </c>
      <c r="D31" s="155"/>
      <c r="E31" s="156">
        <v>19307598</v>
      </c>
      <c r="F31" s="60">
        <v>19307598</v>
      </c>
      <c r="G31" s="60">
        <v>1514095</v>
      </c>
      <c r="H31" s="60">
        <v>1131086</v>
      </c>
      <c r="I31" s="60">
        <v>804756</v>
      </c>
      <c r="J31" s="60">
        <v>3449937</v>
      </c>
      <c r="K31" s="60">
        <v>1046944</v>
      </c>
      <c r="L31" s="60"/>
      <c r="M31" s="60"/>
      <c r="N31" s="60">
        <v>1046944</v>
      </c>
      <c r="O31" s="60"/>
      <c r="P31" s="60"/>
      <c r="Q31" s="60"/>
      <c r="R31" s="60"/>
      <c r="S31" s="60"/>
      <c r="T31" s="60"/>
      <c r="U31" s="60"/>
      <c r="V31" s="60"/>
      <c r="W31" s="60">
        <v>4496881</v>
      </c>
      <c r="X31" s="60">
        <v>8452152</v>
      </c>
      <c r="Y31" s="60">
        <v>-3955271</v>
      </c>
      <c r="Z31" s="140">
        <v>-46.8</v>
      </c>
      <c r="AA31" s="155">
        <v>19307598</v>
      </c>
    </row>
    <row r="32" spans="1:27" ht="13.5">
      <c r="A32" s="135" t="s">
        <v>78</v>
      </c>
      <c r="B32" s="136"/>
      <c r="C32" s="153">
        <f aca="true" t="shared" si="6" ref="C32:Y32">SUM(C33:C37)</f>
        <v>12158756</v>
      </c>
      <c r="D32" s="153">
        <f>SUM(D33:D37)</f>
        <v>0</v>
      </c>
      <c r="E32" s="154">
        <f t="shared" si="6"/>
        <v>31145795</v>
      </c>
      <c r="F32" s="100">
        <f t="shared" si="6"/>
        <v>31145795</v>
      </c>
      <c r="G32" s="100">
        <f t="shared" si="6"/>
        <v>1101637</v>
      </c>
      <c r="H32" s="100">
        <f t="shared" si="6"/>
        <v>1120998</v>
      </c>
      <c r="I32" s="100">
        <f t="shared" si="6"/>
        <v>1118754</v>
      </c>
      <c r="J32" s="100">
        <f t="shared" si="6"/>
        <v>3341389</v>
      </c>
      <c r="K32" s="100">
        <f t="shared" si="6"/>
        <v>1695018</v>
      </c>
      <c r="L32" s="100">
        <f t="shared" si="6"/>
        <v>0</v>
      </c>
      <c r="M32" s="100">
        <f t="shared" si="6"/>
        <v>0</v>
      </c>
      <c r="N32" s="100">
        <f t="shared" si="6"/>
        <v>1695018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5036407</v>
      </c>
      <c r="X32" s="100">
        <f t="shared" si="6"/>
        <v>14034120</v>
      </c>
      <c r="Y32" s="100">
        <f t="shared" si="6"/>
        <v>-8997713</v>
      </c>
      <c r="Z32" s="137">
        <f>+IF(X32&lt;&gt;0,+(Y32/X32)*100,0)</f>
        <v>-64.11312572501873</v>
      </c>
      <c r="AA32" s="153">
        <f>SUM(AA33:AA37)</f>
        <v>31145795</v>
      </c>
    </row>
    <row r="33" spans="1:27" ht="13.5">
      <c r="A33" s="138" t="s">
        <v>79</v>
      </c>
      <c r="B33" s="136"/>
      <c r="C33" s="155">
        <v>1008083</v>
      </c>
      <c r="D33" s="155"/>
      <c r="E33" s="156">
        <v>8513742</v>
      </c>
      <c r="F33" s="60">
        <v>8513742</v>
      </c>
      <c r="G33" s="60">
        <v>79835</v>
      </c>
      <c r="H33" s="60">
        <v>66443</v>
      </c>
      <c r="I33" s="60">
        <v>68407</v>
      </c>
      <c r="J33" s="60">
        <v>214685</v>
      </c>
      <c r="K33" s="60">
        <v>103290</v>
      </c>
      <c r="L33" s="60"/>
      <c r="M33" s="60"/>
      <c r="N33" s="60">
        <v>103290</v>
      </c>
      <c r="O33" s="60"/>
      <c r="P33" s="60"/>
      <c r="Q33" s="60"/>
      <c r="R33" s="60"/>
      <c r="S33" s="60"/>
      <c r="T33" s="60"/>
      <c r="U33" s="60"/>
      <c r="V33" s="60"/>
      <c r="W33" s="60">
        <v>317975</v>
      </c>
      <c r="X33" s="60">
        <v>3320880</v>
      </c>
      <c r="Y33" s="60">
        <v>-3002905</v>
      </c>
      <c r="Z33" s="140">
        <v>-90.42</v>
      </c>
      <c r="AA33" s="155">
        <v>8513742</v>
      </c>
    </row>
    <row r="34" spans="1:27" ht="13.5">
      <c r="A34" s="138" t="s">
        <v>80</v>
      </c>
      <c r="B34" s="136"/>
      <c r="C34" s="155">
        <v>134156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8682543</v>
      </c>
      <c r="D35" s="155"/>
      <c r="E35" s="156">
        <v>15080203</v>
      </c>
      <c r="F35" s="60">
        <v>15080203</v>
      </c>
      <c r="G35" s="60">
        <v>908132</v>
      </c>
      <c r="H35" s="60">
        <v>952497</v>
      </c>
      <c r="I35" s="60">
        <v>948028</v>
      </c>
      <c r="J35" s="60">
        <v>2808657</v>
      </c>
      <c r="K35" s="60">
        <v>1240860</v>
      </c>
      <c r="L35" s="60"/>
      <c r="M35" s="60"/>
      <c r="N35" s="60">
        <v>1240860</v>
      </c>
      <c r="O35" s="60"/>
      <c r="P35" s="60"/>
      <c r="Q35" s="60"/>
      <c r="R35" s="60"/>
      <c r="S35" s="60"/>
      <c r="T35" s="60"/>
      <c r="U35" s="60"/>
      <c r="V35" s="60"/>
      <c r="W35" s="60">
        <v>4049517</v>
      </c>
      <c r="X35" s="60">
        <v>7188108</v>
      </c>
      <c r="Y35" s="60">
        <v>-3138591</v>
      </c>
      <c r="Z35" s="140">
        <v>-43.66</v>
      </c>
      <c r="AA35" s="155">
        <v>15080203</v>
      </c>
    </row>
    <row r="36" spans="1:27" ht="13.5">
      <c r="A36" s="138" t="s">
        <v>82</v>
      </c>
      <c r="B36" s="136"/>
      <c r="C36" s="155">
        <v>2333974</v>
      </c>
      <c r="D36" s="155"/>
      <c r="E36" s="156">
        <v>7551850</v>
      </c>
      <c r="F36" s="60">
        <v>7551850</v>
      </c>
      <c r="G36" s="60">
        <v>113670</v>
      </c>
      <c r="H36" s="60">
        <v>102058</v>
      </c>
      <c r="I36" s="60">
        <v>102319</v>
      </c>
      <c r="J36" s="60">
        <v>318047</v>
      </c>
      <c r="K36" s="60">
        <v>350868</v>
      </c>
      <c r="L36" s="60"/>
      <c r="M36" s="60"/>
      <c r="N36" s="60">
        <v>350868</v>
      </c>
      <c r="O36" s="60"/>
      <c r="P36" s="60"/>
      <c r="Q36" s="60"/>
      <c r="R36" s="60"/>
      <c r="S36" s="60"/>
      <c r="T36" s="60"/>
      <c r="U36" s="60"/>
      <c r="V36" s="60"/>
      <c r="W36" s="60">
        <v>668915</v>
      </c>
      <c r="X36" s="60">
        <v>3525132</v>
      </c>
      <c r="Y36" s="60">
        <v>-2856217</v>
      </c>
      <c r="Z36" s="140">
        <v>-81.02</v>
      </c>
      <c r="AA36" s="155">
        <v>7551850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24271361</v>
      </c>
      <c r="D38" s="153">
        <f>SUM(D39:D41)</f>
        <v>0</v>
      </c>
      <c r="E38" s="154">
        <f t="shared" si="7"/>
        <v>69709727</v>
      </c>
      <c r="F38" s="100">
        <f t="shared" si="7"/>
        <v>69709727</v>
      </c>
      <c r="G38" s="100">
        <f t="shared" si="7"/>
        <v>1681993</v>
      </c>
      <c r="H38" s="100">
        <f t="shared" si="7"/>
        <v>1953165</v>
      </c>
      <c r="I38" s="100">
        <f t="shared" si="7"/>
        <v>1043397</v>
      </c>
      <c r="J38" s="100">
        <f t="shared" si="7"/>
        <v>4678555</v>
      </c>
      <c r="K38" s="100">
        <f t="shared" si="7"/>
        <v>1973980</v>
      </c>
      <c r="L38" s="100">
        <f t="shared" si="7"/>
        <v>0</v>
      </c>
      <c r="M38" s="100">
        <f t="shared" si="7"/>
        <v>0</v>
      </c>
      <c r="N38" s="100">
        <f t="shared" si="7"/>
        <v>1973980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6652535</v>
      </c>
      <c r="X38" s="100">
        <f t="shared" si="7"/>
        <v>32037474</v>
      </c>
      <c r="Y38" s="100">
        <f t="shared" si="7"/>
        <v>-25384939</v>
      </c>
      <c r="Z38" s="137">
        <f>+IF(X38&lt;&gt;0,+(Y38/X38)*100,0)</f>
        <v>-79.2351450679289</v>
      </c>
      <c r="AA38" s="153">
        <f>SUM(AA39:AA41)</f>
        <v>69709727</v>
      </c>
    </row>
    <row r="39" spans="1:27" ht="13.5">
      <c r="A39" s="138" t="s">
        <v>85</v>
      </c>
      <c r="B39" s="136"/>
      <c r="C39" s="155">
        <v>7069942</v>
      </c>
      <c r="D39" s="155"/>
      <c r="E39" s="156">
        <v>11906736</v>
      </c>
      <c r="F39" s="60">
        <v>11906736</v>
      </c>
      <c r="G39" s="60">
        <v>478018</v>
      </c>
      <c r="H39" s="60">
        <v>291883</v>
      </c>
      <c r="I39" s="60">
        <v>325676</v>
      </c>
      <c r="J39" s="60">
        <v>1095577</v>
      </c>
      <c r="K39" s="60">
        <v>817360</v>
      </c>
      <c r="L39" s="60"/>
      <c r="M39" s="60"/>
      <c r="N39" s="60">
        <v>817360</v>
      </c>
      <c r="O39" s="60"/>
      <c r="P39" s="60"/>
      <c r="Q39" s="60"/>
      <c r="R39" s="60"/>
      <c r="S39" s="60"/>
      <c r="T39" s="60"/>
      <c r="U39" s="60"/>
      <c r="V39" s="60"/>
      <c r="W39" s="60">
        <v>1912937</v>
      </c>
      <c r="X39" s="60">
        <v>6060174</v>
      </c>
      <c r="Y39" s="60">
        <v>-4147237</v>
      </c>
      <c r="Z39" s="140">
        <v>-68.43</v>
      </c>
      <c r="AA39" s="155">
        <v>11906736</v>
      </c>
    </row>
    <row r="40" spans="1:27" ht="13.5">
      <c r="A40" s="138" t="s">
        <v>86</v>
      </c>
      <c r="B40" s="136"/>
      <c r="C40" s="155">
        <v>17201419</v>
      </c>
      <c r="D40" s="155"/>
      <c r="E40" s="156">
        <v>56224834</v>
      </c>
      <c r="F40" s="60">
        <v>56224834</v>
      </c>
      <c r="G40" s="60">
        <v>1191281</v>
      </c>
      <c r="H40" s="60">
        <v>1652162</v>
      </c>
      <c r="I40" s="60">
        <v>708478</v>
      </c>
      <c r="J40" s="60">
        <v>3551921</v>
      </c>
      <c r="K40" s="60">
        <v>1135799</v>
      </c>
      <c r="L40" s="60"/>
      <c r="M40" s="60"/>
      <c r="N40" s="60">
        <v>1135799</v>
      </c>
      <c r="O40" s="60"/>
      <c r="P40" s="60"/>
      <c r="Q40" s="60"/>
      <c r="R40" s="60"/>
      <c r="S40" s="60"/>
      <c r="T40" s="60"/>
      <c r="U40" s="60"/>
      <c r="V40" s="60"/>
      <c r="W40" s="60">
        <v>4687720</v>
      </c>
      <c r="X40" s="60">
        <v>25195416</v>
      </c>
      <c r="Y40" s="60">
        <v>-20507696</v>
      </c>
      <c r="Z40" s="140">
        <v>-81.39</v>
      </c>
      <c r="AA40" s="155">
        <v>56224834</v>
      </c>
    </row>
    <row r="41" spans="1:27" ht="13.5">
      <c r="A41" s="138" t="s">
        <v>87</v>
      </c>
      <c r="B41" s="136"/>
      <c r="C41" s="155"/>
      <c r="D41" s="155"/>
      <c r="E41" s="156">
        <v>1578157</v>
      </c>
      <c r="F41" s="60">
        <v>1578157</v>
      </c>
      <c r="G41" s="60">
        <v>12694</v>
      </c>
      <c r="H41" s="60">
        <v>9120</v>
      </c>
      <c r="I41" s="60">
        <v>9243</v>
      </c>
      <c r="J41" s="60">
        <v>31057</v>
      </c>
      <c r="K41" s="60">
        <v>20821</v>
      </c>
      <c r="L41" s="60"/>
      <c r="M41" s="60"/>
      <c r="N41" s="60">
        <v>20821</v>
      </c>
      <c r="O41" s="60"/>
      <c r="P41" s="60"/>
      <c r="Q41" s="60"/>
      <c r="R41" s="60"/>
      <c r="S41" s="60"/>
      <c r="T41" s="60"/>
      <c r="U41" s="60"/>
      <c r="V41" s="60"/>
      <c r="W41" s="60">
        <v>51878</v>
      </c>
      <c r="X41" s="60">
        <v>781884</v>
      </c>
      <c r="Y41" s="60">
        <v>-730006</v>
      </c>
      <c r="Z41" s="140">
        <v>-93.37</v>
      </c>
      <c r="AA41" s="155">
        <v>1578157</v>
      </c>
    </row>
    <row r="42" spans="1:27" ht="13.5">
      <c r="A42" s="135" t="s">
        <v>88</v>
      </c>
      <c r="B42" s="142"/>
      <c r="C42" s="153">
        <f aca="true" t="shared" si="8" ref="C42:Y42">SUM(C43:C46)</f>
        <v>9276128</v>
      </c>
      <c r="D42" s="153">
        <f>SUM(D43:D46)</f>
        <v>0</v>
      </c>
      <c r="E42" s="154">
        <f t="shared" si="8"/>
        <v>15969415</v>
      </c>
      <c r="F42" s="100">
        <f t="shared" si="8"/>
        <v>15969415</v>
      </c>
      <c r="G42" s="100">
        <f t="shared" si="8"/>
        <v>521550</v>
      </c>
      <c r="H42" s="100">
        <f t="shared" si="8"/>
        <v>517174</v>
      </c>
      <c r="I42" s="100">
        <f t="shared" si="8"/>
        <v>597185</v>
      </c>
      <c r="J42" s="100">
        <f t="shared" si="8"/>
        <v>1635909</v>
      </c>
      <c r="K42" s="100">
        <f t="shared" si="8"/>
        <v>1003256</v>
      </c>
      <c r="L42" s="100">
        <f t="shared" si="8"/>
        <v>0</v>
      </c>
      <c r="M42" s="100">
        <f t="shared" si="8"/>
        <v>0</v>
      </c>
      <c r="N42" s="100">
        <f t="shared" si="8"/>
        <v>1003256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2639165</v>
      </c>
      <c r="X42" s="100">
        <f t="shared" si="8"/>
        <v>7213548</v>
      </c>
      <c r="Y42" s="100">
        <f t="shared" si="8"/>
        <v>-4574383</v>
      </c>
      <c r="Z42" s="137">
        <f>+IF(X42&lt;&gt;0,+(Y42/X42)*100,0)</f>
        <v>-63.41377363815975</v>
      </c>
      <c r="AA42" s="153">
        <f>SUM(AA43:AA46)</f>
        <v>15969415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439134</v>
      </c>
      <c r="D45" s="157"/>
      <c r="E45" s="158">
        <v>1469018</v>
      </c>
      <c r="F45" s="159">
        <v>1469018</v>
      </c>
      <c r="G45" s="159">
        <v>64862</v>
      </c>
      <c r="H45" s="159">
        <v>61793</v>
      </c>
      <c r="I45" s="159">
        <v>36348</v>
      </c>
      <c r="J45" s="159">
        <v>163003</v>
      </c>
      <c r="K45" s="159">
        <v>36947</v>
      </c>
      <c r="L45" s="159"/>
      <c r="M45" s="159"/>
      <c r="N45" s="159">
        <v>36947</v>
      </c>
      <c r="O45" s="159"/>
      <c r="P45" s="159"/>
      <c r="Q45" s="159"/>
      <c r="R45" s="159"/>
      <c r="S45" s="159"/>
      <c r="T45" s="159"/>
      <c r="U45" s="159"/>
      <c r="V45" s="159"/>
      <c r="W45" s="159">
        <v>199950</v>
      </c>
      <c r="X45" s="159">
        <v>455718</v>
      </c>
      <c r="Y45" s="159">
        <v>-255768</v>
      </c>
      <c r="Z45" s="141">
        <v>-56.12</v>
      </c>
      <c r="AA45" s="157">
        <v>1469018</v>
      </c>
    </row>
    <row r="46" spans="1:27" ht="13.5">
      <c r="A46" s="138" t="s">
        <v>92</v>
      </c>
      <c r="B46" s="136"/>
      <c r="C46" s="155">
        <v>8836994</v>
      </c>
      <c r="D46" s="155"/>
      <c r="E46" s="156">
        <v>14500397</v>
      </c>
      <c r="F46" s="60">
        <v>14500397</v>
      </c>
      <c r="G46" s="60">
        <v>456688</v>
      </c>
      <c r="H46" s="60">
        <v>455381</v>
      </c>
      <c r="I46" s="60">
        <v>560837</v>
      </c>
      <c r="J46" s="60">
        <v>1472906</v>
      </c>
      <c r="K46" s="60">
        <v>966309</v>
      </c>
      <c r="L46" s="60"/>
      <c r="M46" s="60"/>
      <c r="N46" s="60">
        <v>966309</v>
      </c>
      <c r="O46" s="60"/>
      <c r="P46" s="60"/>
      <c r="Q46" s="60"/>
      <c r="R46" s="60"/>
      <c r="S46" s="60"/>
      <c r="T46" s="60"/>
      <c r="U46" s="60"/>
      <c r="V46" s="60"/>
      <c r="W46" s="60">
        <v>2439215</v>
      </c>
      <c r="X46" s="60">
        <v>6757830</v>
      </c>
      <c r="Y46" s="60">
        <v>-4318615</v>
      </c>
      <c r="Z46" s="140">
        <v>-63.91</v>
      </c>
      <c r="AA46" s="155">
        <v>14500397</v>
      </c>
    </row>
    <row r="47" spans="1:27" ht="13.5">
      <c r="A47" s="135" t="s">
        <v>93</v>
      </c>
      <c r="B47" s="142" t="s">
        <v>94</v>
      </c>
      <c r="C47" s="153">
        <v>23187</v>
      </c>
      <c r="D47" s="153"/>
      <c r="E47" s="154"/>
      <c r="F47" s="100"/>
      <c r="G47" s="100">
        <v>1968</v>
      </c>
      <c r="H47" s="100">
        <v>2122</v>
      </c>
      <c r="I47" s="100">
        <v>2122</v>
      </c>
      <c r="J47" s="100">
        <v>6212</v>
      </c>
      <c r="K47" s="100">
        <v>2122</v>
      </c>
      <c r="L47" s="100"/>
      <c r="M47" s="100"/>
      <c r="N47" s="100">
        <v>2122</v>
      </c>
      <c r="O47" s="100"/>
      <c r="P47" s="100"/>
      <c r="Q47" s="100"/>
      <c r="R47" s="100"/>
      <c r="S47" s="100"/>
      <c r="T47" s="100"/>
      <c r="U47" s="100"/>
      <c r="V47" s="100"/>
      <c r="W47" s="100">
        <v>8334</v>
      </c>
      <c r="X47" s="100"/>
      <c r="Y47" s="100">
        <v>8334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139064745</v>
      </c>
      <c r="D48" s="168">
        <f>+D28+D32+D38+D42+D47</f>
        <v>0</v>
      </c>
      <c r="E48" s="169">
        <f t="shared" si="9"/>
        <v>214592703</v>
      </c>
      <c r="F48" s="73">
        <f t="shared" si="9"/>
        <v>214592703</v>
      </c>
      <c r="G48" s="73">
        <f t="shared" si="9"/>
        <v>8819561</v>
      </c>
      <c r="H48" s="73">
        <f t="shared" si="9"/>
        <v>7452843</v>
      </c>
      <c r="I48" s="73">
        <f t="shared" si="9"/>
        <v>6882308</v>
      </c>
      <c r="J48" s="73">
        <f t="shared" si="9"/>
        <v>23154712</v>
      </c>
      <c r="K48" s="73">
        <f t="shared" si="9"/>
        <v>10896357</v>
      </c>
      <c r="L48" s="73">
        <f t="shared" si="9"/>
        <v>0</v>
      </c>
      <c r="M48" s="73">
        <f t="shared" si="9"/>
        <v>0</v>
      </c>
      <c r="N48" s="73">
        <f t="shared" si="9"/>
        <v>10896357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34051069</v>
      </c>
      <c r="X48" s="73">
        <f t="shared" si="9"/>
        <v>100713774</v>
      </c>
      <c r="Y48" s="73">
        <f t="shared" si="9"/>
        <v>-66662705</v>
      </c>
      <c r="Z48" s="170">
        <f>+IF(X48&lt;&gt;0,+(Y48/X48)*100,0)</f>
        <v>-66.19025616098946</v>
      </c>
      <c r="AA48" s="168">
        <f>+AA28+AA32+AA38+AA42+AA47</f>
        <v>214592703</v>
      </c>
    </row>
    <row r="49" spans="1:27" ht="13.5">
      <c r="A49" s="148" t="s">
        <v>49</v>
      </c>
      <c r="B49" s="149"/>
      <c r="C49" s="171">
        <f aca="true" t="shared" si="10" ref="C49:Y49">+C25-C48</f>
        <v>58617896</v>
      </c>
      <c r="D49" s="171">
        <f>+D25-D48</f>
        <v>0</v>
      </c>
      <c r="E49" s="172">
        <f t="shared" si="10"/>
        <v>33396765</v>
      </c>
      <c r="F49" s="173">
        <f t="shared" si="10"/>
        <v>33396765</v>
      </c>
      <c r="G49" s="173">
        <f t="shared" si="10"/>
        <v>-8814561</v>
      </c>
      <c r="H49" s="173">
        <f t="shared" si="10"/>
        <v>76904874</v>
      </c>
      <c r="I49" s="173">
        <f t="shared" si="10"/>
        <v>-6569300</v>
      </c>
      <c r="J49" s="173">
        <f t="shared" si="10"/>
        <v>61521013</v>
      </c>
      <c r="K49" s="173">
        <f t="shared" si="10"/>
        <v>-6952556</v>
      </c>
      <c r="L49" s="173">
        <f t="shared" si="10"/>
        <v>0</v>
      </c>
      <c r="M49" s="173">
        <f t="shared" si="10"/>
        <v>0</v>
      </c>
      <c r="N49" s="173">
        <f t="shared" si="10"/>
        <v>-6952556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54568457</v>
      </c>
      <c r="X49" s="173">
        <f>IF(F25=F48,0,X25-X48)</f>
        <v>23130954</v>
      </c>
      <c r="Y49" s="173">
        <f t="shared" si="10"/>
        <v>31437503</v>
      </c>
      <c r="Z49" s="174">
        <f>+IF(X49&lt;&gt;0,+(Y49/X49)*100,0)</f>
        <v>135.9109658857996</v>
      </c>
      <c r="AA49" s="171">
        <f>+AA25-AA48</f>
        <v>33396765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4365455</v>
      </c>
      <c r="D5" s="155">
        <v>0</v>
      </c>
      <c r="E5" s="156">
        <v>5843820</v>
      </c>
      <c r="F5" s="60">
        <v>5843820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2921910</v>
      </c>
      <c r="Y5" s="60">
        <v>-2921910</v>
      </c>
      <c r="Z5" s="140">
        <v>-100</v>
      </c>
      <c r="AA5" s="155">
        <v>5843820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764933</v>
      </c>
      <c r="D10" s="155">
        <v>0</v>
      </c>
      <c r="E10" s="156">
        <v>770573</v>
      </c>
      <c r="F10" s="54">
        <v>770573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385284</v>
      </c>
      <c r="Y10" s="54">
        <v>-385284</v>
      </c>
      <c r="Z10" s="184">
        <v>-100</v>
      </c>
      <c r="AA10" s="130">
        <v>770573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761979</v>
      </c>
      <c r="D12" s="155">
        <v>0</v>
      </c>
      <c r="E12" s="156">
        <v>770425</v>
      </c>
      <c r="F12" s="60">
        <v>770425</v>
      </c>
      <c r="G12" s="60">
        <v>5000</v>
      </c>
      <c r="H12" s="60">
        <v>113646</v>
      </c>
      <c r="I12" s="60">
        <v>111701</v>
      </c>
      <c r="J12" s="60">
        <v>230347</v>
      </c>
      <c r="K12" s="60">
        <v>82058</v>
      </c>
      <c r="L12" s="60">
        <v>0</v>
      </c>
      <c r="M12" s="60">
        <v>0</v>
      </c>
      <c r="N12" s="60">
        <v>82058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312405</v>
      </c>
      <c r="X12" s="60">
        <v>385218</v>
      </c>
      <c r="Y12" s="60">
        <v>-72813</v>
      </c>
      <c r="Z12" s="140">
        <v>-18.9</v>
      </c>
      <c r="AA12" s="155">
        <v>770425</v>
      </c>
    </row>
    <row r="13" spans="1:27" ht="13.5">
      <c r="A13" s="181" t="s">
        <v>109</v>
      </c>
      <c r="B13" s="185"/>
      <c r="C13" s="155">
        <v>6022423</v>
      </c>
      <c r="D13" s="155">
        <v>0</v>
      </c>
      <c r="E13" s="156">
        <v>4000000</v>
      </c>
      <c r="F13" s="60">
        <v>4000000</v>
      </c>
      <c r="G13" s="60">
        <v>0</v>
      </c>
      <c r="H13" s="60">
        <v>108220</v>
      </c>
      <c r="I13" s="60">
        <v>58883</v>
      </c>
      <c r="J13" s="60">
        <v>167103</v>
      </c>
      <c r="K13" s="60">
        <v>1991607</v>
      </c>
      <c r="L13" s="60">
        <v>0</v>
      </c>
      <c r="M13" s="60">
        <v>0</v>
      </c>
      <c r="N13" s="60">
        <v>1991607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2158710</v>
      </c>
      <c r="X13" s="60">
        <v>1999998</v>
      </c>
      <c r="Y13" s="60">
        <v>158712</v>
      </c>
      <c r="Z13" s="140">
        <v>7.94</v>
      </c>
      <c r="AA13" s="155">
        <v>4000000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626813</v>
      </c>
      <c r="D16" s="155">
        <v>0</v>
      </c>
      <c r="E16" s="156">
        <v>919476</v>
      </c>
      <c r="F16" s="60">
        <v>919476</v>
      </c>
      <c r="G16" s="60">
        <v>0</v>
      </c>
      <c r="H16" s="60">
        <v>44050</v>
      </c>
      <c r="I16" s="60">
        <v>4900</v>
      </c>
      <c r="J16" s="60">
        <v>48950</v>
      </c>
      <c r="K16" s="60">
        <v>12600</v>
      </c>
      <c r="L16" s="60">
        <v>0</v>
      </c>
      <c r="M16" s="60">
        <v>0</v>
      </c>
      <c r="N16" s="60">
        <v>12600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61550</v>
      </c>
      <c r="X16" s="60">
        <v>459738</v>
      </c>
      <c r="Y16" s="60">
        <v>-398188</v>
      </c>
      <c r="Z16" s="140">
        <v>-86.61</v>
      </c>
      <c r="AA16" s="155">
        <v>919476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1672704</v>
      </c>
      <c r="F17" s="60">
        <v>1672704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836352</v>
      </c>
      <c r="Y17" s="60">
        <v>-836352</v>
      </c>
      <c r="Z17" s="140">
        <v>-100</v>
      </c>
      <c r="AA17" s="155">
        <v>1672704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2161080</v>
      </c>
      <c r="F18" s="60">
        <v>2161080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2161080</v>
      </c>
    </row>
    <row r="19" spans="1:27" ht="13.5">
      <c r="A19" s="181" t="s">
        <v>34</v>
      </c>
      <c r="B19" s="185"/>
      <c r="C19" s="155">
        <v>161824371</v>
      </c>
      <c r="D19" s="155">
        <v>0</v>
      </c>
      <c r="E19" s="156">
        <v>219029920</v>
      </c>
      <c r="F19" s="60">
        <v>219029920</v>
      </c>
      <c r="G19" s="60">
        <v>0</v>
      </c>
      <c r="H19" s="60">
        <v>66942000</v>
      </c>
      <c r="I19" s="60">
        <v>587347</v>
      </c>
      <c r="J19" s="60">
        <v>67529347</v>
      </c>
      <c r="K19" s="60">
        <v>1000000</v>
      </c>
      <c r="L19" s="60">
        <v>0</v>
      </c>
      <c r="M19" s="60">
        <v>0</v>
      </c>
      <c r="N19" s="60">
        <v>1000000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68529347</v>
      </c>
      <c r="X19" s="60">
        <v>84512532</v>
      </c>
      <c r="Y19" s="60">
        <v>-15983185</v>
      </c>
      <c r="Z19" s="140">
        <v>-18.91</v>
      </c>
      <c r="AA19" s="155">
        <v>219029920</v>
      </c>
    </row>
    <row r="20" spans="1:27" ht="13.5">
      <c r="A20" s="181" t="s">
        <v>35</v>
      </c>
      <c r="B20" s="185"/>
      <c r="C20" s="155">
        <v>1572836</v>
      </c>
      <c r="D20" s="155">
        <v>0</v>
      </c>
      <c r="E20" s="156">
        <v>10821470</v>
      </c>
      <c r="F20" s="54">
        <v>10821470</v>
      </c>
      <c r="G20" s="54">
        <v>0</v>
      </c>
      <c r="H20" s="54">
        <v>2135801</v>
      </c>
      <c r="I20" s="54">
        <v>-449823</v>
      </c>
      <c r="J20" s="54">
        <v>1685978</v>
      </c>
      <c r="K20" s="54">
        <v>857536</v>
      </c>
      <c r="L20" s="54">
        <v>0</v>
      </c>
      <c r="M20" s="54">
        <v>0</v>
      </c>
      <c r="N20" s="54">
        <v>857536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2543514</v>
      </c>
      <c r="X20" s="54">
        <v>5360736</v>
      </c>
      <c r="Y20" s="54">
        <v>-2817222</v>
      </c>
      <c r="Z20" s="184">
        <v>-52.55</v>
      </c>
      <c r="AA20" s="130">
        <v>10821470</v>
      </c>
    </row>
    <row r="21" spans="1:27" ht="13.5">
      <c r="A21" s="181" t="s">
        <v>115</v>
      </c>
      <c r="B21" s="185"/>
      <c r="C21" s="155">
        <v>198452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49998</v>
      </c>
      <c r="Y21" s="60">
        <v>-49998</v>
      </c>
      <c r="Z21" s="140">
        <v>-100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176137262</v>
      </c>
      <c r="D22" s="188">
        <f>SUM(D5:D21)</f>
        <v>0</v>
      </c>
      <c r="E22" s="189">
        <f t="shared" si="0"/>
        <v>245989468</v>
      </c>
      <c r="F22" s="190">
        <f t="shared" si="0"/>
        <v>245989468</v>
      </c>
      <c r="G22" s="190">
        <f t="shared" si="0"/>
        <v>5000</v>
      </c>
      <c r="H22" s="190">
        <f t="shared" si="0"/>
        <v>69343717</v>
      </c>
      <c r="I22" s="190">
        <f t="shared" si="0"/>
        <v>313008</v>
      </c>
      <c r="J22" s="190">
        <f t="shared" si="0"/>
        <v>69661725</v>
      </c>
      <c r="K22" s="190">
        <f t="shared" si="0"/>
        <v>3943801</v>
      </c>
      <c r="L22" s="190">
        <f t="shared" si="0"/>
        <v>0</v>
      </c>
      <c r="M22" s="190">
        <f t="shared" si="0"/>
        <v>0</v>
      </c>
      <c r="N22" s="190">
        <f t="shared" si="0"/>
        <v>3943801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73605526</v>
      </c>
      <c r="X22" s="190">
        <f t="shared" si="0"/>
        <v>96911766</v>
      </c>
      <c r="Y22" s="190">
        <f t="shared" si="0"/>
        <v>-23306240</v>
      </c>
      <c r="Z22" s="191">
        <f>+IF(X22&lt;&gt;0,+(Y22/X22)*100,0)</f>
        <v>-24.048927144718423</v>
      </c>
      <c r="AA22" s="188">
        <f>SUM(AA5:AA21)</f>
        <v>245989468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37401466</v>
      </c>
      <c r="D25" s="155">
        <v>0</v>
      </c>
      <c r="E25" s="156">
        <v>70484652</v>
      </c>
      <c r="F25" s="60">
        <v>70484652</v>
      </c>
      <c r="G25" s="60">
        <v>3364731</v>
      </c>
      <c r="H25" s="60">
        <v>3302283</v>
      </c>
      <c r="I25" s="60">
        <v>3373491</v>
      </c>
      <c r="J25" s="60">
        <v>10040505</v>
      </c>
      <c r="K25" s="60">
        <v>3470220</v>
      </c>
      <c r="L25" s="60">
        <v>0</v>
      </c>
      <c r="M25" s="60">
        <v>0</v>
      </c>
      <c r="N25" s="60">
        <v>3470220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13510725</v>
      </c>
      <c r="X25" s="60">
        <v>33016800</v>
      </c>
      <c r="Y25" s="60">
        <v>-19506075</v>
      </c>
      <c r="Z25" s="140">
        <v>-59.08</v>
      </c>
      <c r="AA25" s="155">
        <v>70484652</v>
      </c>
    </row>
    <row r="26" spans="1:27" ht="13.5">
      <c r="A26" s="183" t="s">
        <v>38</v>
      </c>
      <c r="B26" s="182"/>
      <c r="C26" s="155">
        <v>15059697</v>
      </c>
      <c r="D26" s="155">
        <v>0</v>
      </c>
      <c r="E26" s="156">
        <v>20132759</v>
      </c>
      <c r="F26" s="60">
        <v>20132759</v>
      </c>
      <c r="G26" s="60">
        <v>1736184</v>
      </c>
      <c r="H26" s="60">
        <v>1729975</v>
      </c>
      <c r="I26" s="60">
        <v>1506590</v>
      </c>
      <c r="J26" s="60">
        <v>4972749</v>
      </c>
      <c r="K26" s="60">
        <v>1695562</v>
      </c>
      <c r="L26" s="60">
        <v>0</v>
      </c>
      <c r="M26" s="60">
        <v>0</v>
      </c>
      <c r="N26" s="60">
        <v>1695562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6668311</v>
      </c>
      <c r="X26" s="60">
        <v>10066386</v>
      </c>
      <c r="Y26" s="60">
        <v>-3398075</v>
      </c>
      <c r="Z26" s="140">
        <v>-33.76</v>
      </c>
      <c r="AA26" s="155">
        <v>20132759</v>
      </c>
    </row>
    <row r="27" spans="1:27" ht="13.5">
      <c r="A27" s="183" t="s">
        <v>118</v>
      </c>
      <c r="B27" s="182"/>
      <c r="C27" s="155">
        <v>963238</v>
      </c>
      <c r="D27" s="155">
        <v>0</v>
      </c>
      <c r="E27" s="156">
        <v>1010344</v>
      </c>
      <c r="F27" s="60">
        <v>1010344</v>
      </c>
      <c r="G27" s="60">
        <v>834560</v>
      </c>
      <c r="H27" s="60">
        <v>12018</v>
      </c>
      <c r="I27" s="60">
        <v>0</v>
      </c>
      <c r="J27" s="60">
        <v>846578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846578</v>
      </c>
      <c r="X27" s="60">
        <v>505170</v>
      </c>
      <c r="Y27" s="60">
        <v>341408</v>
      </c>
      <c r="Z27" s="140">
        <v>67.58</v>
      </c>
      <c r="AA27" s="155">
        <v>1010344</v>
      </c>
    </row>
    <row r="28" spans="1:27" ht="13.5">
      <c r="A28" s="183" t="s">
        <v>39</v>
      </c>
      <c r="B28" s="182"/>
      <c r="C28" s="155">
        <v>33618096</v>
      </c>
      <c r="D28" s="155">
        <v>0</v>
      </c>
      <c r="E28" s="156">
        <v>33467014</v>
      </c>
      <c r="F28" s="60">
        <v>33467014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16733502</v>
      </c>
      <c r="Y28" s="60">
        <v>-16733502</v>
      </c>
      <c r="Z28" s="140">
        <v>-100</v>
      </c>
      <c r="AA28" s="155">
        <v>33467014</v>
      </c>
    </row>
    <row r="29" spans="1:27" ht="13.5">
      <c r="A29" s="183" t="s">
        <v>40</v>
      </c>
      <c r="B29" s="182"/>
      <c r="C29" s="155">
        <v>25319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51996929</v>
      </c>
      <c r="D34" s="155">
        <v>0</v>
      </c>
      <c r="E34" s="156">
        <v>89497934</v>
      </c>
      <c r="F34" s="60">
        <v>89497934</v>
      </c>
      <c r="G34" s="60">
        <v>2884086</v>
      </c>
      <c r="H34" s="60">
        <v>2408567</v>
      </c>
      <c r="I34" s="60">
        <v>2002227</v>
      </c>
      <c r="J34" s="60">
        <v>7294880</v>
      </c>
      <c r="K34" s="60">
        <v>5730575</v>
      </c>
      <c r="L34" s="60">
        <v>0</v>
      </c>
      <c r="M34" s="60">
        <v>0</v>
      </c>
      <c r="N34" s="60">
        <v>5730575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13025455</v>
      </c>
      <c r="X34" s="60">
        <v>40391916</v>
      </c>
      <c r="Y34" s="60">
        <v>-27366461</v>
      </c>
      <c r="Z34" s="140">
        <v>-67.75</v>
      </c>
      <c r="AA34" s="155">
        <v>89497934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139064745</v>
      </c>
      <c r="D36" s="188">
        <f>SUM(D25:D35)</f>
        <v>0</v>
      </c>
      <c r="E36" s="189">
        <f t="shared" si="1"/>
        <v>214592703</v>
      </c>
      <c r="F36" s="190">
        <f t="shared" si="1"/>
        <v>214592703</v>
      </c>
      <c r="G36" s="190">
        <f t="shared" si="1"/>
        <v>8819561</v>
      </c>
      <c r="H36" s="190">
        <f t="shared" si="1"/>
        <v>7452843</v>
      </c>
      <c r="I36" s="190">
        <f t="shared" si="1"/>
        <v>6882308</v>
      </c>
      <c r="J36" s="190">
        <f t="shared" si="1"/>
        <v>23154712</v>
      </c>
      <c r="K36" s="190">
        <f t="shared" si="1"/>
        <v>10896357</v>
      </c>
      <c r="L36" s="190">
        <f t="shared" si="1"/>
        <v>0</v>
      </c>
      <c r="M36" s="190">
        <f t="shared" si="1"/>
        <v>0</v>
      </c>
      <c r="N36" s="190">
        <f t="shared" si="1"/>
        <v>10896357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34051069</v>
      </c>
      <c r="X36" s="190">
        <f t="shared" si="1"/>
        <v>100713774</v>
      </c>
      <c r="Y36" s="190">
        <f t="shared" si="1"/>
        <v>-66662705</v>
      </c>
      <c r="Z36" s="191">
        <f>+IF(X36&lt;&gt;0,+(Y36/X36)*100,0)</f>
        <v>-66.19025616098946</v>
      </c>
      <c r="AA36" s="188">
        <f>SUM(AA25:AA35)</f>
        <v>214592703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37072517</v>
      </c>
      <c r="D38" s="199">
        <f>+D22-D36</f>
        <v>0</v>
      </c>
      <c r="E38" s="200">
        <f t="shared" si="2"/>
        <v>31396765</v>
      </c>
      <c r="F38" s="106">
        <f t="shared" si="2"/>
        <v>31396765</v>
      </c>
      <c r="G38" s="106">
        <f t="shared" si="2"/>
        <v>-8814561</v>
      </c>
      <c r="H38" s="106">
        <f t="shared" si="2"/>
        <v>61890874</v>
      </c>
      <c r="I38" s="106">
        <f t="shared" si="2"/>
        <v>-6569300</v>
      </c>
      <c r="J38" s="106">
        <f t="shared" si="2"/>
        <v>46507013</v>
      </c>
      <c r="K38" s="106">
        <f t="shared" si="2"/>
        <v>-6952556</v>
      </c>
      <c r="L38" s="106">
        <f t="shared" si="2"/>
        <v>0</v>
      </c>
      <c r="M38" s="106">
        <f t="shared" si="2"/>
        <v>0</v>
      </c>
      <c r="N38" s="106">
        <f t="shared" si="2"/>
        <v>-6952556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39554457</v>
      </c>
      <c r="X38" s="106">
        <f>IF(F22=F36,0,X22-X36)</f>
        <v>-3802008</v>
      </c>
      <c r="Y38" s="106">
        <f t="shared" si="2"/>
        <v>43356465</v>
      </c>
      <c r="Z38" s="201">
        <f>+IF(X38&lt;&gt;0,+(Y38/X38)*100,0)</f>
        <v>-1140.357016608066</v>
      </c>
      <c r="AA38" s="199">
        <f>+AA22-AA36</f>
        <v>31396765</v>
      </c>
    </row>
    <row r="39" spans="1:27" ht="13.5">
      <c r="A39" s="181" t="s">
        <v>46</v>
      </c>
      <c r="B39" s="185"/>
      <c r="C39" s="155">
        <v>21545379</v>
      </c>
      <c r="D39" s="155">
        <v>0</v>
      </c>
      <c r="E39" s="156">
        <v>2000000</v>
      </c>
      <c r="F39" s="60">
        <v>2000000</v>
      </c>
      <c r="G39" s="60">
        <v>0</v>
      </c>
      <c r="H39" s="60">
        <v>15014000</v>
      </c>
      <c r="I39" s="60">
        <v>0</v>
      </c>
      <c r="J39" s="60">
        <v>15014000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15014000</v>
      </c>
      <c r="X39" s="60">
        <v>26932962</v>
      </c>
      <c r="Y39" s="60">
        <v>-11918962</v>
      </c>
      <c r="Z39" s="140">
        <v>-44.25</v>
      </c>
      <c r="AA39" s="155">
        <v>2000000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58617896</v>
      </c>
      <c r="D42" s="206">
        <f>SUM(D38:D41)</f>
        <v>0</v>
      </c>
      <c r="E42" s="207">
        <f t="shared" si="3"/>
        <v>33396765</v>
      </c>
      <c r="F42" s="88">
        <f t="shared" si="3"/>
        <v>33396765</v>
      </c>
      <c r="G42" s="88">
        <f t="shared" si="3"/>
        <v>-8814561</v>
      </c>
      <c r="H42" s="88">
        <f t="shared" si="3"/>
        <v>76904874</v>
      </c>
      <c r="I42" s="88">
        <f t="shared" si="3"/>
        <v>-6569300</v>
      </c>
      <c r="J42" s="88">
        <f t="shared" si="3"/>
        <v>61521013</v>
      </c>
      <c r="K42" s="88">
        <f t="shared" si="3"/>
        <v>-6952556</v>
      </c>
      <c r="L42" s="88">
        <f t="shared" si="3"/>
        <v>0</v>
      </c>
      <c r="M42" s="88">
        <f t="shared" si="3"/>
        <v>0</v>
      </c>
      <c r="N42" s="88">
        <f t="shared" si="3"/>
        <v>-6952556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54568457</v>
      </c>
      <c r="X42" s="88">
        <f t="shared" si="3"/>
        <v>23130954</v>
      </c>
      <c r="Y42" s="88">
        <f t="shared" si="3"/>
        <v>31437503</v>
      </c>
      <c r="Z42" s="208">
        <f>+IF(X42&lt;&gt;0,+(Y42/X42)*100,0)</f>
        <v>135.9109658857996</v>
      </c>
      <c r="AA42" s="206">
        <f>SUM(AA38:AA41)</f>
        <v>33396765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58617896</v>
      </c>
      <c r="D44" s="210">
        <f>+D42-D43</f>
        <v>0</v>
      </c>
      <c r="E44" s="211">
        <f t="shared" si="4"/>
        <v>33396765</v>
      </c>
      <c r="F44" s="77">
        <f t="shared" si="4"/>
        <v>33396765</v>
      </c>
      <c r="G44" s="77">
        <f t="shared" si="4"/>
        <v>-8814561</v>
      </c>
      <c r="H44" s="77">
        <f t="shared" si="4"/>
        <v>76904874</v>
      </c>
      <c r="I44" s="77">
        <f t="shared" si="4"/>
        <v>-6569300</v>
      </c>
      <c r="J44" s="77">
        <f t="shared" si="4"/>
        <v>61521013</v>
      </c>
      <c r="K44" s="77">
        <f t="shared" si="4"/>
        <v>-6952556</v>
      </c>
      <c r="L44" s="77">
        <f t="shared" si="4"/>
        <v>0</v>
      </c>
      <c r="M44" s="77">
        <f t="shared" si="4"/>
        <v>0</v>
      </c>
      <c r="N44" s="77">
        <f t="shared" si="4"/>
        <v>-6952556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54568457</v>
      </c>
      <c r="X44" s="77">
        <f t="shared" si="4"/>
        <v>23130954</v>
      </c>
      <c r="Y44" s="77">
        <f t="shared" si="4"/>
        <v>31437503</v>
      </c>
      <c r="Z44" s="212">
        <f>+IF(X44&lt;&gt;0,+(Y44/X44)*100,0)</f>
        <v>135.9109658857996</v>
      </c>
      <c r="AA44" s="210">
        <f>+AA42-AA43</f>
        <v>33396765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58617896</v>
      </c>
      <c r="D46" s="206">
        <f>SUM(D44:D45)</f>
        <v>0</v>
      </c>
      <c r="E46" s="207">
        <f t="shared" si="5"/>
        <v>33396765</v>
      </c>
      <c r="F46" s="88">
        <f t="shared" si="5"/>
        <v>33396765</v>
      </c>
      <c r="G46" s="88">
        <f t="shared" si="5"/>
        <v>-8814561</v>
      </c>
      <c r="H46" s="88">
        <f t="shared" si="5"/>
        <v>76904874</v>
      </c>
      <c r="I46" s="88">
        <f t="shared" si="5"/>
        <v>-6569300</v>
      </c>
      <c r="J46" s="88">
        <f t="shared" si="5"/>
        <v>61521013</v>
      </c>
      <c r="K46" s="88">
        <f t="shared" si="5"/>
        <v>-6952556</v>
      </c>
      <c r="L46" s="88">
        <f t="shared" si="5"/>
        <v>0</v>
      </c>
      <c r="M46" s="88">
        <f t="shared" si="5"/>
        <v>0</v>
      </c>
      <c r="N46" s="88">
        <f t="shared" si="5"/>
        <v>-6952556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54568457</v>
      </c>
      <c r="X46" s="88">
        <f t="shared" si="5"/>
        <v>23130954</v>
      </c>
      <c r="Y46" s="88">
        <f t="shared" si="5"/>
        <v>31437503</v>
      </c>
      <c r="Z46" s="208">
        <f>+IF(X46&lt;&gt;0,+(Y46/X46)*100,0)</f>
        <v>135.9109658857996</v>
      </c>
      <c r="AA46" s="206">
        <f>SUM(AA44:AA45)</f>
        <v>33396765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58617896</v>
      </c>
      <c r="D48" s="217">
        <f>SUM(D46:D47)</f>
        <v>0</v>
      </c>
      <c r="E48" s="218">
        <f t="shared" si="6"/>
        <v>33396765</v>
      </c>
      <c r="F48" s="219">
        <f t="shared" si="6"/>
        <v>33396765</v>
      </c>
      <c r="G48" s="219">
        <f t="shared" si="6"/>
        <v>-8814561</v>
      </c>
      <c r="H48" s="220">
        <f t="shared" si="6"/>
        <v>76904874</v>
      </c>
      <c r="I48" s="220">
        <f t="shared" si="6"/>
        <v>-6569300</v>
      </c>
      <c r="J48" s="220">
        <f t="shared" si="6"/>
        <v>61521013</v>
      </c>
      <c r="K48" s="220">
        <f t="shared" si="6"/>
        <v>-6952556</v>
      </c>
      <c r="L48" s="220">
        <f t="shared" si="6"/>
        <v>0</v>
      </c>
      <c r="M48" s="219">
        <f t="shared" si="6"/>
        <v>0</v>
      </c>
      <c r="N48" s="219">
        <f t="shared" si="6"/>
        <v>-6952556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54568457</v>
      </c>
      <c r="X48" s="220">
        <f t="shared" si="6"/>
        <v>23130954</v>
      </c>
      <c r="Y48" s="220">
        <f t="shared" si="6"/>
        <v>31437503</v>
      </c>
      <c r="Z48" s="221">
        <f>+IF(X48&lt;&gt;0,+(Y48/X48)*100,0)</f>
        <v>135.9109658857996</v>
      </c>
      <c r="AA48" s="222">
        <f>SUM(AA46:AA47)</f>
        <v>33396765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3639338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4978</v>
      </c>
      <c r="J5" s="100">
        <f t="shared" si="0"/>
        <v>4978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4978</v>
      </c>
      <c r="X5" s="100">
        <f t="shared" si="0"/>
        <v>1274704</v>
      </c>
      <c r="Y5" s="100">
        <f t="shared" si="0"/>
        <v>-1269726</v>
      </c>
      <c r="Z5" s="137">
        <f>+IF(X5&lt;&gt;0,+(Y5/X5)*100,0)</f>
        <v>-99.60947796508052</v>
      </c>
      <c r="AA5" s="153">
        <f>SUM(AA6:AA8)</f>
        <v>0</v>
      </c>
    </row>
    <row r="6" spans="1:27" ht="13.5">
      <c r="A6" s="138" t="s">
        <v>75</v>
      </c>
      <c r="B6" s="136"/>
      <c r="C6" s="155">
        <v>803686</v>
      </c>
      <c r="D6" s="155"/>
      <c r="E6" s="156"/>
      <c r="F6" s="60"/>
      <c r="G6" s="60"/>
      <c r="H6" s="60"/>
      <c r="I6" s="60">
        <v>4978</v>
      </c>
      <c r="J6" s="60">
        <v>4978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4978</v>
      </c>
      <c r="X6" s="60">
        <v>375000</v>
      </c>
      <c r="Y6" s="60">
        <v>-370022</v>
      </c>
      <c r="Z6" s="140">
        <v>-98.67</v>
      </c>
      <c r="AA6" s="62"/>
    </row>
    <row r="7" spans="1:27" ht="13.5">
      <c r="A7" s="138" t="s">
        <v>76</v>
      </c>
      <c r="B7" s="136"/>
      <c r="C7" s="157">
        <v>165875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397000</v>
      </c>
      <c r="Y7" s="159">
        <v>-397000</v>
      </c>
      <c r="Z7" s="141">
        <v>-100</v>
      </c>
      <c r="AA7" s="225"/>
    </row>
    <row r="8" spans="1:27" ht="13.5">
      <c r="A8" s="138" t="s">
        <v>77</v>
      </c>
      <c r="B8" s="136"/>
      <c r="C8" s="155">
        <v>2669777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502704</v>
      </c>
      <c r="Y8" s="60">
        <v>-502704</v>
      </c>
      <c r="Z8" s="140">
        <v>-100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452302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19225</v>
      </c>
      <c r="J9" s="100">
        <f t="shared" si="1"/>
        <v>19225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19225</v>
      </c>
      <c r="X9" s="100">
        <f t="shared" si="1"/>
        <v>935004</v>
      </c>
      <c r="Y9" s="100">
        <f t="shared" si="1"/>
        <v>-915779</v>
      </c>
      <c r="Z9" s="137">
        <f>+IF(X9&lt;&gt;0,+(Y9/X9)*100,0)</f>
        <v>-97.94385906370454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100002</v>
      </c>
      <c r="Y10" s="60">
        <v>-100002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452302</v>
      </c>
      <c r="D12" s="155"/>
      <c r="E12" s="156"/>
      <c r="F12" s="60"/>
      <c r="G12" s="60"/>
      <c r="H12" s="60"/>
      <c r="I12" s="60">
        <v>19225</v>
      </c>
      <c r="J12" s="60">
        <v>19225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19225</v>
      </c>
      <c r="X12" s="60">
        <v>825000</v>
      </c>
      <c r="Y12" s="60">
        <v>-805775</v>
      </c>
      <c r="Z12" s="140">
        <v>-97.67</v>
      </c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10002</v>
      </c>
      <c r="Y13" s="60">
        <v>-10002</v>
      </c>
      <c r="Z13" s="140">
        <v>-100</v>
      </c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32879650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8483964</v>
      </c>
      <c r="I15" s="100">
        <f t="shared" si="2"/>
        <v>2979998</v>
      </c>
      <c r="J15" s="100">
        <f t="shared" si="2"/>
        <v>11463962</v>
      </c>
      <c r="K15" s="100">
        <f t="shared" si="2"/>
        <v>5383416</v>
      </c>
      <c r="L15" s="100">
        <f t="shared" si="2"/>
        <v>0</v>
      </c>
      <c r="M15" s="100">
        <f t="shared" si="2"/>
        <v>0</v>
      </c>
      <c r="N15" s="100">
        <f t="shared" si="2"/>
        <v>5383416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16847378</v>
      </c>
      <c r="X15" s="100">
        <f t="shared" si="2"/>
        <v>29075178</v>
      </c>
      <c r="Y15" s="100">
        <f t="shared" si="2"/>
        <v>-12227800</v>
      </c>
      <c r="Z15" s="137">
        <f>+IF(X15&lt;&gt;0,+(Y15/X15)*100,0)</f>
        <v>-42.05580443909922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30000</v>
      </c>
      <c r="Y16" s="60">
        <v>-30000</v>
      </c>
      <c r="Z16" s="140">
        <v>-100</v>
      </c>
      <c r="AA16" s="62"/>
    </row>
    <row r="17" spans="1:27" ht="13.5">
      <c r="A17" s="138" t="s">
        <v>86</v>
      </c>
      <c r="B17" s="136"/>
      <c r="C17" s="155">
        <v>32879650</v>
      </c>
      <c r="D17" s="155"/>
      <c r="E17" s="156"/>
      <c r="F17" s="60"/>
      <c r="G17" s="60"/>
      <c r="H17" s="60">
        <v>8483964</v>
      </c>
      <c r="I17" s="60">
        <v>2979998</v>
      </c>
      <c r="J17" s="60">
        <v>11463962</v>
      </c>
      <c r="K17" s="60">
        <v>5383416</v>
      </c>
      <c r="L17" s="60"/>
      <c r="M17" s="60"/>
      <c r="N17" s="60">
        <v>5383416</v>
      </c>
      <c r="O17" s="60"/>
      <c r="P17" s="60"/>
      <c r="Q17" s="60"/>
      <c r="R17" s="60"/>
      <c r="S17" s="60"/>
      <c r="T17" s="60"/>
      <c r="U17" s="60"/>
      <c r="V17" s="60"/>
      <c r="W17" s="60">
        <v>16847378</v>
      </c>
      <c r="X17" s="60">
        <v>28570176</v>
      </c>
      <c r="Y17" s="60">
        <v>-11722798</v>
      </c>
      <c r="Z17" s="140">
        <v>-41.03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475002</v>
      </c>
      <c r="Y18" s="60">
        <v>-475002</v>
      </c>
      <c r="Z18" s="140">
        <v>-100</v>
      </c>
      <c r="AA18" s="62"/>
    </row>
    <row r="19" spans="1:27" ht="13.5">
      <c r="A19" s="135" t="s">
        <v>88</v>
      </c>
      <c r="B19" s="142"/>
      <c r="C19" s="153">
        <f aca="true" t="shared" si="3" ref="C19:Y19">SUM(C20:C23)</f>
        <v>215670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1050000</v>
      </c>
      <c r="Y19" s="100">
        <f t="shared" si="3"/>
        <v>-1050000</v>
      </c>
      <c r="Z19" s="137">
        <f>+IF(X19&lt;&gt;0,+(Y19/X19)*100,0)</f>
        <v>-100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150000</v>
      </c>
      <c r="Y22" s="159">
        <v>-150000</v>
      </c>
      <c r="Z22" s="141">
        <v>-100</v>
      </c>
      <c r="AA22" s="225"/>
    </row>
    <row r="23" spans="1:27" ht="13.5">
      <c r="A23" s="138" t="s">
        <v>92</v>
      </c>
      <c r="B23" s="136"/>
      <c r="C23" s="155">
        <v>215670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900000</v>
      </c>
      <c r="Y23" s="60">
        <v>-900000</v>
      </c>
      <c r="Z23" s="140">
        <v>-100</v>
      </c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37186960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0</v>
      </c>
      <c r="H25" s="219">
        <f t="shared" si="4"/>
        <v>8483964</v>
      </c>
      <c r="I25" s="219">
        <f t="shared" si="4"/>
        <v>3004201</v>
      </c>
      <c r="J25" s="219">
        <f t="shared" si="4"/>
        <v>11488165</v>
      </c>
      <c r="K25" s="219">
        <f t="shared" si="4"/>
        <v>5383416</v>
      </c>
      <c r="L25" s="219">
        <f t="shared" si="4"/>
        <v>0</v>
      </c>
      <c r="M25" s="219">
        <f t="shared" si="4"/>
        <v>0</v>
      </c>
      <c r="N25" s="219">
        <f t="shared" si="4"/>
        <v>5383416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16871581</v>
      </c>
      <c r="X25" s="219">
        <f t="shared" si="4"/>
        <v>32334886</v>
      </c>
      <c r="Y25" s="219">
        <f t="shared" si="4"/>
        <v>-15463305</v>
      </c>
      <c r="Z25" s="231">
        <f>+IF(X25&lt;&gt;0,+(Y25/X25)*100,0)</f>
        <v>-47.82235817995462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26496383</v>
      </c>
      <c r="D28" s="155"/>
      <c r="E28" s="156"/>
      <c r="F28" s="60"/>
      <c r="G28" s="60"/>
      <c r="H28" s="60">
        <v>7384762</v>
      </c>
      <c r="I28" s="60">
        <v>2979998</v>
      </c>
      <c r="J28" s="60">
        <v>10364760</v>
      </c>
      <c r="K28" s="60">
        <v>5383416</v>
      </c>
      <c r="L28" s="60"/>
      <c r="M28" s="60"/>
      <c r="N28" s="60">
        <v>5383416</v>
      </c>
      <c r="O28" s="60"/>
      <c r="P28" s="60"/>
      <c r="Q28" s="60"/>
      <c r="R28" s="60"/>
      <c r="S28" s="60"/>
      <c r="T28" s="60"/>
      <c r="U28" s="60"/>
      <c r="V28" s="60"/>
      <c r="W28" s="60">
        <v>15748176</v>
      </c>
      <c r="X28" s="60"/>
      <c r="Y28" s="60">
        <v>15748176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26496383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7384762</v>
      </c>
      <c r="I32" s="77">
        <f t="shared" si="5"/>
        <v>2979998</v>
      </c>
      <c r="J32" s="77">
        <f t="shared" si="5"/>
        <v>10364760</v>
      </c>
      <c r="K32" s="77">
        <f t="shared" si="5"/>
        <v>5383416</v>
      </c>
      <c r="L32" s="77">
        <f t="shared" si="5"/>
        <v>0</v>
      </c>
      <c r="M32" s="77">
        <f t="shared" si="5"/>
        <v>0</v>
      </c>
      <c r="N32" s="77">
        <f t="shared" si="5"/>
        <v>5383416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15748176</v>
      </c>
      <c r="X32" s="77">
        <f t="shared" si="5"/>
        <v>0</v>
      </c>
      <c r="Y32" s="77">
        <f t="shared" si="5"/>
        <v>15748176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>
        <v>10690577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>
        <v>1099202</v>
      </c>
      <c r="I35" s="60">
        <v>24203</v>
      </c>
      <c r="J35" s="60">
        <v>1123405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1123405</v>
      </c>
      <c r="X35" s="60"/>
      <c r="Y35" s="60">
        <v>1123405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37186960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0</v>
      </c>
      <c r="H36" s="220">
        <f t="shared" si="6"/>
        <v>8483964</v>
      </c>
      <c r="I36" s="220">
        <f t="shared" si="6"/>
        <v>3004201</v>
      </c>
      <c r="J36" s="220">
        <f t="shared" si="6"/>
        <v>11488165</v>
      </c>
      <c r="K36" s="220">
        <f t="shared" si="6"/>
        <v>5383416</v>
      </c>
      <c r="L36" s="220">
        <f t="shared" si="6"/>
        <v>0</v>
      </c>
      <c r="M36" s="220">
        <f t="shared" si="6"/>
        <v>0</v>
      </c>
      <c r="N36" s="220">
        <f t="shared" si="6"/>
        <v>5383416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16871581</v>
      </c>
      <c r="X36" s="220">
        <f t="shared" si="6"/>
        <v>0</v>
      </c>
      <c r="Y36" s="220">
        <f t="shared" si="6"/>
        <v>16871581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113514043</v>
      </c>
      <c r="D6" s="155"/>
      <c r="E6" s="59"/>
      <c r="F6" s="60"/>
      <c r="G6" s="60">
        <v>67085042</v>
      </c>
      <c r="H6" s="60">
        <v>125517694</v>
      </c>
      <c r="I6" s="60">
        <v>67093858</v>
      </c>
      <c r="J6" s="60">
        <v>67093858</v>
      </c>
      <c r="K6" s="60">
        <v>97056430</v>
      </c>
      <c r="L6" s="60"/>
      <c r="M6" s="60"/>
      <c r="N6" s="60">
        <v>97056430</v>
      </c>
      <c r="O6" s="60"/>
      <c r="P6" s="60"/>
      <c r="Q6" s="60"/>
      <c r="R6" s="60"/>
      <c r="S6" s="60"/>
      <c r="T6" s="60"/>
      <c r="U6" s="60"/>
      <c r="V6" s="60"/>
      <c r="W6" s="60">
        <v>97056430</v>
      </c>
      <c r="X6" s="60"/>
      <c r="Y6" s="60">
        <v>97056430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>
        <v>46226468</v>
      </c>
      <c r="H7" s="60">
        <v>46226468</v>
      </c>
      <c r="I7" s="60">
        <v>46226468</v>
      </c>
      <c r="J7" s="60">
        <v>46226468</v>
      </c>
      <c r="K7" s="60">
        <v>46226468</v>
      </c>
      <c r="L7" s="60"/>
      <c r="M7" s="60"/>
      <c r="N7" s="60">
        <v>46226468</v>
      </c>
      <c r="O7" s="60"/>
      <c r="P7" s="60"/>
      <c r="Q7" s="60"/>
      <c r="R7" s="60"/>
      <c r="S7" s="60"/>
      <c r="T7" s="60"/>
      <c r="U7" s="60"/>
      <c r="V7" s="60"/>
      <c r="W7" s="60">
        <v>46226468</v>
      </c>
      <c r="X7" s="60"/>
      <c r="Y7" s="60">
        <v>46226468</v>
      </c>
      <c r="Z7" s="140"/>
      <c r="AA7" s="62"/>
    </row>
    <row r="8" spans="1:27" ht="13.5">
      <c r="A8" s="249" t="s">
        <v>145</v>
      </c>
      <c r="B8" s="182"/>
      <c r="C8" s="155">
        <v>521565</v>
      </c>
      <c r="D8" s="155"/>
      <c r="E8" s="59"/>
      <c r="F8" s="60"/>
      <c r="G8" s="60">
        <v>-337894</v>
      </c>
      <c r="H8" s="60">
        <v>-663866</v>
      </c>
      <c r="I8" s="60">
        <v>-777929</v>
      </c>
      <c r="J8" s="60">
        <v>-777929</v>
      </c>
      <c r="K8" s="60">
        <v>-801480</v>
      </c>
      <c r="L8" s="60"/>
      <c r="M8" s="60"/>
      <c r="N8" s="60">
        <v>-801480</v>
      </c>
      <c r="O8" s="60"/>
      <c r="P8" s="60"/>
      <c r="Q8" s="60"/>
      <c r="R8" s="60"/>
      <c r="S8" s="60"/>
      <c r="T8" s="60"/>
      <c r="U8" s="60"/>
      <c r="V8" s="60"/>
      <c r="W8" s="60">
        <v>-801480</v>
      </c>
      <c r="X8" s="60"/>
      <c r="Y8" s="60">
        <v>-801480</v>
      </c>
      <c r="Z8" s="140"/>
      <c r="AA8" s="62"/>
    </row>
    <row r="9" spans="1:27" ht="13.5">
      <c r="A9" s="249" t="s">
        <v>146</v>
      </c>
      <c r="B9" s="182"/>
      <c r="C9" s="155">
        <v>705841</v>
      </c>
      <c r="D9" s="155"/>
      <c r="E9" s="59"/>
      <c r="F9" s="60"/>
      <c r="G9" s="60">
        <v>705152</v>
      </c>
      <c r="H9" s="60">
        <v>697967</v>
      </c>
      <c r="I9" s="60">
        <v>697967</v>
      </c>
      <c r="J9" s="60">
        <v>697967</v>
      </c>
      <c r="K9" s="60">
        <v>697967</v>
      </c>
      <c r="L9" s="60"/>
      <c r="M9" s="60"/>
      <c r="N9" s="60">
        <v>697967</v>
      </c>
      <c r="O9" s="60"/>
      <c r="P9" s="60"/>
      <c r="Q9" s="60"/>
      <c r="R9" s="60"/>
      <c r="S9" s="60"/>
      <c r="T9" s="60"/>
      <c r="U9" s="60"/>
      <c r="V9" s="60"/>
      <c r="W9" s="60">
        <v>697967</v>
      </c>
      <c r="X9" s="60"/>
      <c r="Y9" s="60">
        <v>697967</v>
      </c>
      <c r="Z9" s="140"/>
      <c r="AA9" s="62"/>
    </row>
    <row r="10" spans="1:27" ht="13.5">
      <c r="A10" s="249" t="s">
        <v>147</v>
      </c>
      <c r="B10" s="182"/>
      <c r="C10" s="155">
        <v>2634033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117375482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113678768</v>
      </c>
      <c r="H12" s="73">
        <f t="shared" si="0"/>
        <v>171778263</v>
      </c>
      <c r="I12" s="73">
        <f t="shared" si="0"/>
        <v>113240364</v>
      </c>
      <c r="J12" s="73">
        <f t="shared" si="0"/>
        <v>113240364</v>
      </c>
      <c r="K12" s="73">
        <f t="shared" si="0"/>
        <v>143179385</v>
      </c>
      <c r="L12" s="73">
        <f t="shared" si="0"/>
        <v>0</v>
      </c>
      <c r="M12" s="73">
        <f t="shared" si="0"/>
        <v>0</v>
      </c>
      <c r="N12" s="73">
        <f t="shared" si="0"/>
        <v>143179385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143179385</v>
      </c>
      <c r="X12" s="73">
        <f t="shared" si="0"/>
        <v>0</v>
      </c>
      <c r="Y12" s="73">
        <f t="shared" si="0"/>
        <v>143179385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53526558</v>
      </c>
      <c r="D17" s="155"/>
      <c r="E17" s="59"/>
      <c r="F17" s="60"/>
      <c r="G17" s="60">
        <v>54483559</v>
      </c>
      <c r="H17" s="60">
        <v>54483559</v>
      </c>
      <c r="I17" s="60">
        <v>54483559</v>
      </c>
      <c r="J17" s="60">
        <v>54483559</v>
      </c>
      <c r="K17" s="60">
        <v>54483559</v>
      </c>
      <c r="L17" s="60"/>
      <c r="M17" s="60"/>
      <c r="N17" s="60">
        <v>54483559</v>
      </c>
      <c r="O17" s="60"/>
      <c r="P17" s="60"/>
      <c r="Q17" s="60"/>
      <c r="R17" s="60"/>
      <c r="S17" s="60"/>
      <c r="T17" s="60"/>
      <c r="U17" s="60"/>
      <c r="V17" s="60"/>
      <c r="W17" s="60">
        <v>54483559</v>
      </c>
      <c r="X17" s="60"/>
      <c r="Y17" s="60">
        <v>54483559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238201038</v>
      </c>
      <c r="D19" s="155"/>
      <c r="E19" s="59"/>
      <c r="F19" s="60"/>
      <c r="G19" s="60">
        <v>248632993</v>
      </c>
      <c r="H19" s="60">
        <v>257116957</v>
      </c>
      <c r="I19" s="60">
        <v>260121158</v>
      </c>
      <c r="J19" s="60">
        <v>260121158</v>
      </c>
      <c r="K19" s="60">
        <v>265504574</v>
      </c>
      <c r="L19" s="60"/>
      <c r="M19" s="60"/>
      <c r="N19" s="60">
        <v>265504574</v>
      </c>
      <c r="O19" s="60"/>
      <c r="P19" s="60"/>
      <c r="Q19" s="60"/>
      <c r="R19" s="60"/>
      <c r="S19" s="60"/>
      <c r="T19" s="60"/>
      <c r="U19" s="60"/>
      <c r="V19" s="60"/>
      <c r="W19" s="60">
        <v>265504574</v>
      </c>
      <c r="X19" s="60"/>
      <c r="Y19" s="60">
        <v>265504574</v>
      </c>
      <c r="Z19" s="140"/>
      <c r="AA19" s="62"/>
    </row>
    <row r="20" spans="1:27" ht="13.5">
      <c r="A20" s="249" t="s">
        <v>155</v>
      </c>
      <c r="B20" s="182"/>
      <c r="C20" s="155">
        <v>9</v>
      </c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453027</v>
      </c>
      <c r="D22" s="155"/>
      <c r="E22" s="59"/>
      <c r="F22" s="60"/>
      <c r="G22" s="60">
        <v>715812</v>
      </c>
      <c r="H22" s="60">
        <v>715812</v>
      </c>
      <c r="I22" s="60">
        <v>715812</v>
      </c>
      <c r="J22" s="60">
        <v>715812</v>
      </c>
      <c r="K22" s="60">
        <v>715812</v>
      </c>
      <c r="L22" s="60"/>
      <c r="M22" s="60"/>
      <c r="N22" s="60">
        <v>715812</v>
      </c>
      <c r="O22" s="60"/>
      <c r="P22" s="60"/>
      <c r="Q22" s="60"/>
      <c r="R22" s="60"/>
      <c r="S22" s="60"/>
      <c r="T22" s="60"/>
      <c r="U22" s="60"/>
      <c r="V22" s="60"/>
      <c r="W22" s="60">
        <v>715812</v>
      </c>
      <c r="X22" s="60"/>
      <c r="Y22" s="60">
        <v>715812</v>
      </c>
      <c r="Z22" s="140"/>
      <c r="AA22" s="62"/>
    </row>
    <row r="23" spans="1:27" ht="13.5">
      <c r="A23" s="249" t="s">
        <v>158</v>
      </c>
      <c r="B23" s="182"/>
      <c r="C23" s="155">
        <v>2114500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294295132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303832364</v>
      </c>
      <c r="H24" s="77">
        <f t="shared" si="1"/>
        <v>312316328</v>
      </c>
      <c r="I24" s="77">
        <f t="shared" si="1"/>
        <v>315320529</v>
      </c>
      <c r="J24" s="77">
        <f t="shared" si="1"/>
        <v>315320529</v>
      </c>
      <c r="K24" s="77">
        <f t="shared" si="1"/>
        <v>320703945</v>
      </c>
      <c r="L24" s="77">
        <f t="shared" si="1"/>
        <v>0</v>
      </c>
      <c r="M24" s="77">
        <f t="shared" si="1"/>
        <v>0</v>
      </c>
      <c r="N24" s="77">
        <f t="shared" si="1"/>
        <v>320703945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320703945</v>
      </c>
      <c r="X24" s="77">
        <f t="shared" si="1"/>
        <v>0</v>
      </c>
      <c r="Y24" s="77">
        <f t="shared" si="1"/>
        <v>320703945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411670614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417511132</v>
      </c>
      <c r="H25" s="73">
        <f t="shared" si="2"/>
        <v>484094591</v>
      </c>
      <c r="I25" s="73">
        <f t="shared" si="2"/>
        <v>428560893</v>
      </c>
      <c r="J25" s="73">
        <f t="shared" si="2"/>
        <v>428560893</v>
      </c>
      <c r="K25" s="73">
        <f t="shared" si="2"/>
        <v>463883330</v>
      </c>
      <c r="L25" s="73">
        <f t="shared" si="2"/>
        <v>0</v>
      </c>
      <c r="M25" s="73">
        <f t="shared" si="2"/>
        <v>0</v>
      </c>
      <c r="N25" s="73">
        <f t="shared" si="2"/>
        <v>463883330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463883330</v>
      </c>
      <c r="X25" s="73">
        <f t="shared" si="2"/>
        <v>0</v>
      </c>
      <c r="Y25" s="73">
        <f t="shared" si="2"/>
        <v>463883330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2141510</v>
      </c>
      <c r="D29" s="155"/>
      <c r="E29" s="59"/>
      <c r="F29" s="60"/>
      <c r="G29" s="60">
        <v>8343240</v>
      </c>
      <c r="H29" s="60">
        <v>3</v>
      </c>
      <c r="I29" s="60">
        <v>3401726</v>
      </c>
      <c r="J29" s="60">
        <v>3401726</v>
      </c>
      <c r="K29" s="60">
        <v>6988161</v>
      </c>
      <c r="L29" s="60"/>
      <c r="M29" s="60"/>
      <c r="N29" s="60">
        <v>6988161</v>
      </c>
      <c r="O29" s="60"/>
      <c r="P29" s="60"/>
      <c r="Q29" s="60"/>
      <c r="R29" s="60"/>
      <c r="S29" s="60"/>
      <c r="T29" s="60"/>
      <c r="U29" s="60"/>
      <c r="V29" s="60"/>
      <c r="W29" s="60">
        <v>6988161</v>
      </c>
      <c r="X29" s="60"/>
      <c r="Y29" s="60">
        <v>6988161</v>
      </c>
      <c r="Z29" s="140"/>
      <c r="AA29" s="62"/>
    </row>
    <row r="30" spans="1:27" ht="13.5">
      <c r="A30" s="249" t="s">
        <v>52</v>
      </c>
      <c r="B30" s="182"/>
      <c r="C30" s="155">
        <v>4157</v>
      </c>
      <c r="D30" s="155"/>
      <c r="E30" s="59"/>
      <c r="F30" s="60"/>
      <c r="G30" s="60">
        <v>18265</v>
      </c>
      <c r="H30" s="60">
        <v>18265</v>
      </c>
      <c r="I30" s="60">
        <v>18265</v>
      </c>
      <c r="J30" s="60">
        <v>18265</v>
      </c>
      <c r="K30" s="60">
        <v>18265</v>
      </c>
      <c r="L30" s="60"/>
      <c r="M30" s="60"/>
      <c r="N30" s="60">
        <v>18265</v>
      </c>
      <c r="O30" s="60"/>
      <c r="P30" s="60"/>
      <c r="Q30" s="60"/>
      <c r="R30" s="60"/>
      <c r="S30" s="60"/>
      <c r="T30" s="60"/>
      <c r="U30" s="60"/>
      <c r="V30" s="60"/>
      <c r="W30" s="60">
        <v>18265</v>
      </c>
      <c r="X30" s="60"/>
      <c r="Y30" s="60">
        <v>18265</v>
      </c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30091700</v>
      </c>
      <c r="D32" s="155"/>
      <c r="E32" s="59"/>
      <c r="F32" s="60"/>
      <c r="G32" s="60">
        <v>29171665</v>
      </c>
      <c r="H32" s="60">
        <v>27193485</v>
      </c>
      <c r="I32" s="60">
        <v>-25172639</v>
      </c>
      <c r="J32" s="60">
        <v>-25172639</v>
      </c>
      <c r="K32" s="60">
        <v>13515914</v>
      </c>
      <c r="L32" s="60"/>
      <c r="M32" s="60"/>
      <c r="N32" s="60">
        <v>13515914</v>
      </c>
      <c r="O32" s="60"/>
      <c r="P32" s="60"/>
      <c r="Q32" s="60"/>
      <c r="R32" s="60"/>
      <c r="S32" s="60"/>
      <c r="T32" s="60"/>
      <c r="U32" s="60"/>
      <c r="V32" s="60"/>
      <c r="W32" s="60">
        <v>13515914</v>
      </c>
      <c r="X32" s="60"/>
      <c r="Y32" s="60">
        <v>13515914</v>
      </c>
      <c r="Z32" s="140"/>
      <c r="AA32" s="62"/>
    </row>
    <row r="33" spans="1:27" ht="13.5">
      <c r="A33" s="249" t="s">
        <v>165</v>
      </c>
      <c r="B33" s="182"/>
      <c r="C33" s="155">
        <v>291694</v>
      </c>
      <c r="D33" s="155"/>
      <c r="E33" s="59"/>
      <c r="F33" s="60"/>
      <c r="G33" s="60">
        <v>2531664</v>
      </c>
      <c r="H33" s="60">
        <v>2531664</v>
      </c>
      <c r="I33" s="60">
        <v>2531667</v>
      </c>
      <c r="J33" s="60">
        <v>2531667</v>
      </c>
      <c r="K33" s="60">
        <v>2531669</v>
      </c>
      <c r="L33" s="60"/>
      <c r="M33" s="60"/>
      <c r="N33" s="60">
        <v>2531669</v>
      </c>
      <c r="O33" s="60"/>
      <c r="P33" s="60"/>
      <c r="Q33" s="60"/>
      <c r="R33" s="60"/>
      <c r="S33" s="60"/>
      <c r="T33" s="60"/>
      <c r="U33" s="60"/>
      <c r="V33" s="60"/>
      <c r="W33" s="60">
        <v>2531669</v>
      </c>
      <c r="X33" s="60"/>
      <c r="Y33" s="60">
        <v>2531669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32529061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40064834</v>
      </c>
      <c r="H34" s="73">
        <f t="shared" si="3"/>
        <v>29743417</v>
      </c>
      <c r="I34" s="73">
        <f t="shared" si="3"/>
        <v>-19220981</v>
      </c>
      <c r="J34" s="73">
        <f t="shared" si="3"/>
        <v>-19220981</v>
      </c>
      <c r="K34" s="73">
        <f t="shared" si="3"/>
        <v>23054009</v>
      </c>
      <c r="L34" s="73">
        <f t="shared" si="3"/>
        <v>0</v>
      </c>
      <c r="M34" s="73">
        <f t="shared" si="3"/>
        <v>0</v>
      </c>
      <c r="N34" s="73">
        <f t="shared" si="3"/>
        <v>23054009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23054009</v>
      </c>
      <c r="X34" s="73">
        <f t="shared" si="3"/>
        <v>0</v>
      </c>
      <c r="Y34" s="73">
        <f t="shared" si="3"/>
        <v>23054009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14108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4244353</v>
      </c>
      <c r="D38" s="155"/>
      <c r="E38" s="59"/>
      <c r="F38" s="60"/>
      <c r="G38" s="60">
        <v>1982331</v>
      </c>
      <c r="H38" s="60">
        <v>1982331</v>
      </c>
      <c r="I38" s="60">
        <v>1982331</v>
      </c>
      <c r="J38" s="60">
        <v>1982331</v>
      </c>
      <c r="K38" s="60">
        <v>1982331</v>
      </c>
      <c r="L38" s="60"/>
      <c r="M38" s="60"/>
      <c r="N38" s="60">
        <v>1982331</v>
      </c>
      <c r="O38" s="60"/>
      <c r="P38" s="60"/>
      <c r="Q38" s="60"/>
      <c r="R38" s="60"/>
      <c r="S38" s="60"/>
      <c r="T38" s="60"/>
      <c r="U38" s="60"/>
      <c r="V38" s="60"/>
      <c r="W38" s="60">
        <v>1982331</v>
      </c>
      <c r="X38" s="60"/>
      <c r="Y38" s="60">
        <v>1982331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4258461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1982331</v>
      </c>
      <c r="H39" s="77">
        <f t="shared" si="4"/>
        <v>1982331</v>
      </c>
      <c r="I39" s="77">
        <f t="shared" si="4"/>
        <v>1982331</v>
      </c>
      <c r="J39" s="77">
        <f t="shared" si="4"/>
        <v>1982331</v>
      </c>
      <c r="K39" s="77">
        <f t="shared" si="4"/>
        <v>1982331</v>
      </c>
      <c r="L39" s="77">
        <f t="shared" si="4"/>
        <v>0</v>
      </c>
      <c r="M39" s="77">
        <f t="shared" si="4"/>
        <v>0</v>
      </c>
      <c r="N39" s="77">
        <f t="shared" si="4"/>
        <v>1982331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1982331</v>
      </c>
      <c r="X39" s="77">
        <f t="shared" si="4"/>
        <v>0</v>
      </c>
      <c r="Y39" s="77">
        <f t="shared" si="4"/>
        <v>1982331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36787522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42047165</v>
      </c>
      <c r="H40" s="73">
        <f t="shared" si="5"/>
        <v>31725748</v>
      </c>
      <c r="I40" s="73">
        <f t="shared" si="5"/>
        <v>-17238650</v>
      </c>
      <c r="J40" s="73">
        <f t="shared" si="5"/>
        <v>-17238650</v>
      </c>
      <c r="K40" s="73">
        <f t="shared" si="5"/>
        <v>25036340</v>
      </c>
      <c r="L40" s="73">
        <f t="shared" si="5"/>
        <v>0</v>
      </c>
      <c r="M40" s="73">
        <f t="shared" si="5"/>
        <v>0</v>
      </c>
      <c r="N40" s="73">
        <f t="shared" si="5"/>
        <v>25036340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25036340</v>
      </c>
      <c r="X40" s="73">
        <f t="shared" si="5"/>
        <v>0</v>
      </c>
      <c r="Y40" s="73">
        <f t="shared" si="5"/>
        <v>25036340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374883092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375463967</v>
      </c>
      <c r="H42" s="259">
        <f t="shared" si="6"/>
        <v>452368843</v>
      </c>
      <c r="I42" s="259">
        <f t="shared" si="6"/>
        <v>445799543</v>
      </c>
      <c r="J42" s="259">
        <f t="shared" si="6"/>
        <v>445799543</v>
      </c>
      <c r="K42" s="259">
        <f t="shared" si="6"/>
        <v>438846990</v>
      </c>
      <c r="L42" s="259">
        <f t="shared" si="6"/>
        <v>0</v>
      </c>
      <c r="M42" s="259">
        <f t="shared" si="6"/>
        <v>0</v>
      </c>
      <c r="N42" s="259">
        <f t="shared" si="6"/>
        <v>438846990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438846990</v>
      </c>
      <c r="X42" s="259">
        <f t="shared" si="6"/>
        <v>0</v>
      </c>
      <c r="Y42" s="259">
        <f t="shared" si="6"/>
        <v>438846990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374883092</v>
      </c>
      <c r="D45" s="155"/>
      <c r="E45" s="59"/>
      <c r="F45" s="60"/>
      <c r="G45" s="60">
        <v>375463967</v>
      </c>
      <c r="H45" s="60">
        <v>452368843</v>
      </c>
      <c r="I45" s="60">
        <v>445799543</v>
      </c>
      <c r="J45" s="60">
        <v>445799543</v>
      </c>
      <c r="K45" s="60">
        <v>438846990</v>
      </c>
      <c r="L45" s="60"/>
      <c r="M45" s="60"/>
      <c r="N45" s="60">
        <v>438846990</v>
      </c>
      <c r="O45" s="60"/>
      <c r="P45" s="60"/>
      <c r="Q45" s="60"/>
      <c r="R45" s="60"/>
      <c r="S45" s="60"/>
      <c r="T45" s="60"/>
      <c r="U45" s="60"/>
      <c r="V45" s="60"/>
      <c r="W45" s="60">
        <v>438846990</v>
      </c>
      <c r="X45" s="60"/>
      <c r="Y45" s="60">
        <v>438846990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374883092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375463967</v>
      </c>
      <c r="H48" s="219">
        <f t="shared" si="7"/>
        <v>452368843</v>
      </c>
      <c r="I48" s="219">
        <f t="shared" si="7"/>
        <v>445799543</v>
      </c>
      <c r="J48" s="219">
        <f t="shared" si="7"/>
        <v>445799543</v>
      </c>
      <c r="K48" s="219">
        <f t="shared" si="7"/>
        <v>438846990</v>
      </c>
      <c r="L48" s="219">
        <f t="shared" si="7"/>
        <v>0</v>
      </c>
      <c r="M48" s="219">
        <f t="shared" si="7"/>
        <v>0</v>
      </c>
      <c r="N48" s="219">
        <f t="shared" si="7"/>
        <v>438846990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438846990</v>
      </c>
      <c r="X48" s="219">
        <f t="shared" si="7"/>
        <v>0</v>
      </c>
      <c r="Y48" s="219">
        <f t="shared" si="7"/>
        <v>438846990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10452710</v>
      </c>
      <c r="D6" s="155"/>
      <c r="E6" s="59"/>
      <c r="F6" s="60"/>
      <c r="G6" s="60">
        <v>5000</v>
      </c>
      <c r="H6" s="60">
        <v>2293497</v>
      </c>
      <c r="I6" s="60">
        <v>-333222</v>
      </c>
      <c r="J6" s="60">
        <v>1965275</v>
      </c>
      <c r="K6" s="60">
        <v>952194</v>
      </c>
      <c r="L6" s="60"/>
      <c r="M6" s="60"/>
      <c r="N6" s="60">
        <v>952194</v>
      </c>
      <c r="O6" s="60"/>
      <c r="P6" s="60"/>
      <c r="Q6" s="60"/>
      <c r="R6" s="60"/>
      <c r="S6" s="60"/>
      <c r="T6" s="60"/>
      <c r="U6" s="60"/>
      <c r="V6" s="60"/>
      <c r="W6" s="60">
        <v>2917469</v>
      </c>
      <c r="X6" s="60"/>
      <c r="Y6" s="60">
        <v>2917469</v>
      </c>
      <c r="Z6" s="140"/>
      <c r="AA6" s="62"/>
    </row>
    <row r="7" spans="1:27" ht="13.5">
      <c r="A7" s="249" t="s">
        <v>178</v>
      </c>
      <c r="B7" s="182"/>
      <c r="C7" s="155">
        <v>157463671</v>
      </c>
      <c r="D7" s="155"/>
      <c r="E7" s="59"/>
      <c r="F7" s="60"/>
      <c r="G7" s="60"/>
      <c r="H7" s="60">
        <v>66942000</v>
      </c>
      <c r="I7" s="60">
        <v>587347</v>
      </c>
      <c r="J7" s="60">
        <v>67529347</v>
      </c>
      <c r="K7" s="60">
        <v>1000000</v>
      </c>
      <c r="L7" s="60"/>
      <c r="M7" s="60"/>
      <c r="N7" s="60">
        <v>1000000</v>
      </c>
      <c r="O7" s="60"/>
      <c r="P7" s="60"/>
      <c r="Q7" s="60"/>
      <c r="R7" s="60"/>
      <c r="S7" s="60"/>
      <c r="T7" s="60"/>
      <c r="U7" s="60"/>
      <c r="V7" s="60"/>
      <c r="W7" s="60">
        <v>68529347</v>
      </c>
      <c r="X7" s="60"/>
      <c r="Y7" s="60">
        <v>68529347</v>
      </c>
      <c r="Z7" s="140"/>
      <c r="AA7" s="62"/>
    </row>
    <row r="8" spans="1:27" ht="13.5">
      <c r="A8" s="249" t="s">
        <v>179</v>
      </c>
      <c r="B8" s="182"/>
      <c r="C8" s="155">
        <v>21545379</v>
      </c>
      <c r="D8" s="155"/>
      <c r="E8" s="59"/>
      <c r="F8" s="60"/>
      <c r="G8" s="60"/>
      <c r="H8" s="60">
        <v>15014000</v>
      </c>
      <c r="I8" s="60"/>
      <c r="J8" s="60">
        <v>15014000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15014000</v>
      </c>
      <c r="X8" s="60"/>
      <c r="Y8" s="60">
        <v>15014000</v>
      </c>
      <c r="Z8" s="140"/>
      <c r="AA8" s="62"/>
    </row>
    <row r="9" spans="1:27" ht="13.5">
      <c r="A9" s="249" t="s">
        <v>180</v>
      </c>
      <c r="B9" s="182"/>
      <c r="C9" s="155">
        <v>6022423</v>
      </c>
      <c r="D9" s="155"/>
      <c r="E9" s="59"/>
      <c r="F9" s="60"/>
      <c r="G9" s="60"/>
      <c r="H9" s="60">
        <v>108220</v>
      </c>
      <c r="I9" s="60">
        <v>58883</v>
      </c>
      <c r="J9" s="60">
        <v>167103</v>
      </c>
      <c r="K9" s="60">
        <v>1991607</v>
      </c>
      <c r="L9" s="60"/>
      <c r="M9" s="60"/>
      <c r="N9" s="60">
        <v>1991607</v>
      </c>
      <c r="O9" s="60"/>
      <c r="P9" s="60"/>
      <c r="Q9" s="60"/>
      <c r="R9" s="60"/>
      <c r="S9" s="60"/>
      <c r="T9" s="60"/>
      <c r="U9" s="60"/>
      <c r="V9" s="60"/>
      <c r="W9" s="60">
        <v>2158710</v>
      </c>
      <c r="X9" s="60"/>
      <c r="Y9" s="60">
        <v>2158710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-121505595</v>
      </c>
      <c r="D12" s="155"/>
      <c r="E12" s="59"/>
      <c r="F12" s="60"/>
      <c r="G12" s="60">
        <v>-8819561</v>
      </c>
      <c r="H12" s="60">
        <v>-7452843</v>
      </c>
      <c r="I12" s="60">
        <v>-6882308</v>
      </c>
      <c r="J12" s="60">
        <v>-23154712</v>
      </c>
      <c r="K12" s="60">
        <v>-10896357</v>
      </c>
      <c r="L12" s="60"/>
      <c r="M12" s="60"/>
      <c r="N12" s="60">
        <v>-10896357</v>
      </c>
      <c r="O12" s="60"/>
      <c r="P12" s="60"/>
      <c r="Q12" s="60"/>
      <c r="R12" s="60"/>
      <c r="S12" s="60"/>
      <c r="T12" s="60"/>
      <c r="U12" s="60"/>
      <c r="V12" s="60"/>
      <c r="W12" s="60">
        <v>-34051069</v>
      </c>
      <c r="X12" s="60"/>
      <c r="Y12" s="60">
        <v>-34051069</v>
      </c>
      <c r="Z12" s="140"/>
      <c r="AA12" s="62"/>
    </row>
    <row r="13" spans="1:27" ht="13.5">
      <c r="A13" s="249" t="s">
        <v>40</v>
      </c>
      <c r="B13" s="182"/>
      <c r="C13" s="155">
        <v>-166143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73812445</v>
      </c>
      <c r="D15" s="168">
        <f>SUM(D6:D14)</f>
        <v>0</v>
      </c>
      <c r="E15" s="72">
        <f t="shared" si="0"/>
        <v>0</v>
      </c>
      <c r="F15" s="73">
        <f t="shared" si="0"/>
        <v>0</v>
      </c>
      <c r="G15" s="73">
        <f t="shared" si="0"/>
        <v>-8814561</v>
      </c>
      <c r="H15" s="73">
        <f t="shared" si="0"/>
        <v>76904874</v>
      </c>
      <c r="I15" s="73">
        <f t="shared" si="0"/>
        <v>-6569300</v>
      </c>
      <c r="J15" s="73">
        <f t="shared" si="0"/>
        <v>61521013</v>
      </c>
      <c r="K15" s="73">
        <f t="shared" si="0"/>
        <v>-6952556</v>
      </c>
      <c r="L15" s="73">
        <f t="shared" si="0"/>
        <v>0</v>
      </c>
      <c r="M15" s="73">
        <f t="shared" si="0"/>
        <v>0</v>
      </c>
      <c r="N15" s="73">
        <f t="shared" si="0"/>
        <v>-6952556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54568457</v>
      </c>
      <c r="X15" s="73">
        <f t="shared" si="0"/>
        <v>0</v>
      </c>
      <c r="Y15" s="73">
        <f t="shared" si="0"/>
        <v>54568457</v>
      </c>
      <c r="Z15" s="170">
        <f>+IF(X15&lt;&gt;0,+(Y15/X15)*100,0)</f>
        <v>0</v>
      </c>
      <c r="AA15" s="74">
        <f>SUM(AA6:AA14)</f>
        <v>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373202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-39624873</v>
      </c>
      <c r="D24" s="155"/>
      <c r="E24" s="59"/>
      <c r="F24" s="60"/>
      <c r="G24" s="60"/>
      <c r="H24" s="60">
        <v>-8483964</v>
      </c>
      <c r="I24" s="60">
        <v>-3004201</v>
      </c>
      <c r="J24" s="60">
        <v>-11488165</v>
      </c>
      <c r="K24" s="60">
        <v>-5383416</v>
      </c>
      <c r="L24" s="60"/>
      <c r="M24" s="60"/>
      <c r="N24" s="60">
        <v>-5383416</v>
      </c>
      <c r="O24" s="60"/>
      <c r="P24" s="60"/>
      <c r="Q24" s="60"/>
      <c r="R24" s="60"/>
      <c r="S24" s="60"/>
      <c r="T24" s="60"/>
      <c r="U24" s="60"/>
      <c r="V24" s="60"/>
      <c r="W24" s="60">
        <v>-16871581</v>
      </c>
      <c r="X24" s="60"/>
      <c r="Y24" s="60">
        <v>-16871581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-39251671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0</v>
      </c>
      <c r="H25" s="73">
        <f t="shared" si="1"/>
        <v>-8483964</v>
      </c>
      <c r="I25" s="73">
        <f t="shared" si="1"/>
        <v>-3004201</v>
      </c>
      <c r="J25" s="73">
        <f t="shared" si="1"/>
        <v>-11488165</v>
      </c>
      <c r="K25" s="73">
        <f t="shared" si="1"/>
        <v>-5383416</v>
      </c>
      <c r="L25" s="73">
        <f t="shared" si="1"/>
        <v>0</v>
      </c>
      <c r="M25" s="73">
        <f t="shared" si="1"/>
        <v>0</v>
      </c>
      <c r="N25" s="73">
        <f t="shared" si="1"/>
        <v>-5383416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-16871581</v>
      </c>
      <c r="X25" s="73">
        <f t="shared" si="1"/>
        <v>0</v>
      </c>
      <c r="Y25" s="73">
        <f t="shared" si="1"/>
        <v>-16871581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4136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-4157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-21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34560753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-8814561</v>
      </c>
      <c r="H36" s="100">
        <f t="shared" si="3"/>
        <v>68420910</v>
      </c>
      <c r="I36" s="100">
        <f t="shared" si="3"/>
        <v>-9573501</v>
      </c>
      <c r="J36" s="100">
        <f t="shared" si="3"/>
        <v>50032848</v>
      </c>
      <c r="K36" s="100">
        <f t="shared" si="3"/>
        <v>-12335972</v>
      </c>
      <c r="L36" s="100">
        <f t="shared" si="3"/>
        <v>0</v>
      </c>
      <c r="M36" s="100">
        <f t="shared" si="3"/>
        <v>0</v>
      </c>
      <c r="N36" s="100">
        <f t="shared" si="3"/>
        <v>-12335972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37696876</v>
      </c>
      <c r="X36" s="100">
        <f t="shared" si="3"/>
        <v>0</v>
      </c>
      <c r="Y36" s="100">
        <f t="shared" si="3"/>
        <v>37696876</v>
      </c>
      <c r="Z36" s="137">
        <f>+IF(X36&lt;&gt;0,+(Y36/X36)*100,0)</f>
        <v>0</v>
      </c>
      <c r="AA36" s="102">
        <f>+AA15+AA25+AA34</f>
        <v>0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-8814561</v>
      </c>
      <c r="I37" s="100">
        <v>59606349</v>
      </c>
      <c r="J37" s="100"/>
      <c r="K37" s="100">
        <v>50032848</v>
      </c>
      <c r="L37" s="100"/>
      <c r="M37" s="100"/>
      <c r="N37" s="100">
        <v>50032848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34560753</v>
      </c>
      <c r="D38" s="257"/>
      <c r="E38" s="258"/>
      <c r="F38" s="259"/>
      <c r="G38" s="259">
        <v>-8814561</v>
      </c>
      <c r="H38" s="259">
        <v>59606349</v>
      </c>
      <c r="I38" s="259">
        <v>50032848</v>
      </c>
      <c r="J38" s="259">
        <v>50032848</v>
      </c>
      <c r="K38" s="259">
        <v>37696876</v>
      </c>
      <c r="L38" s="259"/>
      <c r="M38" s="259"/>
      <c r="N38" s="259">
        <v>37696876</v>
      </c>
      <c r="O38" s="259"/>
      <c r="P38" s="259"/>
      <c r="Q38" s="259"/>
      <c r="R38" s="259"/>
      <c r="S38" s="259"/>
      <c r="T38" s="259"/>
      <c r="U38" s="259"/>
      <c r="V38" s="259"/>
      <c r="W38" s="259">
        <v>37696876</v>
      </c>
      <c r="X38" s="259"/>
      <c r="Y38" s="259">
        <v>37696876</v>
      </c>
      <c r="Z38" s="260"/>
      <c r="AA38" s="261"/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37186960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8483964</v>
      </c>
      <c r="I5" s="106">
        <f t="shared" si="0"/>
        <v>3004201</v>
      </c>
      <c r="J5" s="106">
        <f t="shared" si="0"/>
        <v>11488165</v>
      </c>
      <c r="K5" s="106">
        <f t="shared" si="0"/>
        <v>5383416</v>
      </c>
      <c r="L5" s="106">
        <f t="shared" si="0"/>
        <v>0</v>
      </c>
      <c r="M5" s="106">
        <f t="shared" si="0"/>
        <v>0</v>
      </c>
      <c r="N5" s="106">
        <f t="shared" si="0"/>
        <v>5383416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16871581</v>
      </c>
      <c r="X5" s="106">
        <f t="shared" si="0"/>
        <v>0</v>
      </c>
      <c r="Y5" s="106">
        <f t="shared" si="0"/>
        <v>16871581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>
        <v>26496383</v>
      </c>
      <c r="D6" s="156"/>
      <c r="E6" s="60"/>
      <c r="F6" s="60"/>
      <c r="G6" s="60"/>
      <c r="H6" s="60">
        <v>7384762</v>
      </c>
      <c r="I6" s="60">
        <v>2979998</v>
      </c>
      <c r="J6" s="60">
        <v>10364760</v>
      </c>
      <c r="K6" s="60">
        <v>5383416</v>
      </c>
      <c r="L6" s="60"/>
      <c r="M6" s="60"/>
      <c r="N6" s="60">
        <v>5383416</v>
      </c>
      <c r="O6" s="60"/>
      <c r="P6" s="60"/>
      <c r="Q6" s="60"/>
      <c r="R6" s="60"/>
      <c r="S6" s="60"/>
      <c r="T6" s="60"/>
      <c r="U6" s="60"/>
      <c r="V6" s="60"/>
      <c r="W6" s="60">
        <v>15748176</v>
      </c>
      <c r="X6" s="60"/>
      <c r="Y6" s="60">
        <v>15748176</v>
      </c>
      <c r="Z6" s="140"/>
      <c r="AA6" s="155"/>
    </row>
    <row r="7" spans="1:27" ht="13.5">
      <c r="A7" s="291" t="s">
        <v>205</v>
      </c>
      <c r="B7" s="142"/>
      <c r="C7" s="62">
        <v>1306989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27803372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7384762</v>
      </c>
      <c r="I11" s="295">
        <f t="shared" si="1"/>
        <v>2979998</v>
      </c>
      <c r="J11" s="295">
        <f t="shared" si="1"/>
        <v>10364760</v>
      </c>
      <c r="K11" s="295">
        <f t="shared" si="1"/>
        <v>5383416</v>
      </c>
      <c r="L11" s="295">
        <f t="shared" si="1"/>
        <v>0</v>
      </c>
      <c r="M11" s="295">
        <f t="shared" si="1"/>
        <v>0</v>
      </c>
      <c r="N11" s="295">
        <f t="shared" si="1"/>
        <v>5383416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15748176</v>
      </c>
      <c r="X11" s="295">
        <f t="shared" si="1"/>
        <v>0</v>
      </c>
      <c r="Y11" s="295">
        <f t="shared" si="1"/>
        <v>15748176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8953113</v>
      </c>
      <c r="D15" s="156"/>
      <c r="E15" s="60"/>
      <c r="F15" s="60"/>
      <c r="G15" s="60"/>
      <c r="H15" s="60">
        <v>1099202</v>
      </c>
      <c r="I15" s="60">
        <v>24203</v>
      </c>
      <c r="J15" s="60">
        <v>1123405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1123405</v>
      </c>
      <c r="X15" s="60"/>
      <c r="Y15" s="60">
        <v>1123405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430475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26496383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7384762</v>
      </c>
      <c r="I36" s="60">
        <f t="shared" si="4"/>
        <v>2979998</v>
      </c>
      <c r="J36" s="60">
        <f t="shared" si="4"/>
        <v>10364760</v>
      </c>
      <c r="K36" s="60">
        <f t="shared" si="4"/>
        <v>5383416</v>
      </c>
      <c r="L36" s="60">
        <f t="shared" si="4"/>
        <v>0</v>
      </c>
      <c r="M36" s="60">
        <f t="shared" si="4"/>
        <v>0</v>
      </c>
      <c r="N36" s="60">
        <f t="shared" si="4"/>
        <v>5383416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15748176</v>
      </c>
      <c r="X36" s="60">
        <f t="shared" si="4"/>
        <v>0</v>
      </c>
      <c r="Y36" s="60">
        <f t="shared" si="4"/>
        <v>15748176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1306989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27803372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7384762</v>
      </c>
      <c r="I41" s="295">
        <f t="shared" si="6"/>
        <v>2979998</v>
      </c>
      <c r="J41" s="295">
        <f t="shared" si="6"/>
        <v>10364760</v>
      </c>
      <c r="K41" s="295">
        <f t="shared" si="6"/>
        <v>5383416</v>
      </c>
      <c r="L41" s="295">
        <f t="shared" si="6"/>
        <v>0</v>
      </c>
      <c r="M41" s="295">
        <f t="shared" si="6"/>
        <v>0</v>
      </c>
      <c r="N41" s="295">
        <f t="shared" si="6"/>
        <v>5383416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15748176</v>
      </c>
      <c r="X41" s="295">
        <f t="shared" si="6"/>
        <v>0</v>
      </c>
      <c r="Y41" s="295">
        <f t="shared" si="6"/>
        <v>15748176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8953113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1099202</v>
      </c>
      <c r="I45" s="54">
        <f t="shared" si="7"/>
        <v>24203</v>
      </c>
      <c r="J45" s="54">
        <f t="shared" si="7"/>
        <v>1123405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1123405</v>
      </c>
      <c r="X45" s="54">
        <f t="shared" si="7"/>
        <v>0</v>
      </c>
      <c r="Y45" s="54">
        <f t="shared" si="7"/>
        <v>1123405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430475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37186960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0</v>
      </c>
      <c r="H49" s="220">
        <f t="shared" si="9"/>
        <v>8483964</v>
      </c>
      <c r="I49" s="220">
        <f t="shared" si="9"/>
        <v>3004201</v>
      </c>
      <c r="J49" s="220">
        <f t="shared" si="9"/>
        <v>11488165</v>
      </c>
      <c r="K49" s="220">
        <f t="shared" si="9"/>
        <v>5383416</v>
      </c>
      <c r="L49" s="220">
        <f t="shared" si="9"/>
        <v>0</v>
      </c>
      <c r="M49" s="220">
        <f t="shared" si="9"/>
        <v>0</v>
      </c>
      <c r="N49" s="220">
        <f t="shared" si="9"/>
        <v>5383416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16871581</v>
      </c>
      <c r="X49" s="220">
        <f t="shared" si="9"/>
        <v>0</v>
      </c>
      <c r="Y49" s="220">
        <f t="shared" si="9"/>
        <v>16871581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11231664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>
        <v>7651885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7651885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>
        <v>1472096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2107683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19384944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19384944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27803372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7384762</v>
      </c>
      <c r="I5" s="343">
        <f t="shared" si="0"/>
        <v>2979998</v>
      </c>
      <c r="J5" s="345">
        <f t="shared" si="0"/>
        <v>10364760</v>
      </c>
      <c r="K5" s="345">
        <f t="shared" si="0"/>
        <v>5383416</v>
      </c>
      <c r="L5" s="343">
        <f t="shared" si="0"/>
        <v>0</v>
      </c>
      <c r="M5" s="343">
        <f t="shared" si="0"/>
        <v>0</v>
      </c>
      <c r="N5" s="345">
        <f t="shared" si="0"/>
        <v>5383416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15748176</v>
      </c>
      <c r="X5" s="343">
        <f t="shared" si="0"/>
        <v>0</v>
      </c>
      <c r="Y5" s="345">
        <f t="shared" si="0"/>
        <v>15748176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26496383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7384762</v>
      </c>
      <c r="I6" s="60">
        <f t="shared" si="1"/>
        <v>2979998</v>
      </c>
      <c r="J6" s="59">
        <f t="shared" si="1"/>
        <v>10364760</v>
      </c>
      <c r="K6" s="59">
        <f t="shared" si="1"/>
        <v>5383416</v>
      </c>
      <c r="L6" s="60">
        <f t="shared" si="1"/>
        <v>0</v>
      </c>
      <c r="M6" s="60">
        <f t="shared" si="1"/>
        <v>0</v>
      </c>
      <c r="N6" s="59">
        <f t="shared" si="1"/>
        <v>5383416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15748176</v>
      </c>
      <c r="X6" s="60">
        <f t="shared" si="1"/>
        <v>0</v>
      </c>
      <c r="Y6" s="59">
        <f t="shared" si="1"/>
        <v>15748176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26496383</v>
      </c>
      <c r="D7" s="327"/>
      <c r="E7" s="60"/>
      <c r="F7" s="59"/>
      <c r="G7" s="59"/>
      <c r="H7" s="60">
        <v>7384762</v>
      </c>
      <c r="I7" s="60">
        <v>2979998</v>
      </c>
      <c r="J7" s="59">
        <v>10364760</v>
      </c>
      <c r="K7" s="59">
        <v>5383416</v>
      </c>
      <c r="L7" s="60"/>
      <c r="M7" s="60"/>
      <c r="N7" s="59">
        <v>5383416</v>
      </c>
      <c r="O7" s="59"/>
      <c r="P7" s="60"/>
      <c r="Q7" s="60"/>
      <c r="R7" s="59"/>
      <c r="S7" s="59"/>
      <c r="T7" s="60"/>
      <c r="U7" s="60"/>
      <c r="V7" s="59"/>
      <c r="W7" s="59">
        <v>15748176</v>
      </c>
      <c r="X7" s="60"/>
      <c r="Y7" s="59">
        <v>15748176</v>
      </c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1306989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1306989</v>
      </c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8953113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1099202</v>
      </c>
      <c r="I40" s="330">
        <f t="shared" si="9"/>
        <v>24203</v>
      </c>
      <c r="J40" s="332">
        <f t="shared" si="9"/>
        <v>1123405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1123405</v>
      </c>
      <c r="X40" s="330">
        <f t="shared" si="9"/>
        <v>0</v>
      </c>
      <c r="Y40" s="332">
        <f t="shared" si="9"/>
        <v>1123405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>
        <v>1128560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5459462</v>
      </c>
      <c r="D43" s="356"/>
      <c r="E43" s="305"/>
      <c r="F43" s="357"/>
      <c r="G43" s="357"/>
      <c r="H43" s="305">
        <v>1099202</v>
      </c>
      <c r="I43" s="305">
        <v>19225</v>
      </c>
      <c r="J43" s="357">
        <v>1118427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1118427</v>
      </c>
      <c r="X43" s="305"/>
      <c r="Y43" s="357">
        <v>1118427</v>
      </c>
      <c r="Z43" s="358"/>
      <c r="AA43" s="303"/>
    </row>
    <row r="44" spans="1:27" ht="13.5">
      <c r="A44" s="348" t="s">
        <v>250</v>
      </c>
      <c r="B44" s="136"/>
      <c r="C44" s="60">
        <v>325364</v>
      </c>
      <c r="D44" s="355"/>
      <c r="E44" s="54"/>
      <c r="F44" s="53"/>
      <c r="G44" s="53"/>
      <c r="H44" s="54"/>
      <c r="I44" s="54">
        <v>4978</v>
      </c>
      <c r="J44" s="53">
        <v>4978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4978</v>
      </c>
      <c r="X44" s="54"/>
      <c r="Y44" s="53">
        <v>4978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593302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1446425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430475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>
        <v>430475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37186960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8483964</v>
      </c>
      <c r="I60" s="219">
        <f t="shared" si="14"/>
        <v>3004201</v>
      </c>
      <c r="J60" s="264">
        <f t="shared" si="14"/>
        <v>11488165</v>
      </c>
      <c r="K60" s="264">
        <f t="shared" si="14"/>
        <v>5383416</v>
      </c>
      <c r="L60" s="219">
        <f t="shared" si="14"/>
        <v>0</v>
      </c>
      <c r="M60" s="219">
        <f t="shared" si="14"/>
        <v>0</v>
      </c>
      <c r="N60" s="264">
        <f t="shared" si="14"/>
        <v>5383416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16871581</v>
      </c>
      <c r="X60" s="219">
        <f t="shared" si="14"/>
        <v>0</v>
      </c>
      <c r="Y60" s="264">
        <f t="shared" si="14"/>
        <v>16871581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2015-02-02T10:28:50Z</dcterms:created>
  <dcterms:modified xsi:type="dcterms:W3CDTF">2015-02-02T10:31:24Z</dcterms:modified>
  <cp:category/>
  <cp:version/>
  <cp:contentType/>
  <cp:contentStatus/>
</cp:coreProperties>
</file>