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<sst xmlns="http://schemas.openxmlformats.org/spreadsheetml/2006/main" count="855" uniqueCount="302">
  <si>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Amahlathi(EC124)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</si>
  <si>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</si>
  <si>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</si>
  <si>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</si>
  <si>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</si>
  <si>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</si>
  <si>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</si>
  <si>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</si>
  <si>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</si>
  <si>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</si>
  <si>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</si>
  <si>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</si>
  <si>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</si>
  <si>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</si>
  <si>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</si>
  <si>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</si>
  <si>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</si>
  <si>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</si>
  <si>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</si>
  <si>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</si>
  <si>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</si>
  <si>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</si>
  <si>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</si>
  <si>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</si>
  <si>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</si>
  <si>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</si>
  <si>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</si>
  <si>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</si>
  <si>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</si>
  <si>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</si>
  <si>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</si>
  <si>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</si>
  <si>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</si>
  <si>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</si>
  <si>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</si>
  <si>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</si>
  <si>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</si>
  <si>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</si>
  <si>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</si>
  <si>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</si>
  <si>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</si>
  <si>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</si>
  <si>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</si>
  <si>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</si>
  <si>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</si>
  <si>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</si>
  <si>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</si>
  <si>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</si>
  <si>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</si>
  <si>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</si>
  <si>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</si>
  <si>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</si>
  <si>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</si>
  <si>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</si>
  <si>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</si>
  <si>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</si>
  <si>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</si>
  <si>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</si>
  <si>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</si>
  <si>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</si>
  <si>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</si>
  <si>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</si>
  <si>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</si>
  <si>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</si>
  <si>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</si>
  <si>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</si>
  <si>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</si>
  <si>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</si>
  <si>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</si>
  <si>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</si>
  <si>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Amahlathi(EC124)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</si>
  <si>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</si>
  <si>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</si>
  <si>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</si>
  <si>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</si>
  <si>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</si>
  <si>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</si>
  <si>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</si>
  <si>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</si>
  <si>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</si>
  <si>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</si>
  <si>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</si>
  <si>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</si>
  <si>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</si>
  <si>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</si>
  <si>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</si>
  <si>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</si>
  <si>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</si>
  <si>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</si>
  <si>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</si>
  <si>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</si>
  <si>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</si>
  <si>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</si>
  <si>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</si>
  <si>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</si>
  <si>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</si>
  <si>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</si>
  <si>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</si>
  <si>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</si>
  <si>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</si>
  <si>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Amahlathi(EC124)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</si>
  <si>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</si>
  <si>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</si>
  <si>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</si>
  <si>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</si>
  <si>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</si>
  <si>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</si>
  <si>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</si>
  <si>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</si>
  <si>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</si>
  <si>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</si>
  <si>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</si>
  <si>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</si>
  <si>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</si>
  <si>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</si>
  <si>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</si>
  <si>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</si>
  <si>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</si>
  <si>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</si>
  <si>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</si>
  <si>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</si>
  <si>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</si>
  <si>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</si>
  <si>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</si>
  <si>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</si>
  <si>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</si>
  <si>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</si>
  <si>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</si>
  <si>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</si>
  <si>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Amahlathi(EC124)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</si>
  <si>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</si>
  <si>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</si>
  <si>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</si>
  <si>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</si>
  <si>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</si>
  <si>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</si>
  <si>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</si>
  <si>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</si>
  <si>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</si>
  <si>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</si>
  <si>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Amahlathi(EC124)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</si>
  <si>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</si>
  <si>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</si>
  <si>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</si>
  <si>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</si>
  <si>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</si>
  <si>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</si>
  <si>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</si>
  <si>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</si>
  <si>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</si>
  <si>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</si>
  <si>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</si>
  <si>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</si>
  <si>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</si>
  <si>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</si>
  <si>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</si>
  <si>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</si>
  <si>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</si>
  <si>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</si>
  <si>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</si>
  <si>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</si>
  <si>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</si>
  <si>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</si>
  <si>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</si>
  <si>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</si>
  <si>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</si>
  <si>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</si>
  <si>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</si>
  <si>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</si>
  <si>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</si>
  <si>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</si>
  <si>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</si>
  <si>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</si>
  <si>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</si>
  <si>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Amahlathi(EC124)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</si>
  <si>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</si>
  <si>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</si>
  <si>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</si>
  <si>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</si>
  <si>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</si>
  <si>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</si>
  <si>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</si>
  <si>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</si>
  <si>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</si>
  <si>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</si>
  <si>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</si>
  <si>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</si>
  <si>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</si>
  <si>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</si>
  <si>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</si>
  <si>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</si>
  <si>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</si>
  <si>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</si>
  <si>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</si>
  <si>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</si>
  <si>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</si>
  <si>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</si>
  <si>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</si>
  <si>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</si>
  <si>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</si>
  <si>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</si>
  <si>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Amahlathi(EC124)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</si>
  <si>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</si>
  <si>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</si>
  <si>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</si>
  <si>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</si>
  <si>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</si>
  <si>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</si>
  <si>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</si>
  <si>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</si>
  <si>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</si>
  <si>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</si>
  <si>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</si>
  <si>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</si>
  <si>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</si>
  <si>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</si>
  <si>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</si>
  <si>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</si>
  <si>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</si>
  <si>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</si>
  <si>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</si>
  <si>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</si>
  <si>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</si>
  <si>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</si>
  <si>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</si>
  <si>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</si>
  <si>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Amahlathi(EC124)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</si>
  <si>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</si>
  <si>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</si>
  <si>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</si>
  <si>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</si>
  <si>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</si>
  <si>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</si>
  <si>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</si>
  <si>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</si>
  <si>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</si>
  <si>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</si>
  <si>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</si>
  <si>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</si>
  <si>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</si>
  <si>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</si>
  <si>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</si>
  <si>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</si>
  <si>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</si>
  <si>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</si>
  <si>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</si>
  <si>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</si>
  <si>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</si>
  <si>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</si>
  <si>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</si>
  <si>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</si>
  <si>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</si>
  <si>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</si>
  <si>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</si>
  <si>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</si>
  <si>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</si>
  <si>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</si>
  <si>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</si>
  <si>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</si>
  <si>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</si>
  <si>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</si>
  <si>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</si>
  <si>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Amahlathi(EC124)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</si>
  <si>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</si>
  <si>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</si>
  <si>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Amahlathi(EC124)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</si>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</sst>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11790792</v>
      </c>
      <c r="E5" s="60">
        <v>11790792</v>
      </c>
      <c r="F5" s="60">
        <v>1355857</v>
      </c>
      <c r="G5" s="60">
        <v>1437765</v>
      </c>
      <c r="H5" s="60">
        <v>1355182</v>
      </c>
      <c r="I5" s="60">
        <v>4148804</v>
      </c>
      <c r="J5" s="60">
        <v>1361931</v>
      </c>
      <c r="K5" s="60">
        <v>1409010</v>
      </c>
      <c r="L5" s="60">
        <v>0</v>
      </c>
      <c r="M5" s="60">
        <v>2770941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6919745</v>
      </c>
      <c r="W5" s="60">
        <v>5895396</v>
      </c>
      <c r="X5" s="60">
        <v>1024349</v>
      </c>
      <c r="Y5" s="61">
        <v>17.38</v>
      </c>
      <c r="Z5" s="62">
        <v>11790792</v>
      </c>
    </row>
    <row r="6" spans="1:26" ht="13.5">
      <c r="A6" s="58" t="s">
        <v>32</v>
      </c>
      <c r="B6" s="19">
        <v>0</v>
      </c>
      <c r="C6" s="19">
        <v>0</v>
      </c>
      <c r="D6" s="59">
        <v>37626144</v>
      </c>
      <c r="E6" s="60">
        <v>37626144</v>
      </c>
      <c r="F6" s="60">
        <v>3454302</v>
      </c>
      <c r="G6" s="60">
        <v>2563583</v>
      </c>
      <c r="H6" s="60">
        <v>3480006</v>
      </c>
      <c r="I6" s="60">
        <v>9497891</v>
      </c>
      <c r="J6" s="60">
        <v>3241941</v>
      </c>
      <c r="K6" s="60">
        <v>3078044</v>
      </c>
      <c r="L6" s="60">
        <v>0</v>
      </c>
      <c r="M6" s="60">
        <v>6319985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15817876</v>
      </c>
      <c r="W6" s="60">
        <v>18813072</v>
      </c>
      <c r="X6" s="60">
        <v>-2995196</v>
      </c>
      <c r="Y6" s="61">
        <v>-15.92</v>
      </c>
      <c r="Z6" s="62">
        <v>37626144</v>
      </c>
    </row>
    <row r="7" spans="1:26" ht="13.5">
      <c r="A7" s="58" t="s">
        <v>33</v>
      </c>
      <c r="B7" s="19">
        <v>0</v>
      </c>
      <c r="C7" s="19">
        <v>0</v>
      </c>
      <c r="D7" s="59">
        <v>5000004</v>
      </c>
      <c r="E7" s="60">
        <v>5000004</v>
      </c>
      <c r="F7" s="60">
        <v>0</v>
      </c>
      <c r="G7" s="60">
        <v>199579</v>
      </c>
      <c r="H7" s="60">
        <v>100623</v>
      </c>
      <c r="I7" s="60">
        <v>300202</v>
      </c>
      <c r="J7" s="60">
        <v>730413</v>
      </c>
      <c r="K7" s="60">
        <v>36494</v>
      </c>
      <c r="L7" s="60">
        <v>0</v>
      </c>
      <c r="M7" s="60">
        <v>766907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1067109</v>
      </c>
      <c r="W7" s="60">
        <v>2500002</v>
      </c>
      <c r="X7" s="60">
        <v>-1432893</v>
      </c>
      <c r="Y7" s="61">
        <v>-57.32</v>
      </c>
      <c r="Z7" s="62">
        <v>5000004</v>
      </c>
    </row>
    <row r="8" spans="1:26" ht="13.5">
      <c r="A8" s="58" t="s">
        <v>34</v>
      </c>
      <c r="B8" s="19">
        <v>0</v>
      </c>
      <c r="C8" s="19">
        <v>0</v>
      </c>
      <c r="D8" s="59">
        <v>115320852</v>
      </c>
      <c r="E8" s="60">
        <v>115320852</v>
      </c>
      <c r="F8" s="60">
        <v>41714000</v>
      </c>
      <c r="G8" s="60">
        <v>917333</v>
      </c>
      <c r="H8" s="60">
        <v>16667</v>
      </c>
      <c r="I8" s="60">
        <v>42648000</v>
      </c>
      <c r="J8" s="60">
        <v>1105000</v>
      </c>
      <c r="K8" s="60">
        <v>-934000</v>
      </c>
      <c r="L8" s="60">
        <v>0</v>
      </c>
      <c r="M8" s="60">
        <v>171000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42819000</v>
      </c>
      <c r="W8" s="60">
        <v>84072000</v>
      </c>
      <c r="X8" s="60">
        <v>-41253000</v>
      </c>
      <c r="Y8" s="61">
        <v>-49.07</v>
      </c>
      <c r="Z8" s="62">
        <v>115320852</v>
      </c>
    </row>
    <row r="9" spans="1:26" ht="13.5">
      <c r="A9" s="58" t="s">
        <v>35</v>
      </c>
      <c r="B9" s="19">
        <v>0</v>
      </c>
      <c r="C9" s="19">
        <v>0</v>
      </c>
      <c r="D9" s="59">
        <v>44352699</v>
      </c>
      <c r="E9" s="60">
        <v>44352699</v>
      </c>
      <c r="F9" s="60">
        <v>892243</v>
      </c>
      <c r="G9" s="60">
        <v>946925</v>
      </c>
      <c r="H9" s="60">
        <v>562859</v>
      </c>
      <c r="I9" s="60">
        <v>2402027</v>
      </c>
      <c r="J9" s="60">
        <v>697840</v>
      </c>
      <c r="K9" s="60">
        <v>438207</v>
      </c>
      <c r="L9" s="60">
        <v>0</v>
      </c>
      <c r="M9" s="60">
        <v>1136047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3538074</v>
      </c>
      <c r="W9" s="60">
        <v>22176348</v>
      </c>
      <c r="X9" s="60">
        <v>-18638274</v>
      </c>
      <c r="Y9" s="61">
        <v>-84.05</v>
      </c>
      <c r="Z9" s="62">
        <v>44352699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214090491</v>
      </c>
      <c r="E10" s="66">
        <f t="shared" si="0"/>
        <v>214090491</v>
      </c>
      <c r="F10" s="66">
        <f t="shared" si="0"/>
        <v>47416402</v>
      </c>
      <c r="G10" s="66">
        <f t="shared" si="0"/>
        <v>6065185</v>
      </c>
      <c r="H10" s="66">
        <f t="shared" si="0"/>
        <v>5515337</v>
      </c>
      <c r="I10" s="66">
        <f t="shared" si="0"/>
        <v>58996924</v>
      </c>
      <c r="J10" s="66">
        <f t="shared" si="0"/>
        <v>7137125</v>
      </c>
      <c r="K10" s="66">
        <f t="shared" si="0"/>
        <v>4027755</v>
      </c>
      <c r="L10" s="66">
        <f t="shared" si="0"/>
        <v>0</v>
      </c>
      <c r="M10" s="66">
        <f t="shared" si="0"/>
        <v>11164880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70161804</v>
      </c>
      <c r="W10" s="66">
        <f t="shared" si="0"/>
        <v>133456818</v>
      </c>
      <c r="X10" s="66">
        <f t="shared" si="0"/>
        <v>-63295014</v>
      </c>
      <c r="Y10" s="67">
        <f>+IF(W10&lt;&gt;0,(X10/W10)*100,0)</f>
        <v>-47.42733638381817</v>
      </c>
      <c r="Z10" s="68">
        <f t="shared" si="0"/>
        <v>214090491</v>
      </c>
    </row>
    <row r="11" spans="1:26" ht="13.5">
      <c r="A11" s="58" t="s">
        <v>37</v>
      </c>
      <c r="B11" s="19">
        <v>0</v>
      </c>
      <c r="C11" s="19">
        <v>0</v>
      </c>
      <c r="D11" s="59">
        <v>67512252</v>
      </c>
      <c r="E11" s="60">
        <v>67512252</v>
      </c>
      <c r="F11" s="60">
        <v>4889302</v>
      </c>
      <c r="G11" s="60">
        <v>518862</v>
      </c>
      <c r="H11" s="60">
        <v>4581142</v>
      </c>
      <c r="I11" s="60">
        <v>9989306</v>
      </c>
      <c r="J11" s="60">
        <v>9938226</v>
      </c>
      <c r="K11" s="60">
        <v>7998935</v>
      </c>
      <c r="L11" s="60">
        <v>0</v>
      </c>
      <c r="M11" s="60">
        <v>17937161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27926467</v>
      </c>
      <c r="W11" s="60">
        <v>33756126</v>
      </c>
      <c r="X11" s="60">
        <v>-5829659</v>
      </c>
      <c r="Y11" s="61">
        <v>-17.27</v>
      </c>
      <c r="Z11" s="62">
        <v>67512252</v>
      </c>
    </row>
    <row r="12" spans="1:26" ht="13.5">
      <c r="A12" s="58" t="s">
        <v>38</v>
      </c>
      <c r="B12" s="19">
        <v>0</v>
      </c>
      <c r="C12" s="19">
        <v>0</v>
      </c>
      <c r="D12" s="59">
        <v>12025704</v>
      </c>
      <c r="E12" s="60">
        <v>12025704</v>
      </c>
      <c r="F12" s="60">
        <v>949088</v>
      </c>
      <c r="G12" s="60">
        <v>0</v>
      </c>
      <c r="H12" s="60">
        <v>1053619</v>
      </c>
      <c r="I12" s="60">
        <v>2002707</v>
      </c>
      <c r="J12" s="60">
        <v>1952468</v>
      </c>
      <c r="K12" s="60">
        <v>1006842</v>
      </c>
      <c r="L12" s="60">
        <v>0</v>
      </c>
      <c r="M12" s="60">
        <v>2959310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4962017</v>
      </c>
      <c r="W12" s="60">
        <v>6012852</v>
      </c>
      <c r="X12" s="60">
        <v>-1050835</v>
      </c>
      <c r="Y12" s="61">
        <v>-17.48</v>
      </c>
      <c r="Z12" s="62">
        <v>12025704</v>
      </c>
    </row>
    <row r="13" spans="1:26" ht="13.5">
      <c r="A13" s="58" t="s">
        <v>278</v>
      </c>
      <c r="B13" s="19">
        <v>0</v>
      </c>
      <c r="C13" s="19">
        <v>0</v>
      </c>
      <c r="D13" s="59">
        <v>36320220</v>
      </c>
      <c r="E13" s="60">
        <v>36320220</v>
      </c>
      <c r="F13" s="60">
        <v>0</v>
      </c>
      <c r="G13" s="60">
        <v>240</v>
      </c>
      <c r="H13" s="60">
        <v>9080055</v>
      </c>
      <c r="I13" s="60">
        <v>9080295</v>
      </c>
      <c r="J13" s="60">
        <v>3026685</v>
      </c>
      <c r="K13" s="60">
        <v>3026685</v>
      </c>
      <c r="L13" s="60">
        <v>0</v>
      </c>
      <c r="M13" s="60">
        <v>6053370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15133665</v>
      </c>
      <c r="W13" s="60">
        <v>18160110</v>
      </c>
      <c r="X13" s="60">
        <v>-3026445</v>
      </c>
      <c r="Y13" s="61">
        <v>-16.67</v>
      </c>
      <c r="Z13" s="62">
        <v>36320220</v>
      </c>
    </row>
    <row r="14" spans="1:26" ht="13.5">
      <c r="A14" s="58" t="s">
        <v>40</v>
      </c>
      <c r="B14" s="19">
        <v>0</v>
      </c>
      <c r="C14" s="19">
        <v>0</v>
      </c>
      <c r="D14" s="59">
        <v>7119252</v>
      </c>
      <c r="E14" s="60">
        <v>7119252</v>
      </c>
      <c r="F14" s="60">
        <v>2734328</v>
      </c>
      <c r="G14" s="60">
        <v>2641106</v>
      </c>
      <c r="H14" s="60">
        <v>0</v>
      </c>
      <c r="I14" s="60">
        <v>5375434</v>
      </c>
      <c r="J14" s="60">
        <v>2617068</v>
      </c>
      <c r="K14" s="60">
        <v>2617068</v>
      </c>
      <c r="L14" s="60">
        <v>0</v>
      </c>
      <c r="M14" s="60">
        <v>5234136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10609570</v>
      </c>
      <c r="W14" s="60">
        <v>3559626</v>
      </c>
      <c r="X14" s="60">
        <v>7049944</v>
      </c>
      <c r="Y14" s="61">
        <v>198.05</v>
      </c>
      <c r="Z14" s="62">
        <v>7119252</v>
      </c>
    </row>
    <row r="15" spans="1:26" ht="13.5">
      <c r="A15" s="58" t="s">
        <v>41</v>
      </c>
      <c r="B15" s="19">
        <v>0</v>
      </c>
      <c r="C15" s="19">
        <v>0</v>
      </c>
      <c r="D15" s="59">
        <v>21753096</v>
      </c>
      <c r="E15" s="60">
        <v>21753096</v>
      </c>
      <c r="F15" s="60">
        <v>39086</v>
      </c>
      <c r="G15" s="60">
        <v>2507849</v>
      </c>
      <c r="H15" s="60">
        <v>2584562</v>
      </c>
      <c r="I15" s="60">
        <v>5131497</v>
      </c>
      <c r="J15" s="60">
        <v>1615421</v>
      </c>
      <c r="K15" s="60">
        <v>1478166</v>
      </c>
      <c r="L15" s="60">
        <v>0</v>
      </c>
      <c r="M15" s="60">
        <v>3093587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8225084</v>
      </c>
      <c r="W15" s="60">
        <v>10876548</v>
      </c>
      <c r="X15" s="60">
        <v>-2651464</v>
      </c>
      <c r="Y15" s="61">
        <v>-24.38</v>
      </c>
      <c r="Z15" s="62">
        <v>21753096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69359952</v>
      </c>
      <c r="E17" s="60">
        <v>69359952</v>
      </c>
      <c r="F17" s="60">
        <v>2227957</v>
      </c>
      <c r="G17" s="60">
        <v>4125176</v>
      </c>
      <c r="H17" s="60">
        <v>5430385</v>
      </c>
      <c r="I17" s="60">
        <v>11783518</v>
      </c>
      <c r="J17" s="60">
        <v>6677567</v>
      </c>
      <c r="K17" s="60">
        <v>4527529</v>
      </c>
      <c r="L17" s="60">
        <v>0</v>
      </c>
      <c r="M17" s="60">
        <v>11205096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22988614</v>
      </c>
      <c r="W17" s="60">
        <v>34679976</v>
      </c>
      <c r="X17" s="60">
        <v>-11691362</v>
      </c>
      <c r="Y17" s="61">
        <v>-33.71</v>
      </c>
      <c r="Z17" s="62">
        <v>69359952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214090476</v>
      </c>
      <c r="E18" s="73">
        <f t="shared" si="1"/>
        <v>214090476</v>
      </c>
      <c r="F18" s="73">
        <f t="shared" si="1"/>
        <v>10839761</v>
      </c>
      <c r="G18" s="73">
        <f t="shared" si="1"/>
        <v>9793233</v>
      </c>
      <c r="H18" s="73">
        <f t="shared" si="1"/>
        <v>22729763</v>
      </c>
      <c r="I18" s="73">
        <f t="shared" si="1"/>
        <v>43362757</v>
      </c>
      <c r="J18" s="73">
        <f t="shared" si="1"/>
        <v>25827435</v>
      </c>
      <c r="K18" s="73">
        <f t="shared" si="1"/>
        <v>20655225</v>
      </c>
      <c r="L18" s="73">
        <f t="shared" si="1"/>
        <v>0</v>
      </c>
      <c r="M18" s="73">
        <f t="shared" si="1"/>
        <v>46482660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89845417</v>
      </c>
      <c r="W18" s="73">
        <f t="shared" si="1"/>
        <v>107045238</v>
      </c>
      <c r="X18" s="73">
        <f t="shared" si="1"/>
        <v>-17199821</v>
      </c>
      <c r="Y18" s="67">
        <f>+IF(W18&lt;&gt;0,(X18/W18)*100,0)</f>
        <v>-16.067805837378774</v>
      </c>
      <c r="Z18" s="74">
        <f t="shared" si="1"/>
        <v>214090476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15</v>
      </c>
      <c r="E19" s="77">
        <f t="shared" si="2"/>
        <v>15</v>
      </c>
      <c r="F19" s="77">
        <f t="shared" si="2"/>
        <v>36576641</v>
      </c>
      <c r="G19" s="77">
        <f t="shared" si="2"/>
        <v>-3728048</v>
      </c>
      <c r="H19" s="77">
        <f t="shared" si="2"/>
        <v>-17214426</v>
      </c>
      <c r="I19" s="77">
        <f t="shared" si="2"/>
        <v>15634167</v>
      </c>
      <c r="J19" s="77">
        <f t="shared" si="2"/>
        <v>-18690310</v>
      </c>
      <c r="K19" s="77">
        <f t="shared" si="2"/>
        <v>-16627470</v>
      </c>
      <c r="L19" s="77">
        <f t="shared" si="2"/>
        <v>0</v>
      </c>
      <c r="M19" s="77">
        <f t="shared" si="2"/>
        <v>-35317780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-19683613</v>
      </c>
      <c r="W19" s="77">
        <f>IF(E10=E18,0,W10-W18)</f>
        <v>26411580</v>
      </c>
      <c r="X19" s="77">
        <f t="shared" si="2"/>
        <v>-46095193</v>
      </c>
      <c r="Y19" s="78">
        <f>+IF(W19&lt;&gt;0,(X19/W19)*100,0)</f>
        <v>-174.52645014043082</v>
      </c>
      <c r="Z19" s="79">
        <f t="shared" si="2"/>
        <v>15</v>
      </c>
    </row>
    <row r="20" spans="1:26" ht="13.5">
      <c r="A20" s="58" t="s">
        <v>46</v>
      </c>
      <c r="B20" s="19">
        <v>0</v>
      </c>
      <c r="C20" s="19">
        <v>0</v>
      </c>
      <c r="D20" s="59">
        <v>29673000</v>
      </c>
      <c r="E20" s="60">
        <v>29673000</v>
      </c>
      <c r="F20" s="60">
        <v>8411000</v>
      </c>
      <c r="G20" s="60">
        <v>0</v>
      </c>
      <c r="H20" s="60">
        <v>0</v>
      </c>
      <c r="I20" s="60">
        <v>8411000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8411000</v>
      </c>
      <c r="W20" s="60">
        <v>18822000</v>
      </c>
      <c r="X20" s="60">
        <v>-10411000</v>
      </c>
      <c r="Y20" s="61">
        <v>-55.31</v>
      </c>
      <c r="Z20" s="62">
        <v>29673000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29673015</v>
      </c>
      <c r="E22" s="88">
        <f t="shared" si="3"/>
        <v>29673015</v>
      </c>
      <c r="F22" s="88">
        <f t="shared" si="3"/>
        <v>44987641</v>
      </c>
      <c r="G22" s="88">
        <f t="shared" si="3"/>
        <v>-3728048</v>
      </c>
      <c r="H22" s="88">
        <f t="shared" si="3"/>
        <v>-17214426</v>
      </c>
      <c r="I22" s="88">
        <f t="shared" si="3"/>
        <v>24045167</v>
      </c>
      <c r="J22" s="88">
        <f t="shared" si="3"/>
        <v>-18690310</v>
      </c>
      <c r="K22" s="88">
        <f t="shared" si="3"/>
        <v>-16627470</v>
      </c>
      <c r="L22" s="88">
        <f t="shared" si="3"/>
        <v>0</v>
      </c>
      <c r="M22" s="88">
        <f t="shared" si="3"/>
        <v>-35317780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-11272613</v>
      </c>
      <c r="W22" s="88">
        <f t="shared" si="3"/>
        <v>45233580</v>
      </c>
      <c r="X22" s="88">
        <f t="shared" si="3"/>
        <v>-56506193</v>
      </c>
      <c r="Y22" s="89">
        <f>+IF(W22&lt;&gt;0,(X22/W22)*100,0)</f>
        <v>-124.9208950518619</v>
      </c>
      <c r="Z22" s="90">
        <f t="shared" si="3"/>
        <v>29673015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29673015</v>
      </c>
      <c r="E24" s="77">
        <f t="shared" si="4"/>
        <v>29673015</v>
      </c>
      <c r="F24" s="77">
        <f t="shared" si="4"/>
        <v>44987641</v>
      </c>
      <c r="G24" s="77">
        <f t="shared" si="4"/>
        <v>-3728048</v>
      </c>
      <c r="H24" s="77">
        <f t="shared" si="4"/>
        <v>-17214426</v>
      </c>
      <c r="I24" s="77">
        <f t="shared" si="4"/>
        <v>24045167</v>
      </c>
      <c r="J24" s="77">
        <f t="shared" si="4"/>
        <v>-18690310</v>
      </c>
      <c r="K24" s="77">
        <f t="shared" si="4"/>
        <v>-16627470</v>
      </c>
      <c r="L24" s="77">
        <f t="shared" si="4"/>
        <v>0</v>
      </c>
      <c r="M24" s="77">
        <f t="shared" si="4"/>
        <v>-35317780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-11272613</v>
      </c>
      <c r="W24" s="77">
        <f t="shared" si="4"/>
        <v>45233580</v>
      </c>
      <c r="X24" s="77">
        <f t="shared" si="4"/>
        <v>-56506193</v>
      </c>
      <c r="Y24" s="78">
        <f>+IF(W24&lt;&gt;0,(X24/W24)*100,0)</f>
        <v>-124.9208950518619</v>
      </c>
      <c r="Z24" s="79">
        <f t="shared" si="4"/>
        <v>29673015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43995264</v>
      </c>
      <c r="E27" s="100">
        <v>43995264</v>
      </c>
      <c r="F27" s="100">
        <v>21028</v>
      </c>
      <c r="G27" s="100">
        <v>238318</v>
      </c>
      <c r="H27" s="100">
        <v>1108493</v>
      </c>
      <c r="I27" s="100">
        <v>1367839</v>
      </c>
      <c r="J27" s="100">
        <v>6521514</v>
      </c>
      <c r="K27" s="100">
        <v>1183208</v>
      </c>
      <c r="L27" s="100">
        <v>209356</v>
      </c>
      <c r="M27" s="100">
        <v>7914078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9281917</v>
      </c>
      <c r="W27" s="100">
        <v>21997632</v>
      </c>
      <c r="X27" s="100">
        <v>-12715715</v>
      </c>
      <c r="Y27" s="101">
        <v>-57.8</v>
      </c>
      <c r="Z27" s="102">
        <v>43995264</v>
      </c>
    </row>
    <row r="28" spans="1:26" ht="13.5">
      <c r="A28" s="103" t="s">
        <v>46</v>
      </c>
      <c r="B28" s="19">
        <v>0</v>
      </c>
      <c r="C28" s="19">
        <v>0</v>
      </c>
      <c r="D28" s="59">
        <v>29673012</v>
      </c>
      <c r="E28" s="60">
        <v>29673012</v>
      </c>
      <c r="F28" s="60">
        <v>0</v>
      </c>
      <c r="G28" s="60">
        <v>0</v>
      </c>
      <c r="H28" s="60">
        <v>0</v>
      </c>
      <c r="I28" s="60">
        <v>0</v>
      </c>
      <c r="J28" s="60">
        <v>24950</v>
      </c>
      <c r="K28" s="60">
        <v>0</v>
      </c>
      <c r="L28" s="60">
        <v>105050</v>
      </c>
      <c r="M28" s="60">
        <v>130000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130000</v>
      </c>
      <c r="W28" s="60">
        <v>14836506</v>
      </c>
      <c r="X28" s="60">
        <v>-14706506</v>
      </c>
      <c r="Y28" s="61">
        <v>-99.12</v>
      </c>
      <c r="Z28" s="62">
        <v>29673012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14322252</v>
      </c>
      <c r="E31" s="60">
        <v>14322252</v>
      </c>
      <c r="F31" s="60">
        <v>21028</v>
      </c>
      <c r="G31" s="60">
        <v>238318</v>
      </c>
      <c r="H31" s="60">
        <v>1108493</v>
      </c>
      <c r="I31" s="60">
        <v>1367839</v>
      </c>
      <c r="J31" s="60">
        <v>6496564</v>
      </c>
      <c r="K31" s="60">
        <v>1183208</v>
      </c>
      <c r="L31" s="60">
        <v>104306</v>
      </c>
      <c r="M31" s="60">
        <v>7784078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9151917</v>
      </c>
      <c r="W31" s="60">
        <v>7161126</v>
      </c>
      <c r="X31" s="60">
        <v>1990791</v>
      </c>
      <c r="Y31" s="61">
        <v>27.8</v>
      </c>
      <c r="Z31" s="62">
        <v>14322252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43995264</v>
      </c>
      <c r="E32" s="100">
        <f t="shared" si="5"/>
        <v>43995264</v>
      </c>
      <c r="F32" s="100">
        <f t="shared" si="5"/>
        <v>21028</v>
      </c>
      <c r="G32" s="100">
        <f t="shared" si="5"/>
        <v>238318</v>
      </c>
      <c r="H32" s="100">
        <f t="shared" si="5"/>
        <v>1108493</v>
      </c>
      <c r="I32" s="100">
        <f t="shared" si="5"/>
        <v>1367839</v>
      </c>
      <c r="J32" s="100">
        <f t="shared" si="5"/>
        <v>6521514</v>
      </c>
      <c r="K32" s="100">
        <f t="shared" si="5"/>
        <v>1183208</v>
      </c>
      <c r="L32" s="100">
        <f t="shared" si="5"/>
        <v>209356</v>
      </c>
      <c r="M32" s="100">
        <f t="shared" si="5"/>
        <v>7914078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9281917</v>
      </c>
      <c r="W32" s="100">
        <f t="shared" si="5"/>
        <v>21997632</v>
      </c>
      <c r="X32" s="100">
        <f t="shared" si="5"/>
        <v>-12715715</v>
      </c>
      <c r="Y32" s="101">
        <f>+IF(W32&lt;&gt;0,(X32/W32)*100,0)</f>
        <v>-57.804926457538706</v>
      </c>
      <c r="Z32" s="102">
        <f t="shared" si="5"/>
        <v>43995264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164866686</v>
      </c>
      <c r="C35" s="19">
        <v>0</v>
      </c>
      <c r="D35" s="59">
        <v>109836443</v>
      </c>
      <c r="E35" s="60">
        <v>109836443</v>
      </c>
      <c r="F35" s="60">
        <v>159654208</v>
      </c>
      <c r="G35" s="60">
        <v>156327194</v>
      </c>
      <c r="H35" s="60">
        <v>179834249</v>
      </c>
      <c r="I35" s="60">
        <v>179834249</v>
      </c>
      <c r="J35" s="60">
        <v>132055155</v>
      </c>
      <c r="K35" s="60">
        <v>141104779</v>
      </c>
      <c r="L35" s="60">
        <v>174551650</v>
      </c>
      <c r="M35" s="60">
        <v>174551650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174551650</v>
      </c>
      <c r="W35" s="60">
        <v>54918222</v>
      </c>
      <c r="X35" s="60">
        <v>119633428</v>
      </c>
      <c r="Y35" s="61">
        <v>217.84</v>
      </c>
      <c r="Z35" s="62">
        <v>109836443</v>
      </c>
    </row>
    <row r="36" spans="1:26" ht="13.5">
      <c r="A36" s="58" t="s">
        <v>57</v>
      </c>
      <c r="B36" s="19">
        <v>464149519</v>
      </c>
      <c r="C36" s="19">
        <v>0</v>
      </c>
      <c r="D36" s="59">
        <v>424556727</v>
      </c>
      <c r="E36" s="60">
        <v>424556727</v>
      </c>
      <c r="F36" s="60">
        <v>424875801</v>
      </c>
      <c r="G36" s="60">
        <v>425114119</v>
      </c>
      <c r="H36" s="60">
        <v>423195928</v>
      </c>
      <c r="I36" s="60">
        <v>423195928</v>
      </c>
      <c r="J36" s="60">
        <v>426690756</v>
      </c>
      <c r="K36" s="60">
        <v>424847280</v>
      </c>
      <c r="L36" s="60">
        <v>421829549</v>
      </c>
      <c r="M36" s="60">
        <v>421829549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421829549</v>
      </c>
      <c r="W36" s="60">
        <v>212278364</v>
      </c>
      <c r="X36" s="60">
        <v>209551185</v>
      </c>
      <c r="Y36" s="61">
        <v>98.72</v>
      </c>
      <c r="Z36" s="62">
        <v>424556727</v>
      </c>
    </row>
    <row r="37" spans="1:26" ht="13.5">
      <c r="A37" s="58" t="s">
        <v>58</v>
      </c>
      <c r="B37" s="19">
        <v>34871827</v>
      </c>
      <c r="C37" s="19">
        <v>0</v>
      </c>
      <c r="D37" s="59">
        <v>39356079</v>
      </c>
      <c r="E37" s="60">
        <v>39356079</v>
      </c>
      <c r="F37" s="60">
        <v>5599038</v>
      </c>
      <c r="G37" s="60">
        <v>6238388</v>
      </c>
      <c r="H37" s="60">
        <v>45041677</v>
      </c>
      <c r="I37" s="60">
        <v>45041677</v>
      </c>
      <c r="J37" s="60">
        <v>19447717</v>
      </c>
      <c r="K37" s="60">
        <v>19335365</v>
      </c>
      <c r="L37" s="60">
        <v>20331674</v>
      </c>
      <c r="M37" s="60">
        <v>20331674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20331674</v>
      </c>
      <c r="W37" s="60">
        <v>19678040</v>
      </c>
      <c r="X37" s="60">
        <v>653634</v>
      </c>
      <c r="Y37" s="61">
        <v>3.32</v>
      </c>
      <c r="Z37" s="62">
        <v>39356079</v>
      </c>
    </row>
    <row r="38" spans="1:26" ht="13.5">
      <c r="A38" s="58" t="s">
        <v>59</v>
      </c>
      <c r="B38" s="19">
        <v>54633874</v>
      </c>
      <c r="C38" s="19">
        <v>0</v>
      </c>
      <c r="D38" s="59">
        <v>21826134</v>
      </c>
      <c r="E38" s="60">
        <v>21826134</v>
      </c>
      <c r="F38" s="60">
        <v>18231228</v>
      </c>
      <c r="G38" s="60">
        <v>18231228</v>
      </c>
      <c r="H38" s="60">
        <v>18231228</v>
      </c>
      <c r="I38" s="60">
        <v>18231228</v>
      </c>
      <c r="J38" s="60">
        <v>18231228</v>
      </c>
      <c r="K38" s="60">
        <v>42177195</v>
      </c>
      <c r="L38" s="60">
        <v>47120878</v>
      </c>
      <c r="M38" s="60">
        <v>47120878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47120878</v>
      </c>
      <c r="W38" s="60">
        <v>10913067</v>
      </c>
      <c r="X38" s="60">
        <v>36207811</v>
      </c>
      <c r="Y38" s="61">
        <v>331.78</v>
      </c>
      <c r="Z38" s="62">
        <v>21826134</v>
      </c>
    </row>
    <row r="39" spans="1:26" ht="13.5">
      <c r="A39" s="58" t="s">
        <v>60</v>
      </c>
      <c r="B39" s="19">
        <v>539510504</v>
      </c>
      <c r="C39" s="19">
        <v>0</v>
      </c>
      <c r="D39" s="59">
        <v>473210957</v>
      </c>
      <c r="E39" s="60">
        <v>473210957</v>
      </c>
      <c r="F39" s="60">
        <v>560699743</v>
      </c>
      <c r="G39" s="60">
        <v>556971697</v>
      </c>
      <c r="H39" s="60">
        <v>539757272</v>
      </c>
      <c r="I39" s="60">
        <v>539757272</v>
      </c>
      <c r="J39" s="60">
        <v>521066966</v>
      </c>
      <c r="K39" s="60">
        <v>504439499</v>
      </c>
      <c r="L39" s="60">
        <v>528928647</v>
      </c>
      <c r="M39" s="60">
        <v>528928647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528928647</v>
      </c>
      <c r="W39" s="60">
        <v>236605479</v>
      </c>
      <c r="X39" s="60">
        <v>292323168</v>
      </c>
      <c r="Y39" s="61">
        <v>123.55</v>
      </c>
      <c r="Z39" s="62">
        <v>473210957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44207792</v>
      </c>
      <c r="C42" s="19">
        <v>0</v>
      </c>
      <c r="D42" s="59">
        <v>39092630</v>
      </c>
      <c r="E42" s="60">
        <v>39092630</v>
      </c>
      <c r="F42" s="60">
        <v>44987640</v>
      </c>
      <c r="G42" s="60">
        <v>-4290005</v>
      </c>
      <c r="H42" s="60">
        <v>-6702941</v>
      </c>
      <c r="I42" s="60">
        <v>33994694</v>
      </c>
      <c r="J42" s="60">
        <v>-15513122</v>
      </c>
      <c r="K42" s="60">
        <v>23012097</v>
      </c>
      <c r="L42" s="60">
        <v>-6994235</v>
      </c>
      <c r="M42" s="60">
        <v>504740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34499434</v>
      </c>
      <c r="W42" s="60">
        <v>23814623</v>
      </c>
      <c r="X42" s="60">
        <v>10684811</v>
      </c>
      <c r="Y42" s="61">
        <v>44.87</v>
      </c>
      <c r="Z42" s="62">
        <v>39092630</v>
      </c>
    </row>
    <row r="43" spans="1:26" ht="13.5">
      <c r="A43" s="58" t="s">
        <v>63</v>
      </c>
      <c r="B43" s="19">
        <v>49885236</v>
      </c>
      <c r="C43" s="19">
        <v>0</v>
      </c>
      <c r="D43" s="59">
        <v>-74464765</v>
      </c>
      <c r="E43" s="60">
        <v>-74464765</v>
      </c>
      <c r="F43" s="60">
        <v>-21028</v>
      </c>
      <c r="G43" s="60">
        <v>-238318</v>
      </c>
      <c r="H43" s="60">
        <v>-1108493</v>
      </c>
      <c r="I43" s="60">
        <v>-1367839</v>
      </c>
      <c r="J43" s="60">
        <v>-6521514</v>
      </c>
      <c r="K43" s="60">
        <v>-1183208</v>
      </c>
      <c r="L43" s="60">
        <v>-209356</v>
      </c>
      <c r="M43" s="60">
        <v>-7914078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-9281917</v>
      </c>
      <c r="W43" s="60">
        <v>-37232232</v>
      </c>
      <c r="X43" s="60">
        <v>27950315</v>
      </c>
      <c r="Y43" s="61">
        <v>-75.07</v>
      </c>
      <c r="Z43" s="62">
        <v>-74464765</v>
      </c>
    </row>
    <row r="44" spans="1:26" ht="13.5">
      <c r="A44" s="58" t="s">
        <v>64</v>
      </c>
      <c r="B44" s="19">
        <v>34164759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141067594</v>
      </c>
      <c r="C45" s="22">
        <v>0</v>
      </c>
      <c r="D45" s="99">
        <v>-35372135</v>
      </c>
      <c r="E45" s="100">
        <v>-35372135</v>
      </c>
      <c r="F45" s="100">
        <v>44966612</v>
      </c>
      <c r="G45" s="100">
        <v>40438289</v>
      </c>
      <c r="H45" s="100">
        <v>32626855</v>
      </c>
      <c r="I45" s="100">
        <v>32626855</v>
      </c>
      <c r="J45" s="100">
        <v>10592219</v>
      </c>
      <c r="K45" s="100">
        <v>32421108</v>
      </c>
      <c r="L45" s="100">
        <v>25217517</v>
      </c>
      <c r="M45" s="100">
        <v>25217517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25217517</v>
      </c>
      <c r="W45" s="100">
        <v>-13417609</v>
      </c>
      <c r="X45" s="100">
        <v>38635126</v>
      </c>
      <c r="Y45" s="101">
        <v>-287.94</v>
      </c>
      <c r="Z45" s="102">
        <v>-35372135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3793657</v>
      </c>
      <c r="C49" s="52">
        <v>0</v>
      </c>
      <c r="D49" s="129">
        <v>2743385</v>
      </c>
      <c r="E49" s="54">
        <v>2163848</v>
      </c>
      <c r="F49" s="54">
        <v>0</v>
      </c>
      <c r="G49" s="54">
        <v>0</v>
      </c>
      <c r="H49" s="54">
        <v>0</v>
      </c>
      <c r="I49" s="54">
        <v>46413918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55114808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1016255</v>
      </c>
      <c r="C51" s="52">
        <v>0</v>
      </c>
      <c r="D51" s="129">
        <v>746180</v>
      </c>
      <c r="E51" s="54">
        <v>535121</v>
      </c>
      <c r="F51" s="54">
        <v>0</v>
      </c>
      <c r="G51" s="54">
        <v>0</v>
      </c>
      <c r="H51" s="54">
        <v>0</v>
      </c>
      <c r="I51" s="54">
        <v>143475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2441031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84.05297797180883</v>
      </c>
      <c r="E58" s="7">
        <f t="shared" si="6"/>
        <v>84.05297797180883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148.89725699012385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119.45726565697218</v>
      </c>
      <c r="W58" s="7">
        <f t="shared" si="6"/>
        <v>100.81296722175112</v>
      </c>
      <c r="X58" s="7">
        <f t="shared" si="6"/>
        <v>0</v>
      </c>
      <c r="Y58" s="7">
        <f t="shared" si="6"/>
        <v>0</v>
      </c>
      <c r="Z58" s="8">
        <f t="shared" si="6"/>
        <v>84.05297797180883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72.37599475930031</v>
      </c>
      <c r="E59" s="10">
        <f t="shared" si="7"/>
        <v>72.37599475930031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156.80279731686818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122.74609830275539</v>
      </c>
      <c r="W59" s="10">
        <f t="shared" si="7"/>
        <v>144.75198951860062</v>
      </c>
      <c r="X59" s="10">
        <f t="shared" si="7"/>
        <v>0</v>
      </c>
      <c r="Y59" s="10">
        <f t="shared" si="7"/>
        <v>0</v>
      </c>
      <c r="Z59" s="11">
        <f t="shared" si="7"/>
        <v>72.37599475930031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87.07641686588985</v>
      </c>
      <c r="E60" s="13">
        <f t="shared" si="7"/>
        <v>87.07641686588985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145.5677822020147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118.20647095728908</v>
      </c>
      <c r="W60" s="13">
        <f t="shared" si="7"/>
        <v>87.07633713409486</v>
      </c>
      <c r="X60" s="13">
        <f t="shared" si="7"/>
        <v>0</v>
      </c>
      <c r="Y60" s="13">
        <f t="shared" si="7"/>
        <v>0</v>
      </c>
      <c r="Z60" s="14">
        <f t="shared" si="7"/>
        <v>87.07641686588985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86.5508050435807</v>
      </c>
      <c r="E61" s="13">
        <f t="shared" si="7"/>
        <v>86.5508050435807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144.45419153562423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117.74996998318498</v>
      </c>
      <c r="W61" s="13">
        <f t="shared" si="7"/>
        <v>86.55076235346783</v>
      </c>
      <c r="X61" s="13">
        <f t="shared" si="7"/>
        <v>0</v>
      </c>
      <c r="Y61" s="13">
        <f t="shared" si="7"/>
        <v>0</v>
      </c>
      <c r="Z61" s="14">
        <f t="shared" si="7"/>
        <v>86.5508050435807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89.3385633841781</v>
      </c>
      <c r="E64" s="13">
        <f t="shared" si="7"/>
        <v>89.3385633841781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149.7259221196355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119.916314828332</v>
      </c>
      <c r="W64" s="13">
        <f t="shared" si="7"/>
        <v>89.30724403021524</v>
      </c>
      <c r="X64" s="13">
        <f t="shared" si="7"/>
        <v>0</v>
      </c>
      <c r="Y64" s="13">
        <f t="shared" si="7"/>
        <v>0</v>
      </c>
      <c r="Z64" s="14">
        <f t="shared" si="7"/>
        <v>89.3385633841781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146.10787920681426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116.10337276898275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50916936</v>
      </c>
      <c r="E67" s="26">
        <v>50916936</v>
      </c>
      <c r="F67" s="26">
        <v>4979417</v>
      </c>
      <c r="G67" s="26">
        <v>4203601</v>
      </c>
      <c r="H67" s="26">
        <v>5040513</v>
      </c>
      <c r="I67" s="26">
        <v>14223531</v>
      </c>
      <c r="J67" s="26">
        <v>4774255</v>
      </c>
      <c r="K67" s="26">
        <v>4626258</v>
      </c>
      <c r="L67" s="26"/>
      <c r="M67" s="26">
        <v>9400513</v>
      </c>
      <c r="N67" s="26"/>
      <c r="O67" s="26"/>
      <c r="P67" s="26"/>
      <c r="Q67" s="26"/>
      <c r="R67" s="26"/>
      <c r="S67" s="26"/>
      <c r="T67" s="26"/>
      <c r="U67" s="26"/>
      <c r="V67" s="26">
        <v>23624044</v>
      </c>
      <c r="W67" s="26">
        <v>25458468</v>
      </c>
      <c r="X67" s="26"/>
      <c r="Y67" s="25"/>
      <c r="Z67" s="27">
        <v>50916936</v>
      </c>
    </row>
    <row r="68" spans="1:26" ht="13.5" hidden="1">
      <c r="A68" s="37" t="s">
        <v>31</v>
      </c>
      <c r="B68" s="19"/>
      <c r="C68" s="19"/>
      <c r="D68" s="20">
        <v>11790792</v>
      </c>
      <c r="E68" s="21">
        <v>11790792</v>
      </c>
      <c r="F68" s="21">
        <v>1355857</v>
      </c>
      <c r="G68" s="21">
        <v>1437765</v>
      </c>
      <c r="H68" s="21">
        <v>1355182</v>
      </c>
      <c r="I68" s="21">
        <v>4148804</v>
      </c>
      <c r="J68" s="21">
        <v>1361931</v>
      </c>
      <c r="K68" s="21">
        <v>1409010</v>
      </c>
      <c r="L68" s="21"/>
      <c r="M68" s="21">
        <v>2770941</v>
      </c>
      <c r="N68" s="21"/>
      <c r="O68" s="21"/>
      <c r="P68" s="21"/>
      <c r="Q68" s="21"/>
      <c r="R68" s="21"/>
      <c r="S68" s="21"/>
      <c r="T68" s="21"/>
      <c r="U68" s="21"/>
      <c r="V68" s="21">
        <v>6919745</v>
      </c>
      <c r="W68" s="21">
        <v>5895396</v>
      </c>
      <c r="X68" s="21"/>
      <c r="Y68" s="20"/>
      <c r="Z68" s="23">
        <v>11790792</v>
      </c>
    </row>
    <row r="69" spans="1:26" ht="13.5" hidden="1">
      <c r="A69" s="38" t="s">
        <v>32</v>
      </c>
      <c r="B69" s="19"/>
      <c r="C69" s="19"/>
      <c r="D69" s="20">
        <v>37626144</v>
      </c>
      <c r="E69" s="21">
        <v>37626144</v>
      </c>
      <c r="F69" s="21">
        <v>3454302</v>
      </c>
      <c r="G69" s="21">
        <v>2563583</v>
      </c>
      <c r="H69" s="21">
        <v>3480006</v>
      </c>
      <c r="I69" s="21">
        <v>9497891</v>
      </c>
      <c r="J69" s="21">
        <v>3241941</v>
      </c>
      <c r="K69" s="21">
        <v>3078044</v>
      </c>
      <c r="L69" s="21"/>
      <c r="M69" s="21">
        <v>6319985</v>
      </c>
      <c r="N69" s="21"/>
      <c r="O69" s="21"/>
      <c r="P69" s="21"/>
      <c r="Q69" s="21"/>
      <c r="R69" s="21"/>
      <c r="S69" s="21"/>
      <c r="T69" s="21"/>
      <c r="U69" s="21"/>
      <c r="V69" s="21">
        <v>15817876</v>
      </c>
      <c r="W69" s="21">
        <v>18813072</v>
      </c>
      <c r="X69" s="21"/>
      <c r="Y69" s="20"/>
      <c r="Z69" s="23">
        <v>37626144</v>
      </c>
    </row>
    <row r="70" spans="1:26" ht="13.5" hidden="1">
      <c r="A70" s="39" t="s">
        <v>103</v>
      </c>
      <c r="B70" s="19"/>
      <c r="C70" s="19"/>
      <c r="D70" s="20">
        <v>30452016</v>
      </c>
      <c r="E70" s="21">
        <v>30452016</v>
      </c>
      <c r="F70" s="21">
        <v>2788870</v>
      </c>
      <c r="G70" s="21">
        <v>1898075</v>
      </c>
      <c r="H70" s="21">
        <v>2812761</v>
      </c>
      <c r="I70" s="21">
        <v>7499706</v>
      </c>
      <c r="J70" s="21">
        <v>2574588</v>
      </c>
      <c r="K70" s="21">
        <v>2410375</v>
      </c>
      <c r="L70" s="21"/>
      <c r="M70" s="21">
        <v>4984963</v>
      </c>
      <c r="N70" s="21"/>
      <c r="O70" s="21"/>
      <c r="P70" s="21"/>
      <c r="Q70" s="21"/>
      <c r="R70" s="21"/>
      <c r="S70" s="21"/>
      <c r="T70" s="21"/>
      <c r="U70" s="21"/>
      <c r="V70" s="21">
        <v>12484669</v>
      </c>
      <c r="W70" s="21">
        <v>15226008</v>
      </c>
      <c r="X70" s="21"/>
      <c r="Y70" s="20"/>
      <c r="Z70" s="23">
        <v>30452016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7171632</v>
      </c>
      <c r="E73" s="21">
        <v>7171632</v>
      </c>
      <c r="F73" s="21">
        <v>665432</v>
      </c>
      <c r="G73" s="21">
        <v>665508</v>
      </c>
      <c r="H73" s="21">
        <v>667245</v>
      </c>
      <c r="I73" s="21">
        <v>1998185</v>
      </c>
      <c r="J73" s="21">
        <v>667353</v>
      </c>
      <c r="K73" s="21">
        <v>667669</v>
      </c>
      <c r="L73" s="21"/>
      <c r="M73" s="21">
        <v>1335022</v>
      </c>
      <c r="N73" s="21"/>
      <c r="O73" s="21"/>
      <c r="P73" s="21"/>
      <c r="Q73" s="21"/>
      <c r="R73" s="21"/>
      <c r="S73" s="21"/>
      <c r="T73" s="21"/>
      <c r="U73" s="21"/>
      <c r="V73" s="21">
        <v>3333207</v>
      </c>
      <c r="W73" s="21">
        <v>3587064</v>
      </c>
      <c r="X73" s="21"/>
      <c r="Y73" s="20"/>
      <c r="Z73" s="23">
        <v>7171632</v>
      </c>
    </row>
    <row r="74" spans="1:26" ht="13.5" hidden="1">
      <c r="A74" s="39" t="s">
        <v>107</v>
      </c>
      <c r="B74" s="19"/>
      <c r="C74" s="19"/>
      <c r="D74" s="20">
        <v>2496</v>
      </c>
      <c r="E74" s="21">
        <v>2496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2496</v>
      </c>
    </row>
    <row r="75" spans="1:26" ht="13.5" hidden="1">
      <c r="A75" s="40" t="s">
        <v>110</v>
      </c>
      <c r="B75" s="28"/>
      <c r="C75" s="28"/>
      <c r="D75" s="29">
        <v>1500000</v>
      </c>
      <c r="E75" s="30">
        <v>1500000</v>
      </c>
      <c r="F75" s="30">
        <v>169258</v>
      </c>
      <c r="G75" s="30">
        <v>202253</v>
      </c>
      <c r="H75" s="30">
        <v>205325</v>
      </c>
      <c r="I75" s="30">
        <v>576836</v>
      </c>
      <c r="J75" s="30">
        <v>170383</v>
      </c>
      <c r="K75" s="30">
        <v>139204</v>
      </c>
      <c r="L75" s="30"/>
      <c r="M75" s="30">
        <v>309587</v>
      </c>
      <c r="N75" s="30"/>
      <c r="O75" s="30"/>
      <c r="P75" s="30"/>
      <c r="Q75" s="30"/>
      <c r="R75" s="30"/>
      <c r="S75" s="30"/>
      <c r="T75" s="30"/>
      <c r="U75" s="30"/>
      <c r="V75" s="30">
        <v>886423</v>
      </c>
      <c r="W75" s="30">
        <v>750000</v>
      </c>
      <c r="X75" s="30"/>
      <c r="Y75" s="29"/>
      <c r="Z75" s="31">
        <v>1500000</v>
      </c>
    </row>
    <row r="76" spans="1:26" ht="13.5" hidden="1">
      <c r="A76" s="42" t="s">
        <v>286</v>
      </c>
      <c r="B76" s="32"/>
      <c r="C76" s="32"/>
      <c r="D76" s="33">
        <v>42797201</v>
      </c>
      <c r="E76" s="34">
        <v>42797201</v>
      </c>
      <c r="F76" s="34">
        <v>4979417</v>
      </c>
      <c r="G76" s="34">
        <v>4203601</v>
      </c>
      <c r="H76" s="34">
        <v>5040513</v>
      </c>
      <c r="I76" s="34">
        <v>14223531</v>
      </c>
      <c r="J76" s="34">
        <v>4774255</v>
      </c>
      <c r="K76" s="34">
        <v>4626258</v>
      </c>
      <c r="L76" s="34">
        <v>4596593</v>
      </c>
      <c r="M76" s="34">
        <v>13997106</v>
      </c>
      <c r="N76" s="34"/>
      <c r="O76" s="34"/>
      <c r="P76" s="34"/>
      <c r="Q76" s="34"/>
      <c r="R76" s="34"/>
      <c r="S76" s="34"/>
      <c r="T76" s="34"/>
      <c r="U76" s="34"/>
      <c r="V76" s="34">
        <v>28220637</v>
      </c>
      <c r="W76" s="34">
        <v>25665437</v>
      </c>
      <c r="X76" s="34"/>
      <c r="Y76" s="33"/>
      <c r="Z76" s="35">
        <v>42797201</v>
      </c>
    </row>
    <row r="77" spans="1:26" ht="13.5" hidden="1">
      <c r="A77" s="37" t="s">
        <v>31</v>
      </c>
      <c r="B77" s="19"/>
      <c r="C77" s="19"/>
      <c r="D77" s="20">
        <v>8533703</v>
      </c>
      <c r="E77" s="21">
        <v>8533703</v>
      </c>
      <c r="F77" s="21">
        <v>1355857</v>
      </c>
      <c r="G77" s="21">
        <v>1437765</v>
      </c>
      <c r="H77" s="21">
        <v>1355182</v>
      </c>
      <c r="I77" s="21">
        <v>4148804</v>
      </c>
      <c r="J77" s="21">
        <v>1361931</v>
      </c>
      <c r="K77" s="21">
        <v>1409010</v>
      </c>
      <c r="L77" s="21">
        <v>1573972</v>
      </c>
      <c r="M77" s="21">
        <v>4344913</v>
      </c>
      <c r="N77" s="21"/>
      <c r="O77" s="21"/>
      <c r="P77" s="21"/>
      <c r="Q77" s="21"/>
      <c r="R77" s="21"/>
      <c r="S77" s="21"/>
      <c r="T77" s="21"/>
      <c r="U77" s="21"/>
      <c r="V77" s="21">
        <v>8493717</v>
      </c>
      <c r="W77" s="21">
        <v>8533703</v>
      </c>
      <c r="X77" s="21"/>
      <c r="Y77" s="20"/>
      <c r="Z77" s="23">
        <v>8533703</v>
      </c>
    </row>
    <row r="78" spans="1:26" ht="13.5" hidden="1">
      <c r="A78" s="38" t="s">
        <v>32</v>
      </c>
      <c r="B78" s="19"/>
      <c r="C78" s="19"/>
      <c r="D78" s="20">
        <v>32763498</v>
      </c>
      <c r="E78" s="21">
        <v>32763498</v>
      </c>
      <c r="F78" s="21">
        <v>3454302</v>
      </c>
      <c r="G78" s="21">
        <v>2563583</v>
      </c>
      <c r="H78" s="21">
        <v>3480006</v>
      </c>
      <c r="I78" s="21">
        <v>9497891</v>
      </c>
      <c r="J78" s="21">
        <v>3241941</v>
      </c>
      <c r="K78" s="21">
        <v>3078044</v>
      </c>
      <c r="L78" s="21">
        <v>2879877</v>
      </c>
      <c r="M78" s="21">
        <v>9199862</v>
      </c>
      <c r="N78" s="21"/>
      <c r="O78" s="21"/>
      <c r="P78" s="21"/>
      <c r="Q78" s="21"/>
      <c r="R78" s="21"/>
      <c r="S78" s="21"/>
      <c r="T78" s="21"/>
      <c r="U78" s="21"/>
      <c r="V78" s="21">
        <v>18697753</v>
      </c>
      <c r="W78" s="21">
        <v>16381734</v>
      </c>
      <c r="X78" s="21"/>
      <c r="Y78" s="20"/>
      <c r="Z78" s="23">
        <v>32763498</v>
      </c>
    </row>
    <row r="79" spans="1:26" ht="13.5" hidden="1">
      <c r="A79" s="39" t="s">
        <v>103</v>
      </c>
      <c r="B79" s="19"/>
      <c r="C79" s="19"/>
      <c r="D79" s="20">
        <v>26356465</v>
      </c>
      <c r="E79" s="21">
        <v>26356465</v>
      </c>
      <c r="F79" s="21">
        <v>2788870</v>
      </c>
      <c r="G79" s="21">
        <v>1898075</v>
      </c>
      <c r="H79" s="21">
        <v>2812761</v>
      </c>
      <c r="I79" s="21">
        <v>7499706</v>
      </c>
      <c r="J79" s="21">
        <v>2574588</v>
      </c>
      <c r="K79" s="21">
        <v>2410375</v>
      </c>
      <c r="L79" s="21">
        <v>2216025</v>
      </c>
      <c r="M79" s="21">
        <v>7200988</v>
      </c>
      <c r="N79" s="21"/>
      <c r="O79" s="21"/>
      <c r="P79" s="21"/>
      <c r="Q79" s="21"/>
      <c r="R79" s="21"/>
      <c r="S79" s="21"/>
      <c r="T79" s="21"/>
      <c r="U79" s="21"/>
      <c r="V79" s="21">
        <v>14700694</v>
      </c>
      <c r="W79" s="21">
        <v>13178226</v>
      </c>
      <c r="X79" s="21"/>
      <c r="Y79" s="20"/>
      <c r="Z79" s="23">
        <v>26356465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6407033</v>
      </c>
      <c r="E82" s="21">
        <v>6407033</v>
      </c>
      <c r="F82" s="21">
        <v>665432</v>
      </c>
      <c r="G82" s="21">
        <v>665508</v>
      </c>
      <c r="H82" s="21">
        <v>667245</v>
      </c>
      <c r="I82" s="21">
        <v>1998185</v>
      </c>
      <c r="J82" s="21">
        <v>667353</v>
      </c>
      <c r="K82" s="21">
        <v>667669</v>
      </c>
      <c r="L82" s="21">
        <v>663852</v>
      </c>
      <c r="M82" s="21">
        <v>1998874</v>
      </c>
      <c r="N82" s="21"/>
      <c r="O82" s="21"/>
      <c r="P82" s="21"/>
      <c r="Q82" s="21"/>
      <c r="R82" s="21"/>
      <c r="S82" s="21"/>
      <c r="T82" s="21"/>
      <c r="U82" s="21"/>
      <c r="V82" s="21">
        <v>3997059</v>
      </c>
      <c r="W82" s="21">
        <v>3203508</v>
      </c>
      <c r="X82" s="21"/>
      <c r="Y82" s="20"/>
      <c r="Z82" s="23">
        <v>6407033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1500000</v>
      </c>
      <c r="E84" s="30">
        <v>1500000</v>
      </c>
      <c r="F84" s="30">
        <v>169258</v>
      </c>
      <c r="G84" s="30">
        <v>202253</v>
      </c>
      <c r="H84" s="30">
        <v>205325</v>
      </c>
      <c r="I84" s="30">
        <v>576836</v>
      </c>
      <c r="J84" s="30">
        <v>170383</v>
      </c>
      <c r="K84" s="30">
        <v>139204</v>
      </c>
      <c r="L84" s="30">
        <v>142744</v>
      </c>
      <c r="M84" s="30">
        <v>452331</v>
      </c>
      <c r="N84" s="30"/>
      <c r="O84" s="30"/>
      <c r="P84" s="30"/>
      <c r="Q84" s="30"/>
      <c r="R84" s="30"/>
      <c r="S84" s="30"/>
      <c r="T84" s="30"/>
      <c r="U84" s="30"/>
      <c r="V84" s="30">
        <v>1029167</v>
      </c>
      <c r="W84" s="30">
        <v>750000</v>
      </c>
      <c r="X84" s="30"/>
      <c r="Y84" s="29"/>
      <c r="Z84" s="31">
        <v>1500000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128976255</v>
      </c>
      <c r="F5" s="100">
        <f t="shared" si="0"/>
        <v>128976255</v>
      </c>
      <c r="G5" s="100">
        <f t="shared" si="0"/>
        <v>43241141</v>
      </c>
      <c r="H5" s="100">
        <f t="shared" si="0"/>
        <v>3314957</v>
      </c>
      <c r="I5" s="100">
        <f t="shared" si="0"/>
        <v>1688922</v>
      </c>
      <c r="J5" s="100">
        <f t="shared" si="0"/>
        <v>48245020</v>
      </c>
      <c r="K5" s="100">
        <f t="shared" si="0"/>
        <v>2288249</v>
      </c>
      <c r="L5" s="100">
        <f t="shared" si="0"/>
        <v>716645</v>
      </c>
      <c r="M5" s="100">
        <f t="shared" si="0"/>
        <v>0</v>
      </c>
      <c r="N5" s="100">
        <f t="shared" si="0"/>
        <v>3004894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51249914</v>
      </c>
      <c r="X5" s="100">
        <f t="shared" si="0"/>
        <v>64488126</v>
      </c>
      <c r="Y5" s="100">
        <f t="shared" si="0"/>
        <v>-13238212</v>
      </c>
      <c r="Z5" s="137">
        <f>+IF(X5&lt;&gt;0,+(Y5/X5)*100,0)</f>
        <v>-20.528138777051762</v>
      </c>
      <c r="AA5" s="153">
        <f>SUM(AA6:AA8)</f>
        <v>128976255</v>
      </c>
    </row>
    <row r="6" spans="1:27" ht="13.5">
      <c r="A6" s="138" t="s">
        <v>75</v>
      </c>
      <c r="B6" s="136"/>
      <c r="C6" s="155"/>
      <c r="D6" s="155"/>
      <c r="E6" s="156">
        <v>115549083</v>
      </c>
      <c r="F6" s="60">
        <v>115549083</v>
      </c>
      <c r="G6" s="60">
        <v>41884573</v>
      </c>
      <c r="H6" s="60">
        <v>1876710</v>
      </c>
      <c r="I6" s="60">
        <v>322115</v>
      </c>
      <c r="J6" s="60">
        <v>44083398</v>
      </c>
      <c r="K6" s="60">
        <v>925415</v>
      </c>
      <c r="L6" s="60">
        <v>-741224</v>
      </c>
      <c r="M6" s="60"/>
      <c r="N6" s="60">
        <v>184191</v>
      </c>
      <c r="O6" s="60"/>
      <c r="P6" s="60"/>
      <c r="Q6" s="60"/>
      <c r="R6" s="60"/>
      <c r="S6" s="60"/>
      <c r="T6" s="60"/>
      <c r="U6" s="60"/>
      <c r="V6" s="60"/>
      <c r="W6" s="60">
        <v>44267589</v>
      </c>
      <c r="X6" s="60">
        <v>63669936</v>
      </c>
      <c r="Y6" s="60">
        <v>-19402347</v>
      </c>
      <c r="Z6" s="140">
        <v>-30.47</v>
      </c>
      <c r="AA6" s="155">
        <v>115549083</v>
      </c>
    </row>
    <row r="7" spans="1:27" ht="13.5">
      <c r="A7" s="138" t="s">
        <v>76</v>
      </c>
      <c r="B7" s="136"/>
      <c r="C7" s="157"/>
      <c r="D7" s="157"/>
      <c r="E7" s="158">
        <v>13427172</v>
      </c>
      <c r="F7" s="159">
        <v>13427172</v>
      </c>
      <c r="G7" s="159">
        <v>1356568</v>
      </c>
      <c r="H7" s="159">
        <v>1438247</v>
      </c>
      <c r="I7" s="159">
        <v>1366807</v>
      </c>
      <c r="J7" s="159">
        <v>4161622</v>
      </c>
      <c r="K7" s="159">
        <v>1362834</v>
      </c>
      <c r="L7" s="159">
        <v>1457869</v>
      </c>
      <c r="M7" s="159"/>
      <c r="N7" s="159">
        <v>2820703</v>
      </c>
      <c r="O7" s="159"/>
      <c r="P7" s="159"/>
      <c r="Q7" s="159"/>
      <c r="R7" s="159"/>
      <c r="S7" s="159"/>
      <c r="T7" s="159"/>
      <c r="U7" s="159"/>
      <c r="V7" s="159"/>
      <c r="W7" s="159">
        <v>6982325</v>
      </c>
      <c r="X7" s="159">
        <v>818190</v>
      </c>
      <c r="Y7" s="159">
        <v>6164135</v>
      </c>
      <c r="Z7" s="141">
        <v>753.39</v>
      </c>
      <c r="AA7" s="157">
        <v>13427172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8368596</v>
      </c>
      <c r="F9" s="100">
        <f t="shared" si="1"/>
        <v>8368596</v>
      </c>
      <c r="G9" s="100">
        <f t="shared" si="1"/>
        <v>442150</v>
      </c>
      <c r="H9" s="100">
        <f t="shared" si="1"/>
        <v>195973</v>
      </c>
      <c r="I9" s="100">
        <f t="shared" si="1"/>
        <v>321451</v>
      </c>
      <c r="J9" s="100">
        <f t="shared" si="1"/>
        <v>959574</v>
      </c>
      <c r="K9" s="100">
        <f t="shared" si="1"/>
        <v>1350438</v>
      </c>
      <c r="L9" s="100">
        <f t="shared" si="1"/>
        <v>230395</v>
      </c>
      <c r="M9" s="100">
        <f t="shared" si="1"/>
        <v>0</v>
      </c>
      <c r="N9" s="100">
        <f t="shared" si="1"/>
        <v>1580833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2540407</v>
      </c>
      <c r="X9" s="100">
        <f t="shared" si="1"/>
        <v>4184298</v>
      </c>
      <c r="Y9" s="100">
        <f t="shared" si="1"/>
        <v>-1643891</v>
      </c>
      <c r="Z9" s="137">
        <f>+IF(X9&lt;&gt;0,+(Y9/X9)*100,0)</f>
        <v>-39.287139682689904</v>
      </c>
      <c r="AA9" s="153">
        <f>SUM(AA10:AA14)</f>
        <v>8368596</v>
      </c>
    </row>
    <row r="10" spans="1:27" ht="13.5">
      <c r="A10" s="138" t="s">
        <v>79</v>
      </c>
      <c r="B10" s="136"/>
      <c r="C10" s="155"/>
      <c r="D10" s="155"/>
      <c r="E10" s="156">
        <v>1407096</v>
      </c>
      <c r="F10" s="60">
        <v>1407096</v>
      </c>
      <c r="G10" s="60">
        <v>30484</v>
      </c>
      <c r="H10" s="60">
        <v>15681</v>
      </c>
      <c r="I10" s="60">
        <v>22793</v>
      </c>
      <c r="J10" s="60">
        <v>68958</v>
      </c>
      <c r="K10" s="60">
        <v>1139627</v>
      </c>
      <c r="L10" s="60">
        <v>26835</v>
      </c>
      <c r="M10" s="60"/>
      <c r="N10" s="60">
        <v>1166462</v>
      </c>
      <c r="O10" s="60"/>
      <c r="P10" s="60"/>
      <c r="Q10" s="60"/>
      <c r="R10" s="60"/>
      <c r="S10" s="60"/>
      <c r="T10" s="60"/>
      <c r="U10" s="60"/>
      <c r="V10" s="60"/>
      <c r="W10" s="60">
        <v>1235420</v>
      </c>
      <c r="X10" s="60">
        <v>703548</v>
      </c>
      <c r="Y10" s="60">
        <v>531872</v>
      </c>
      <c r="Z10" s="140">
        <v>75.6</v>
      </c>
      <c r="AA10" s="155">
        <v>1407096</v>
      </c>
    </row>
    <row r="11" spans="1:27" ht="13.5">
      <c r="A11" s="138" t="s">
        <v>80</v>
      </c>
      <c r="B11" s="136"/>
      <c r="C11" s="155"/>
      <c r="D11" s="155"/>
      <c r="E11" s="156">
        <v>4632</v>
      </c>
      <c r="F11" s="60">
        <v>4632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2316</v>
      </c>
      <c r="Y11" s="60">
        <v>-2316</v>
      </c>
      <c r="Z11" s="140">
        <v>-100</v>
      </c>
      <c r="AA11" s="155">
        <v>4632</v>
      </c>
    </row>
    <row r="12" spans="1:27" ht="13.5">
      <c r="A12" s="138" t="s">
        <v>81</v>
      </c>
      <c r="B12" s="136"/>
      <c r="C12" s="155"/>
      <c r="D12" s="155"/>
      <c r="E12" s="156">
        <v>6648864</v>
      </c>
      <c r="F12" s="60">
        <v>6648864</v>
      </c>
      <c r="G12" s="60">
        <v>218071</v>
      </c>
      <c r="H12" s="60">
        <v>191877</v>
      </c>
      <c r="I12" s="60">
        <v>283488</v>
      </c>
      <c r="J12" s="60">
        <v>693436</v>
      </c>
      <c r="K12" s="60">
        <v>207580</v>
      </c>
      <c r="L12" s="60">
        <v>189904</v>
      </c>
      <c r="M12" s="60"/>
      <c r="N12" s="60">
        <v>397484</v>
      </c>
      <c r="O12" s="60"/>
      <c r="P12" s="60"/>
      <c r="Q12" s="60"/>
      <c r="R12" s="60"/>
      <c r="S12" s="60"/>
      <c r="T12" s="60"/>
      <c r="U12" s="60"/>
      <c r="V12" s="60"/>
      <c r="W12" s="60">
        <v>1090920</v>
      </c>
      <c r="X12" s="60">
        <v>3324432</v>
      </c>
      <c r="Y12" s="60">
        <v>-2233512</v>
      </c>
      <c r="Z12" s="140">
        <v>-67.18</v>
      </c>
      <c r="AA12" s="155">
        <v>6648864</v>
      </c>
    </row>
    <row r="13" spans="1:27" ht="13.5">
      <c r="A13" s="138" t="s">
        <v>82</v>
      </c>
      <c r="B13" s="136"/>
      <c r="C13" s="155"/>
      <c r="D13" s="155"/>
      <c r="E13" s="156">
        <v>308004</v>
      </c>
      <c r="F13" s="60">
        <v>308004</v>
      </c>
      <c r="G13" s="60">
        <v>193595</v>
      </c>
      <c r="H13" s="60">
        <v>-11585</v>
      </c>
      <c r="I13" s="60">
        <v>15170</v>
      </c>
      <c r="J13" s="60">
        <v>197180</v>
      </c>
      <c r="K13" s="60">
        <v>3231</v>
      </c>
      <c r="L13" s="60">
        <v>13656</v>
      </c>
      <c r="M13" s="60"/>
      <c r="N13" s="60">
        <v>16887</v>
      </c>
      <c r="O13" s="60"/>
      <c r="P13" s="60"/>
      <c r="Q13" s="60"/>
      <c r="R13" s="60"/>
      <c r="S13" s="60"/>
      <c r="T13" s="60"/>
      <c r="U13" s="60"/>
      <c r="V13" s="60"/>
      <c r="W13" s="60">
        <v>214067</v>
      </c>
      <c r="X13" s="60">
        <v>154002</v>
      </c>
      <c r="Y13" s="60">
        <v>60065</v>
      </c>
      <c r="Z13" s="140">
        <v>39</v>
      </c>
      <c r="AA13" s="155">
        <v>308004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68787552</v>
      </c>
      <c r="F15" s="100">
        <f t="shared" si="2"/>
        <v>68787552</v>
      </c>
      <c r="G15" s="100">
        <f t="shared" si="2"/>
        <v>8689796</v>
      </c>
      <c r="H15" s="100">
        <f t="shared" si="2"/>
        <v>-9347</v>
      </c>
      <c r="I15" s="100">
        <f t="shared" si="2"/>
        <v>24828</v>
      </c>
      <c r="J15" s="100">
        <f t="shared" si="2"/>
        <v>8705277</v>
      </c>
      <c r="K15" s="100">
        <f t="shared" si="2"/>
        <v>256367</v>
      </c>
      <c r="L15" s="100">
        <f t="shared" si="2"/>
        <v>2671</v>
      </c>
      <c r="M15" s="100">
        <f t="shared" si="2"/>
        <v>0</v>
      </c>
      <c r="N15" s="100">
        <f t="shared" si="2"/>
        <v>259038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8964315</v>
      </c>
      <c r="X15" s="100">
        <f t="shared" si="2"/>
        <v>34393776</v>
      </c>
      <c r="Y15" s="100">
        <f t="shared" si="2"/>
        <v>-25429461</v>
      </c>
      <c r="Z15" s="137">
        <f>+IF(X15&lt;&gt;0,+(Y15/X15)*100,0)</f>
        <v>-73.93622904330132</v>
      </c>
      <c r="AA15" s="153">
        <f>SUM(AA16:AA18)</f>
        <v>68787552</v>
      </c>
    </row>
    <row r="16" spans="1:27" ht="13.5">
      <c r="A16" s="138" t="s">
        <v>85</v>
      </c>
      <c r="B16" s="136"/>
      <c r="C16" s="155"/>
      <c r="D16" s="155"/>
      <c r="E16" s="156">
        <v>1706100</v>
      </c>
      <c r="F16" s="60">
        <v>1706100</v>
      </c>
      <c r="G16" s="60">
        <v>3110</v>
      </c>
      <c r="H16" s="60">
        <v>-13567</v>
      </c>
      <c r="I16" s="60">
        <v>20197</v>
      </c>
      <c r="J16" s="60">
        <v>9740</v>
      </c>
      <c r="K16" s="60">
        <v>11522</v>
      </c>
      <c r="L16" s="60">
        <v>1920</v>
      </c>
      <c r="M16" s="60"/>
      <c r="N16" s="60">
        <v>13442</v>
      </c>
      <c r="O16" s="60"/>
      <c r="P16" s="60"/>
      <c r="Q16" s="60"/>
      <c r="R16" s="60"/>
      <c r="S16" s="60"/>
      <c r="T16" s="60"/>
      <c r="U16" s="60"/>
      <c r="V16" s="60"/>
      <c r="W16" s="60">
        <v>23182</v>
      </c>
      <c r="X16" s="60">
        <v>853050</v>
      </c>
      <c r="Y16" s="60">
        <v>-829868</v>
      </c>
      <c r="Z16" s="140">
        <v>-97.28</v>
      </c>
      <c r="AA16" s="155">
        <v>1706100</v>
      </c>
    </row>
    <row r="17" spans="1:27" ht="13.5">
      <c r="A17" s="138" t="s">
        <v>86</v>
      </c>
      <c r="B17" s="136"/>
      <c r="C17" s="155"/>
      <c r="D17" s="155"/>
      <c r="E17" s="156">
        <v>66765924</v>
      </c>
      <c r="F17" s="60">
        <v>66765924</v>
      </c>
      <c r="G17" s="60">
        <v>8413875</v>
      </c>
      <c r="H17" s="60">
        <v>4185</v>
      </c>
      <c r="I17" s="60">
        <v>1285</v>
      </c>
      <c r="J17" s="60">
        <v>8419345</v>
      </c>
      <c r="K17" s="60">
        <v>2414</v>
      </c>
      <c r="L17" s="60">
        <v>716</v>
      </c>
      <c r="M17" s="60"/>
      <c r="N17" s="60">
        <v>3130</v>
      </c>
      <c r="O17" s="60"/>
      <c r="P17" s="60"/>
      <c r="Q17" s="60"/>
      <c r="R17" s="60"/>
      <c r="S17" s="60"/>
      <c r="T17" s="60"/>
      <c r="U17" s="60"/>
      <c r="V17" s="60"/>
      <c r="W17" s="60">
        <v>8422475</v>
      </c>
      <c r="X17" s="60">
        <v>33382962</v>
      </c>
      <c r="Y17" s="60">
        <v>-24960487</v>
      </c>
      <c r="Z17" s="140">
        <v>-74.77</v>
      </c>
      <c r="AA17" s="155">
        <v>66765924</v>
      </c>
    </row>
    <row r="18" spans="1:27" ht="13.5">
      <c r="A18" s="138" t="s">
        <v>87</v>
      </c>
      <c r="B18" s="136"/>
      <c r="C18" s="155"/>
      <c r="D18" s="155"/>
      <c r="E18" s="156">
        <v>315528</v>
      </c>
      <c r="F18" s="60">
        <v>315528</v>
      </c>
      <c r="G18" s="60">
        <v>272811</v>
      </c>
      <c r="H18" s="60">
        <v>35</v>
      </c>
      <c r="I18" s="60">
        <v>3346</v>
      </c>
      <c r="J18" s="60">
        <v>276192</v>
      </c>
      <c r="K18" s="60">
        <v>242431</v>
      </c>
      <c r="L18" s="60">
        <v>35</v>
      </c>
      <c r="M18" s="60"/>
      <c r="N18" s="60">
        <v>242466</v>
      </c>
      <c r="O18" s="60"/>
      <c r="P18" s="60"/>
      <c r="Q18" s="60"/>
      <c r="R18" s="60"/>
      <c r="S18" s="60"/>
      <c r="T18" s="60"/>
      <c r="U18" s="60"/>
      <c r="V18" s="60"/>
      <c r="W18" s="60">
        <v>518658</v>
      </c>
      <c r="X18" s="60">
        <v>157764</v>
      </c>
      <c r="Y18" s="60">
        <v>360894</v>
      </c>
      <c r="Z18" s="140">
        <v>228.76</v>
      </c>
      <c r="AA18" s="155">
        <v>315528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37631088</v>
      </c>
      <c r="F19" s="100">
        <f t="shared" si="3"/>
        <v>37631088</v>
      </c>
      <c r="G19" s="100">
        <f t="shared" si="3"/>
        <v>3454315</v>
      </c>
      <c r="H19" s="100">
        <f t="shared" si="3"/>
        <v>2563602</v>
      </c>
      <c r="I19" s="100">
        <f t="shared" si="3"/>
        <v>3480136</v>
      </c>
      <c r="J19" s="100">
        <f t="shared" si="3"/>
        <v>9498053</v>
      </c>
      <c r="K19" s="100">
        <f t="shared" si="3"/>
        <v>3242071</v>
      </c>
      <c r="L19" s="100">
        <f t="shared" si="3"/>
        <v>3078044</v>
      </c>
      <c r="M19" s="100">
        <f t="shared" si="3"/>
        <v>0</v>
      </c>
      <c r="N19" s="100">
        <f t="shared" si="3"/>
        <v>6320115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15818168</v>
      </c>
      <c r="X19" s="100">
        <f t="shared" si="3"/>
        <v>18815544</v>
      </c>
      <c r="Y19" s="100">
        <f t="shared" si="3"/>
        <v>-2997376</v>
      </c>
      <c r="Z19" s="137">
        <f>+IF(X19&lt;&gt;0,+(Y19/X19)*100,0)</f>
        <v>-15.930318039170166</v>
      </c>
      <c r="AA19" s="153">
        <f>SUM(AA20:AA23)</f>
        <v>37631088</v>
      </c>
    </row>
    <row r="20" spans="1:27" ht="13.5">
      <c r="A20" s="138" t="s">
        <v>89</v>
      </c>
      <c r="B20" s="136"/>
      <c r="C20" s="155"/>
      <c r="D20" s="155"/>
      <c r="E20" s="156">
        <v>30458460</v>
      </c>
      <c r="F20" s="60">
        <v>30458460</v>
      </c>
      <c r="G20" s="60">
        <v>2788870</v>
      </c>
      <c r="H20" s="60">
        <v>1898075</v>
      </c>
      <c r="I20" s="60">
        <v>2812761</v>
      </c>
      <c r="J20" s="60">
        <v>7499706</v>
      </c>
      <c r="K20" s="60">
        <v>2574588</v>
      </c>
      <c r="L20" s="60">
        <v>2410375</v>
      </c>
      <c r="M20" s="60"/>
      <c r="N20" s="60">
        <v>4984963</v>
      </c>
      <c r="O20" s="60"/>
      <c r="P20" s="60"/>
      <c r="Q20" s="60"/>
      <c r="R20" s="60"/>
      <c r="S20" s="60"/>
      <c r="T20" s="60"/>
      <c r="U20" s="60"/>
      <c r="V20" s="60"/>
      <c r="W20" s="60">
        <v>12484669</v>
      </c>
      <c r="X20" s="60">
        <v>15229230</v>
      </c>
      <c r="Y20" s="60">
        <v>-2744561</v>
      </c>
      <c r="Z20" s="140">
        <v>-18.02</v>
      </c>
      <c r="AA20" s="155">
        <v>30458460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7172628</v>
      </c>
      <c r="F23" s="60">
        <v>7172628</v>
      </c>
      <c r="G23" s="60">
        <v>665445</v>
      </c>
      <c r="H23" s="60">
        <v>665527</v>
      </c>
      <c r="I23" s="60">
        <v>667375</v>
      </c>
      <c r="J23" s="60">
        <v>1998347</v>
      </c>
      <c r="K23" s="60">
        <v>667483</v>
      </c>
      <c r="L23" s="60">
        <v>667669</v>
      </c>
      <c r="M23" s="60"/>
      <c r="N23" s="60">
        <v>1335152</v>
      </c>
      <c r="O23" s="60"/>
      <c r="P23" s="60"/>
      <c r="Q23" s="60"/>
      <c r="R23" s="60"/>
      <c r="S23" s="60"/>
      <c r="T23" s="60"/>
      <c r="U23" s="60"/>
      <c r="V23" s="60"/>
      <c r="W23" s="60">
        <v>3333499</v>
      </c>
      <c r="X23" s="60">
        <v>3586314</v>
      </c>
      <c r="Y23" s="60">
        <v>-252815</v>
      </c>
      <c r="Z23" s="140">
        <v>-7.05</v>
      </c>
      <c r="AA23" s="155">
        <v>7172628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243763491</v>
      </c>
      <c r="F25" s="73">
        <f t="shared" si="4"/>
        <v>243763491</v>
      </c>
      <c r="G25" s="73">
        <f t="shared" si="4"/>
        <v>55827402</v>
      </c>
      <c r="H25" s="73">
        <f t="shared" si="4"/>
        <v>6065185</v>
      </c>
      <c r="I25" s="73">
        <f t="shared" si="4"/>
        <v>5515337</v>
      </c>
      <c r="J25" s="73">
        <f t="shared" si="4"/>
        <v>67407924</v>
      </c>
      <c r="K25" s="73">
        <f t="shared" si="4"/>
        <v>7137125</v>
      </c>
      <c r="L25" s="73">
        <f t="shared" si="4"/>
        <v>4027755</v>
      </c>
      <c r="M25" s="73">
        <f t="shared" si="4"/>
        <v>0</v>
      </c>
      <c r="N25" s="73">
        <f t="shared" si="4"/>
        <v>11164880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78572804</v>
      </c>
      <c r="X25" s="73">
        <f t="shared" si="4"/>
        <v>121881744</v>
      </c>
      <c r="Y25" s="73">
        <f t="shared" si="4"/>
        <v>-43308940</v>
      </c>
      <c r="Z25" s="170">
        <f>+IF(X25&lt;&gt;0,+(Y25/X25)*100,0)</f>
        <v>-35.533574248822696</v>
      </c>
      <c r="AA25" s="168">
        <f>+AA5+AA9+AA15+AA19+AA24</f>
        <v>243763491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76022148</v>
      </c>
      <c r="F28" s="100">
        <f t="shared" si="5"/>
        <v>76022148</v>
      </c>
      <c r="G28" s="100">
        <f t="shared" si="5"/>
        <v>4365812</v>
      </c>
      <c r="H28" s="100">
        <f t="shared" si="5"/>
        <v>2617698</v>
      </c>
      <c r="I28" s="100">
        <f t="shared" si="5"/>
        <v>6144523</v>
      </c>
      <c r="J28" s="100">
        <f t="shared" si="5"/>
        <v>13128033</v>
      </c>
      <c r="K28" s="100">
        <f t="shared" si="5"/>
        <v>9403561</v>
      </c>
      <c r="L28" s="100">
        <f t="shared" si="5"/>
        <v>6673472</v>
      </c>
      <c r="M28" s="100">
        <f t="shared" si="5"/>
        <v>0</v>
      </c>
      <c r="N28" s="100">
        <f t="shared" si="5"/>
        <v>16077033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29205066</v>
      </c>
      <c r="X28" s="100">
        <f t="shared" si="5"/>
        <v>38011074</v>
      </c>
      <c r="Y28" s="100">
        <f t="shared" si="5"/>
        <v>-8806008</v>
      </c>
      <c r="Z28" s="137">
        <f>+IF(X28&lt;&gt;0,+(Y28/X28)*100,0)</f>
        <v>-23.166953925058785</v>
      </c>
      <c r="AA28" s="153">
        <f>SUM(AA29:AA31)</f>
        <v>76022148</v>
      </c>
    </row>
    <row r="29" spans="1:27" ht="13.5">
      <c r="A29" s="138" t="s">
        <v>75</v>
      </c>
      <c r="B29" s="136"/>
      <c r="C29" s="155"/>
      <c r="D29" s="155"/>
      <c r="E29" s="156">
        <v>55288044</v>
      </c>
      <c r="F29" s="60">
        <v>55288044</v>
      </c>
      <c r="G29" s="60">
        <v>3061599</v>
      </c>
      <c r="H29" s="60">
        <v>1416996</v>
      </c>
      <c r="I29" s="60">
        <v>4349619</v>
      </c>
      <c r="J29" s="60">
        <v>8828214</v>
      </c>
      <c r="K29" s="60">
        <v>5359759</v>
      </c>
      <c r="L29" s="60">
        <v>3597143</v>
      </c>
      <c r="M29" s="60"/>
      <c r="N29" s="60">
        <v>8956902</v>
      </c>
      <c r="O29" s="60"/>
      <c r="P29" s="60"/>
      <c r="Q29" s="60"/>
      <c r="R29" s="60"/>
      <c r="S29" s="60"/>
      <c r="T29" s="60"/>
      <c r="U29" s="60"/>
      <c r="V29" s="60"/>
      <c r="W29" s="60">
        <v>17785116</v>
      </c>
      <c r="X29" s="60">
        <v>27644022</v>
      </c>
      <c r="Y29" s="60">
        <v>-9858906</v>
      </c>
      <c r="Z29" s="140">
        <v>-35.66</v>
      </c>
      <c r="AA29" s="155">
        <v>55288044</v>
      </c>
    </row>
    <row r="30" spans="1:27" ht="13.5">
      <c r="A30" s="138" t="s">
        <v>76</v>
      </c>
      <c r="B30" s="136"/>
      <c r="C30" s="157"/>
      <c r="D30" s="157"/>
      <c r="E30" s="158">
        <v>10809192</v>
      </c>
      <c r="F30" s="159">
        <v>10809192</v>
      </c>
      <c r="G30" s="159">
        <v>770700</v>
      </c>
      <c r="H30" s="159">
        <v>970140</v>
      </c>
      <c r="I30" s="159">
        <v>994595</v>
      </c>
      <c r="J30" s="159">
        <v>2735435</v>
      </c>
      <c r="K30" s="159">
        <v>2684380</v>
      </c>
      <c r="L30" s="159">
        <v>2137625</v>
      </c>
      <c r="M30" s="159"/>
      <c r="N30" s="159">
        <v>4822005</v>
      </c>
      <c r="O30" s="159"/>
      <c r="P30" s="159"/>
      <c r="Q30" s="159"/>
      <c r="R30" s="159"/>
      <c r="S30" s="159"/>
      <c r="T30" s="159"/>
      <c r="U30" s="159"/>
      <c r="V30" s="159"/>
      <c r="W30" s="159">
        <v>7557440</v>
      </c>
      <c r="X30" s="159">
        <v>5404596</v>
      </c>
      <c r="Y30" s="159">
        <v>2152844</v>
      </c>
      <c r="Z30" s="141">
        <v>39.83</v>
      </c>
      <c r="AA30" s="157">
        <v>10809192</v>
      </c>
    </row>
    <row r="31" spans="1:27" ht="13.5">
      <c r="A31" s="138" t="s">
        <v>77</v>
      </c>
      <c r="B31" s="136"/>
      <c r="C31" s="155"/>
      <c r="D31" s="155"/>
      <c r="E31" s="156">
        <v>9924912</v>
      </c>
      <c r="F31" s="60">
        <v>9924912</v>
      </c>
      <c r="G31" s="60">
        <v>533513</v>
      </c>
      <c r="H31" s="60">
        <v>230562</v>
      </c>
      <c r="I31" s="60">
        <v>800309</v>
      </c>
      <c r="J31" s="60">
        <v>1564384</v>
      </c>
      <c r="K31" s="60">
        <v>1359422</v>
      </c>
      <c r="L31" s="60">
        <v>938704</v>
      </c>
      <c r="M31" s="60"/>
      <c r="N31" s="60">
        <v>2298126</v>
      </c>
      <c r="O31" s="60"/>
      <c r="P31" s="60"/>
      <c r="Q31" s="60"/>
      <c r="R31" s="60"/>
      <c r="S31" s="60"/>
      <c r="T31" s="60"/>
      <c r="U31" s="60"/>
      <c r="V31" s="60"/>
      <c r="W31" s="60">
        <v>3862510</v>
      </c>
      <c r="X31" s="60">
        <v>4962456</v>
      </c>
      <c r="Y31" s="60">
        <v>-1099946</v>
      </c>
      <c r="Z31" s="140">
        <v>-22.17</v>
      </c>
      <c r="AA31" s="155">
        <v>9924912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29205960</v>
      </c>
      <c r="F32" s="100">
        <f t="shared" si="6"/>
        <v>29205960</v>
      </c>
      <c r="G32" s="100">
        <f t="shared" si="6"/>
        <v>1495029</v>
      </c>
      <c r="H32" s="100">
        <f t="shared" si="6"/>
        <v>532623</v>
      </c>
      <c r="I32" s="100">
        <f t="shared" si="6"/>
        <v>2316662</v>
      </c>
      <c r="J32" s="100">
        <f t="shared" si="6"/>
        <v>4344314</v>
      </c>
      <c r="K32" s="100">
        <f t="shared" si="6"/>
        <v>3403679</v>
      </c>
      <c r="L32" s="100">
        <f t="shared" si="6"/>
        <v>2829702</v>
      </c>
      <c r="M32" s="100">
        <f t="shared" si="6"/>
        <v>0</v>
      </c>
      <c r="N32" s="100">
        <f t="shared" si="6"/>
        <v>6233381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10577695</v>
      </c>
      <c r="X32" s="100">
        <f t="shared" si="6"/>
        <v>14602980</v>
      </c>
      <c r="Y32" s="100">
        <f t="shared" si="6"/>
        <v>-4025285</v>
      </c>
      <c r="Z32" s="137">
        <f>+IF(X32&lt;&gt;0,+(Y32/X32)*100,0)</f>
        <v>-27.564818961609205</v>
      </c>
      <c r="AA32" s="153">
        <f>SUM(AA33:AA37)</f>
        <v>29205960</v>
      </c>
    </row>
    <row r="33" spans="1:27" ht="13.5">
      <c r="A33" s="138" t="s">
        <v>79</v>
      </c>
      <c r="B33" s="136"/>
      <c r="C33" s="155"/>
      <c r="D33" s="155"/>
      <c r="E33" s="156">
        <v>9630996</v>
      </c>
      <c r="F33" s="60">
        <v>9630996</v>
      </c>
      <c r="G33" s="60">
        <v>506876</v>
      </c>
      <c r="H33" s="60">
        <v>195291</v>
      </c>
      <c r="I33" s="60">
        <v>755493</v>
      </c>
      <c r="J33" s="60">
        <v>1457660</v>
      </c>
      <c r="K33" s="60">
        <v>1200774</v>
      </c>
      <c r="L33" s="60">
        <v>1123176</v>
      </c>
      <c r="M33" s="60"/>
      <c r="N33" s="60">
        <v>2323950</v>
      </c>
      <c r="O33" s="60"/>
      <c r="P33" s="60"/>
      <c r="Q33" s="60"/>
      <c r="R33" s="60"/>
      <c r="S33" s="60"/>
      <c r="T33" s="60"/>
      <c r="U33" s="60"/>
      <c r="V33" s="60"/>
      <c r="W33" s="60">
        <v>3781610</v>
      </c>
      <c r="X33" s="60">
        <v>4815498</v>
      </c>
      <c r="Y33" s="60">
        <v>-1033888</v>
      </c>
      <c r="Z33" s="140">
        <v>-21.47</v>
      </c>
      <c r="AA33" s="155">
        <v>9630996</v>
      </c>
    </row>
    <row r="34" spans="1:27" ht="13.5">
      <c r="A34" s="138" t="s">
        <v>80</v>
      </c>
      <c r="B34" s="136"/>
      <c r="C34" s="155"/>
      <c r="D34" s="155"/>
      <c r="E34" s="156">
        <v>3279960</v>
      </c>
      <c r="F34" s="60">
        <v>3279960</v>
      </c>
      <c r="G34" s="60">
        <v>149015</v>
      </c>
      <c r="H34" s="60">
        <v>26737</v>
      </c>
      <c r="I34" s="60">
        <v>195171</v>
      </c>
      <c r="J34" s="60">
        <v>370923</v>
      </c>
      <c r="K34" s="60">
        <v>335070</v>
      </c>
      <c r="L34" s="60">
        <v>266293</v>
      </c>
      <c r="M34" s="60"/>
      <c r="N34" s="60">
        <v>601363</v>
      </c>
      <c r="O34" s="60"/>
      <c r="P34" s="60"/>
      <c r="Q34" s="60"/>
      <c r="R34" s="60"/>
      <c r="S34" s="60"/>
      <c r="T34" s="60"/>
      <c r="U34" s="60"/>
      <c r="V34" s="60"/>
      <c r="W34" s="60">
        <v>972286</v>
      </c>
      <c r="X34" s="60">
        <v>1639980</v>
      </c>
      <c r="Y34" s="60">
        <v>-667694</v>
      </c>
      <c r="Z34" s="140">
        <v>-40.71</v>
      </c>
      <c r="AA34" s="155">
        <v>3279960</v>
      </c>
    </row>
    <row r="35" spans="1:27" ht="13.5">
      <c r="A35" s="138" t="s">
        <v>81</v>
      </c>
      <c r="B35" s="136"/>
      <c r="C35" s="155"/>
      <c r="D35" s="155"/>
      <c r="E35" s="156">
        <v>12073848</v>
      </c>
      <c r="F35" s="60">
        <v>12073848</v>
      </c>
      <c r="G35" s="60">
        <v>714389</v>
      </c>
      <c r="H35" s="60">
        <v>247621</v>
      </c>
      <c r="I35" s="60">
        <v>973451</v>
      </c>
      <c r="J35" s="60">
        <v>1935461</v>
      </c>
      <c r="K35" s="60">
        <v>1469454</v>
      </c>
      <c r="L35" s="60">
        <v>1173800</v>
      </c>
      <c r="M35" s="60"/>
      <c r="N35" s="60">
        <v>2643254</v>
      </c>
      <c r="O35" s="60"/>
      <c r="P35" s="60"/>
      <c r="Q35" s="60"/>
      <c r="R35" s="60"/>
      <c r="S35" s="60"/>
      <c r="T35" s="60"/>
      <c r="U35" s="60"/>
      <c r="V35" s="60"/>
      <c r="W35" s="60">
        <v>4578715</v>
      </c>
      <c r="X35" s="60">
        <v>6036924</v>
      </c>
      <c r="Y35" s="60">
        <v>-1458209</v>
      </c>
      <c r="Z35" s="140">
        <v>-24.15</v>
      </c>
      <c r="AA35" s="155">
        <v>12073848</v>
      </c>
    </row>
    <row r="36" spans="1:27" ht="13.5">
      <c r="A36" s="138" t="s">
        <v>82</v>
      </c>
      <c r="B36" s="136"/>
      <c r="C36" s="155"/>
      <c r="D36" s="155"/>
      <c r="E36" s="156">
        <v>4221156</v>
      </c>
      <c r="F36" s="60">
        <v>4221156</v>
      </c>
      <c r="G36" s="60">
        <v>124749</v>
      </c>
      <c r="H36" s="60">
        <v>62974</v>
      </c>
      <c r="I36" s="60">
        <v>392547</v>
      </c>
      <c r="J36" s="60">
        <v>580270</v>
      </c>
      <c r="K36" s="60">
        <v>398381</v>
      </c>
      <c r="L36" s="60">
        <v>266433</v>
      </c>
      <c r="M36" s="60"/>
      <c r="N36" s="60">
        <v>664814</v>
      </c>
      <c r="O36" s="60"/>
      <c r="P36" s="60"/>
      <c r="Q36" s="60"/>
      <c r="R36" s="60"/>
      <c r="S36" s="60"/>
      <c r="T36" s="60"/>
      <c r="U36" s="60"/>
      <c r="V36" s="60"/>
      <c r="W36" s="60">
        <v>1245084</v>
      </c>
      <c r="X36" s="60">
        <v>2110578</v>
      </c>
      <c r="Y36" s="60">
        <v>-865494</v>
      </c>
      <c r="Z36" s="140">
        <v>-41.01</v>
      </c>
      <c r="AA36" s="155">
        <v>4221156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73469940</v>
      </c>
      <c r="F38" s="100">
        <f t="shared" si="7"/>
        <v>73469940</v>
      </c>
      <c r="G38" s="100">
        <f t="shared" si="7"/>
        <v>4453703</v>
      </c>
      <c r="H38" s="100">
        <f t="shared" si="7"/>
        <v>3883931</v>
      </c>
      <c r="I38" s="100">
        <f t="shared" si="7"/>
        <v>10813539</v>
      </c>
      <c r="J38" s="100">
        <f t="shared" si="7"/>
        <v>19151173</v>
      </c>
      <c r="K38" s="100">
        <f t="shared" si="7"/>
        <v>10200445</v>
      </c>
      <c r="L38" s="100">
        <f t="shared" si="7"/>
        <v>8711215</v>
      </c>
      <c r="M38" s="100">
        <f t="shared" si="7"/>
        <v>0</v>
      </c>
      <c r="N38" s="100">
        <f t="shared" si="7"/>
        <v>18911660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38062833</v>
      </c>
      <c r="X38" s="100">
        <f t="shared" si="7"/>
        <v>36734970</v>
      </c>
      <c r="Y38" s="100">
        <f t="shared" si="7"/>
        <v>1327863</v>
      </c>
      <c r="Z38" s="137">
        <f>+IF(X38&lt;&gt;0,+(Y38/X38)*100,0)</f>
        <v>3.6147109960890127</v>
      </c>
      <c r="AA38" s="153">
        <f>SUM(AA39:AA41)</f>
        <v>73469940</v>
      </c>
    </row>
    <row r="39" spans="1:27" ht="13.5">
      <c r="A39" s="138" t="s">
        <v>85</v>
      </c>
      <c r="B39" s="136"/>
      <c r="C39" s="155"/>
      <c r="D39" s="155"/>
      <c r="E39" s="156">
        <v>11029200</v>
      </c>
      <c r="F39" s="60">
        <v>11029200</v>
      </c>
      <c r="G39" s="60">
        <v>523906</v>
      </c>
      <c r="H39" s="60">
        <v>367957</v>
      </c>
      <c r="I39" s="60">
        <v>855656</v>
      </c>
      <c r="J39" s="60">
        <v>1747519</v>
      </c>
      <c r="K39" s="60">
        <v>1270213</v>
      </c>
      <c r="L39" s="60">
        <v>1010895</v>
      </c>
      <c r="M39" s="60"/>
      <c r="N39" s="60">
        <v>2281108</v>
      </c>
      <c r="O39" s="60"/>
      <c r="P39" s="60"/>
      <c r="Q39" s="60"/>
      <c r="R39" s="60"/>
      <c r="S39" s="60"/>
      <c r="T39" s="60"/>
      <c r="U39" s="60"/>
      <c r="V39" s="60"/>
      <c r="W39" s="60">
        <v>4028627</v>
      </c>
      <c r="X39" s="60">
        <v>5514600</v>
      </c>
      <c r="Y39" s="60">
        <v>-1485973</v>
      </c>
      <c r="Z39" s="140">
        <v>-26.95</v>
      </c>
      <c r="AA39" s="155">
        <v>11029200</v>
      </c>
    </row>
    <row r="40" spans="1:27" ht="13.5">
      <c r="A40" s="138" t="s">
        <v>86</v>
      </c>
      <c r="B40" s="136"/>
      <c r="C40" s="155"/>
      <c r="D40" s="155"/>
      <c r="E40" s="156">
        <v>60935448</v>
      </c>
      <c r="F40" s="60">
        <v>60935448</v>
      </c>
      <c r="G40" s="60">
        <v>3855117</v>
      </c>
      <c r="H40" s="60">
        <v>3506973</v>
      </c>
      <c r="I40" s="60">
        <v>9862971</v>
      </c>
      <c r="J40" s="60">
        <v>17225061</v>
      </c>
      <c r="K40" s="60">
        <v>8762613</v>
      </c>
      <c r="L40" s="60">
        <v>7601283</v>
      </c>
      <c r="M40" s="60"/>
      <c r="N40" s="60">
        <v>16363896</v>
      </c>
      <c r="O40" s="60"/>
      <c r="P40" s="60"/>
      <c r="Q40" s="60"/>
      <c r="R40" s="60"/>
      <c r="S40" s="60"/>
      <c r="T40" s="60"/>
      <c r="U40" s="60"/>
      <c r="V40" s="60"/>
      <c r="W40" s="60">
        <v>33588957</v>
      </c>
      <c r="X40" s="60">
        <v>30467724</v>
      </c>
      <c r="Y40" s="60">
        <v>3121233</v>
      </c>
      <c r="Z40" s="140">
        <v>10.24</v>
      </c>
      <c r="AA40" s="155">
        <v>60935448</v>
      </c>
    </row>
    <row r="41" spans="1:27" ht="13.5">
      <c r="A41" s="138" t="s">
        <v>87</v>
      </c>
      <c r="B41" s="136"/>
      <c r="C41" s="155"/>
      <c r="D41" s="155"/>
      <c r="E41" s="156">
        <v>1505292</v>
      </c>
      <c r="F41" s="60">
        <v>1505292</v>
      </c>
      <c r="G41" s="60">
        <v>74680</v>
      </c>
      <c r="H41" s="60">
        <v>9001</v>
      </c>
      <c r="I41" s="60">
        <v>94912</v>
      </c>
      <c r="J41" s="60">
        <v>178593</v>
      </c>
      <c r="K41" s="60">
        <v>167619</v>
      </c>
      <c r="L41" s="60">
        <v>99037</v>
      </c>
      <c r="M41" s="60"/>
      <c r="N41" s="60">
        <v>266656</v>
      </c>
      <c r="O41" s="60"/>
      <c r="P41" s="60"/>
      <c r="Q41" s="60"/>
      <c r="R41" s="60"/>
      <c r="S41" s="60"/>
      <c r="T41" s="60"/>
      <c r="U41" s="60"/>
      <c r="V41" s="60"/>
      <c r="W41" s="60">
        <v>445249</v>
      </c>
      <c r="X41" s="60">
        <v>752646</v>
      </c>
      <c r="Y41" s="60">
        <v>-307397</v>
      </c>
      <c r="Z41" s="140">
        <v>-40.84</v>
      </c>
      <c r="AA41" s="155">
        <v>1505292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35392428</v>
      </c>
      <c r="F42" s="100">
        <f t="shared" si="8"/>
        <v>35392428</v>
      </c>
      <c r="G42" s="100">
        <f t="shared" si="8"/>
        <v>525217</v>
      </c>
      <c r="H42" s="100">
        <f t="shared" si="8"/>
        <v>2758981</v>
      </c>
      <c r="I42" s="100">
        <f t="shared" si="8"/>
        <v>3455039</v>
      </c>
      <c r="J42" s="100">
        <f t="shared" si="8"/>
        <v>6739237</v>
      </c>
      <c r="K42" s="100">
        <f t="shared" si="8"/>
        <v>2819750</v>
      </c>
      <c r="L42" s="100">
        <f t="shared" si="8"/>
        <v>2440836</v>
      </c>
      <c r="M42" s="100">
        <f t="shared" si="8"/>
        <v>0</v>
      </c>
      <c r="N42" s="100">
        <f t="shared" si="8"/>
        <v>5260586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11999823</v>
      </c>
      <c r="X42" s="100">
        <f t="shared" si="8"/>
        <v>17696214</v>
      </c>
      <c r="Y42" s="100">
        <f t="shared" si="8"/>
        <v>-5696391</v>
      </c>
      <c r="Z42" s="137">
        <f>+IF(X42&lt;&gt;0,+(Y42/X42)*100,0)</f>
        <v>-32.189885361919785</v>
      </c>
      <c r="AA42" s="153">
        <f>SUM(AA43:AA46)</f>
        <v>35392428</v>
      </c>
    </row>
    <row r="43" spans="1:27" ht="13.5">
      <c r="A43" s="138" t="s">
        <v>89</v>
      </c>
      <c r="B43" s="136"/>
      <c r="C43" s="155"/>
      <c r="D43" s="155"/>
      <c r="E43" s="156">
        <v>28569504</v>
      </c>
      <c r="F43" s="60">
        <v>28569504</v>
      </c>
      <c r="G43" s="60">
        <v>171253</v>
      </c>
      <c r="H43" s="60">
        <v>2644809</v>
      </c>
      <c r="I43" s="60">
        <v>2906195</v>
      </c>
      <c r="J43" s="60">
        <v>5722257</v>
      </c>
      <c r="K43" s="60">
        <v>2048755</v>
      </c>
      <c r="L43" s="60">
        <v>1786622</v>
      </c>
      <c r="M43" s="60"/>
      <c r="N43" s="60">
        <v>3835377</v>
      </c>
      <c r="O43" s="60"/>
      <c r="P43" s="60"/>
      <c r="Q43" s="60"/>
      <c r="R43" s="60"/>
      <c r="S43" s="60"/>
      <c r="T43" s="60"/>
      <c r="U43" s="60"/>
      <c r="V43" s="60"/>
      <c r="W43" s="60">
        <v>9557634</v>
      </c>
      <c r="X43" s="60">
        <v>14284752</v>
      </c>
      <c r="Y43" s="60">
        <v>-4727118</v>
      </c>
      <c r="Z43" s="140">
        <v>-33.09</v>
      </c>
      <c r="AA43" s="155">
        <v>28569504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6822924</v>
      </c>
      <c r="F46" s="60">
        <v>6822924</v>
      </c>
      <c r="G46" s="60">
        <v>353964</v>
      </c>
      <c r="H46" s="60">
        <v>114172</v>
      </c>
      <c r="I46" s="60">
        <v>548844</v>
      </c>
      <c r="J46" s="60">
        <v>1016980</v>
      </c>
      <c r="K46" s="60">
        <v>770995</v>
      </c>
      <c r="L46" s="60">
        <v>654214</v>
      </c>
      <c r="M46" s="60"/>
      <c r="N46" s="60">
        <v>1425209</v>
      </c>
      <c r="O46" s="60"/>
      <c r="P46" s="60"/>
      <c r="Q46" s="60"/>
      <c r="R46" s="60"/>
      <c r="S46" s="60"/>
      <c r="T46" s="60"/>
      <c r="U46" s="60"/>
      <c r="V46" s="60"/>
      <c r="W46" s="60">
        <v>2442189</v>
      </c>
      <c r="X46" s="60">
        <v>3411462</v>
      </c>
      <c r="Y46" s="60">
        <v>-969273</v>
      </c>
      <c r="Z46" s="140">
        <v>-28.41</v>
      </c>
      <c r="AA46" s="155">
        <v>6822924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214090476</v>
      </c>
      <c r="F48" s="73">
        <f t="shared" si="9"/>
        <v>214090476</v>
      </c>
      <c r="G48" s="73">
        <f t="shared" si="9"/>
        <v>10839761</v>
      </c>
      <c r="H48" s="73">
        <f t="shared" si="9"/>
        <v>9793233</v>
      </c>
      <c r="I48" s="73">
        <f t="shared" si="9"/>
        <v>22729763</v>
      </c>
      <c r="J48" s="73">
        <f t="shared" si="9"/>
        <v>43362757</v>
      </c>
      <c r="K48" s="73">
        <f t="shared" si="9"/>
        <v>25827435</v>
      </c>
      <c r="L48" s="73">
        <f t="shared" si="9"/>
        <v>20655225</v>
      </c>
      <c r="M48" s="73">
        <f t="shared" si="9"/>
        <v>0</v>
      </c>
      <c r="N48" s="73">
        <f t="shared" si="9"/>
        <v>46482660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89845417</v>
      </c>
      <c r="X48" s="73">
        <f t="shared" si="9"/>
        <v>107045238</v>
      </c>
      <c r="Y48" s="73">
        <f t="shared" si="9"/>
        <v>-17199821</v>
      </c>
      <c r="Z48" s="170">
        <f>+IF(X48&lt;&gt;0,+(Y48/X48)*100,0)</f>
        <v>-16.067805837378774</v>
      </c>
      <c r="AA48" s="168">
        <f>+AA28+AA32+AA38+AA42+AA47</f>
        <v>214090476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29673015</v>
      </c>
      <c r="F49" s="173">
        <f t="shared" si="10"/>
        <v>29673015</v>
      </c>
      <c r="G49" s="173">
        <f t="shared" si="10"/>
        <v>44987641</v>
      </c>
      <c r="H49" s="173">
        <f t="shared" si="10"/>
        <v>-3728048</v>
      </c>
      <c r="I49" s="173">
        <f t="shared" si="10"/>
        <v>-17214426</v>
      </c>
      <c r="J49" s="173">
        <f t="shared" si="10"/>
        <v>24045167</v>
      </c>
      <c r="K49" s="173">
        <f t="shared" si="10"/>
        <v>-18690310</v>
      </c>
      <c r="L49" s="173">
        <f t="shared" si="10"/>
        <v>-16627470</v>
      </c>
      <c r="M49" s="173">
        <f t="shared" si="10"/>
        <v>0</v>
      </c>
      <c r="N49" s="173">
        <f t="shared" si="10"/>
        <v>-35317780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-11272613</v>
      </c>
      <c r="X49" s="173">
        <f>IF(F25=F48,0,X25-X48)</f>
        <v>14836506</v>
      </c>
      <c r="Y49" s="173">
        <f t="shared" si="10"/>
        <v>-26109119</v>
      </c>
      <c r="Z49" s="174">
        <f>+IF(X49&lt;&gt;0,+(Y49/X49)*100,0)</f>
        <v>-175.9788928741039</v>
      </c>
      <c r="AA49" s="171">
        <f>+AA25-AA48</f>
        <v>29673015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11790792</v>
      </c>
      <c r="F5" s="60">
        <v>11790792</v>
      </c>
      <c r="G5" s="60">
        <v>1355857</v>
      </c>
      <c r="H5" s="60">
        <v>1437765</v>
      </c>
      <c r="I5" s="60">
        <v>1355182</v>
      </c>
      <c r="J5" s="60">
        <v>4148804</v>
      </c>
      <c r="K5" s="60">
        <v>1361931</v>
      </c>
      <c r="L5" s="60">
        <v>1409010</v>
      </c>
      <c r="M5" s="60">
        <v>0</v>
      </c>
      <c r="N5" s="60">
        <v>2770941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6919745</v>
      </c>
      <c r="X5" s="60">
        <v>5895396</v>
      </c>
      <c r="Y5" s="60">
        <v>1024349</v>
      </c>
      <c r="Z5" s="140">
        <v>17.38</v>
      </c>
      <c r="AA5" s="155">
        <v>11790792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30452016</v>
      </c>
      <c r="F7" s="60">
        <v>30452016</v>
      </c>
      <c r="G7" s="60">
        <v>2788870</v>
      </c>
      <c r="H7" s="60">
        <v>1898075</v>
      </c>
      <c r="I7" s="60">
        <v>2812761</v>
      </c>
      <c r="J7" s="60">
        <v>7499706</v>
      </c>
      <c r="K7" s="60">
        <v>2574588</v>
      </c>
      <c r="L7" s="60">
        <v>2410375</v>
      </c>
      <c r="M7" s="60">
        <v>0</v>
      </c>
      <c r="N7" s="60">
        <v>4984963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12484669</v>
      </c>
      <c r="X7" s="60">
        <v>15226008</v>
      </c>
      <c r="Y7" s="60">
        <v>-2741339</v>
      </c>
      <c r="Z7" s="140">
        <v>-18</v>
      </c>
      <c r="AA7" s="155">
        <v>30452016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7171632</v>
      </c>
      <c r="F10" s="54">
        <v>7171632</v>
      </c>
      <c r="G10" s="54">
        <v>665432</v>
      </c>
      <c r="H10" s="54">
        <v>665508</v>
      </c>
      <c r="I10" s="54">
        <v>667245</v>
      </c>
      <c r="J10" s="54">
        <v>1998185</v>
      </c>
      <c r="K10" s="54">
        <v>667353</v>
      </c>
      <c r="L10" s="54">
        <v>667669</v>
      </c>
      <c r="M10" s="54">
        <v>0</v>
      </c>
      <c r="N10" s="54">
        <v>1335022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3333207</v>
      </c>
      <c r="X10" s="54">
        <v>3587064</v>
      </c>
      <c r="Y10" s="54">
        <v>-253857</v>
      </c>
      <c r="Z10" s="184">
        <v>-7.08</v>
      </c>
      <c r="AA10" s="130">
        <v>7171632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2496</v>
      </c>
      <c r="F11" s="60">
        <v>2496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2496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389664</v>
      </c>
      <c r="F12" s="60">
        <v>389664</v>
      </c>
      <c r="G12" s="60">
        <v>282035</v>
      </c>
      <c r="H12" s="60">
        <v>7639</v>
      </c>
      <c r="I12" s="60">
        <v>8083</v>
      </c>
      <c r="J12" s="60">
        <v>297757</v>
      </c>
      <c r="K12" s="60">
        <v>30241</v>
      </c>
      <c r="L12" s="60">
        <v>15452</v>
      </c>
      <c r="M12" s="60">
        <v>0</v>
      </c>
      <c r="N12" s="60">
        <v>45693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343450</v>
      </c>
      <c r="X12" s="60">
        <v>194832</v>
      </c>
      <c r="Y12" s="60">
        <v>148618</v>
      </c>
      <c r="Z12" s="140">
        <v>76.28</v>
      </c>
      <c r="AA12" s="155">
        <v>389664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5000004</v>
      </c>
      <c r="F13" s="60">
        <v>5000004</v>
      </c>
      <c r="G13" s="60">
        <v>0</v>
      </c>
      <c r="H13" s="60">
        <v>199579</v>
      </c>
      <c r="I13" s="60">
        <v>100623</v>
      </c>
      <c r="J13" s="60">
        <v>300202</v>
      </c>
      <c r="K13" s="60">
        <v>730413</v>
      </c>
      <c r="L13" s="60">
        <v>36494</v>
      </c>
      <c r="M13" s="60">
        <v>0</v>
      </c>
      <c r="N13" s="60">
        <v>766907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1067109</v>
      </c>
      <c r="X13" s="60">
        <v>2500002</v>
      </c>
      <c r="Y13" s="60">
        <v>-1432893</v>
      </c>
      <c r="Z13" s="140">
        <v>-57.32</v>
      </c>
      <c r="AA13" s="155">
        <v>5000004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1500000</v>
      </c>
      <c r="F14" s="60">
        <v>1500000</v>
      </c>
      <c r="G14" s="60">
        <v>169258</v>
      </c>
      <c r="H14" s="60">
        <v>202253</v>
      </c>
      <c r="I14" s="60">
        <v>205325</v>
      </c>
      <c r="J14" s="60">
        <v>576836</v>
      </c>
      <c r="K14" s="60">
        <v>170383</v>
      </c>
      <c r="L14" s="60">
        <v>139204</v>
      </c>
      <c r="M14" s="60">
        <v>0</v>
      </c>
      <c r="N14" s="60">
        <v>309587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886423</v>
      </c>
      <c r="X14" s="60">
        <v>750000</v>
      </c>
      <c r="Y14" s="60">
        <v>136423</v>
      </c>
      <c r="Z14" s="140">
        <v>18.19</v>
      </c>
      <c r="AA14" s="155">
        <v>1500000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569352</v>
      </c>
      <c r="F16" s="60">
        <v>569352</v>
      </c>
      <c r="G16" s="60">
        <v>3008</v>
      </c>
      <c r="H16" s="60">
        <v>5927</v>
      </c>
      <c r="I16" s="60">
        <v>3228</v>
      </c>
      <c r="J16" s="60">
        <v>12163</v>
      </c>
      <c r="K16" s="60">
        <v>3203</v>
      </c>
      <c r="L16" s="60">
        <v>4998</v>
      </c>
      <c r="M16" s="60">
        <v>0</v>
      </c>
      <c r="N16" s="60">
        <v>8201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20364</v>
      </c>
      <c r="X16" s="60">
        <v>284676</v>
      </c>
      <c r="Y16" s="60">
        <v>-264312</v>
      </c>
      <c r="Z16" s="140">
        <v>-92.85</v>
      </c>
      <c r="AA16" s="155">
        <v>569352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504</v>
      </c>
      <c r="F17" s="60">
        <v>504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252</v>
      </c>
      <c r="Y17" s="60">
        <v>-252</v>
      </c>
      <c r="Z17" s="140">
        <v>-100</v>
      </c>
      <c r="AA17" s="155">
        <v>504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2670000</v>
      </c>
      <c r="F18" s="60">
        <v>2670000</v>
      </c>
      <c r="G18" s="60">
        <v>210728</v>
      </c>
      <c r="H18" s="60">
        <v>186027</v>
      </c>
      <c r="I18" s="60">
        <v>280388</v>
      </c>
      <c r="J18" s="60">
        <v>677143</v>
      </c>
      <c r="K18" s="60">
        <v>204430</v>
      </c>
      <c r="L18" s="60">
        <v>185054</v>
      </c>
      <c r="M18" s="60">
        <v>0</v>
      </c>
      <c r="N18" s="60">
        <v>389484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1066627</v>
      </c>
      <c r="X18" s="60">
        <v>1335000</v>
      </c>
      <c r="Y18" s="60">
        <v>-268373</v>
      </c>
      <c r="Z18" s="140">
        <v>-20.1</v>
      </c>
      <c r="AA18" s="155">
        <v>2670000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115320852</v>
      </c>
      <c r="F19" s="60">
        <v>115320852</v>
      </c>
      <c r="G19" s="60">
        <v>41714000</v>
      </c>
      <c r="H19" s="60">
        <v>917333</v>
      </c>
      <c r="I19" s="60">
        <v>16667</v>
      </c>
      <c r="J19" s="60">
        <v>42648000</v>
      </c>
      <c r="K19" s="60">
        <v>1105000</v>
      </c>
      <c r="L19" s="60">
        <v>-934000</v>
      </c>
      <c r="M19" s="60">
        <v>0</v>
      </c>
      <c r="N19" s="60">
        <v>171000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42819000</v>
      </c>
      <c r="X19" s="60">
        <v>84072000</v>
      </c>
      <c r="Y19" s="60">
        <v>-41253000</v>
      </c>
      <c r="Z19" s="140">
        <v>-49.07</v>
      </c>
      <c r="AA19" s="155">
        <v>115320852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39223179</v>
      </c>
      <c r="F20" s="54">
        <v>39223179</v>
      </c>
      <c r="G20" s="54">
        <v>227214</v>
      </c>
      <c r="H20" s="54">
        <v>545079</v>
      </c>
      <c r="I20" s="54">
        <v>65835</v>
      </c>
      <c r="J20" s="54">
        <v>838128</v>
      </c>
      <c r="K20" s="54">
        <v>289583</v>
      </c>
      <c r="L20" s="54">
        <v>93499</v>
      </c>
      <c r="M20" s="54">
        <v>0</v>
      </c>
      <c r="N20" s="54">
        <v>383082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1221210</v>
      </c>
      <c r="X20" s="54">
        <v>19611588</v>
      </c>
      <c r="Y20" s="54">
        <v>-18390378</v>
      </c>
      <c r="Z20" s="184">
        <v>-93.77</v>
      </c>
      <c r="AA20" s="130">
        <v>39223179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214090491</v>
      </c>
      <c r="F22" s="190">
        <f t="shared" si="0"/>
        <v>214090491</v>
      </c>
      <c r="G22" s="190">
        <f t="shared" si="0"/>
        <v>47416402</v>
      </c>
      <c r="H22" s="190">
        <f t="shared" si="0"/>
        <v>6065185</v>
      </c>
      <c r="I22" s="190">
        <f t="shared" si="0"/>
        <v>5515337</v>
      </c>
      <c r="J22" s="190">
        <f t="shared" si="0"/>
        <v>58996924</v>
      </c>
      <c r="K22" s="190">
        <f t="shared" si="0"/>
        <v>7137125</v>
      </c>
      <c r="L22" s="190">
        <f t="shared" si="0"/>
        <v>4027755</v>
      </c>
      <c r="M22" s="190">
        <f t="shared" si="0"/>
        <v>0</v>
      </c>
      <c r="N22" s="190">
        <f t="shared" si="0"/>
        <v>11164880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70161804</v>
      </c>
      <c r="X22" s="190">
        <f t="shared" si="0"/>
        <v>133456818</v>
      </c>
      <c r="Y22" s="190">
        <f t="shared" si="0"/>
        <v>-63295014</v>
      </c>
      <c r="Z22" s="191">
        <f>+IF(X22&lt;&gt;0,+(Y22/X22)*100,0)</f>
        <v>-47.42733638381817</v>
      </c>
      <c r="AA22" s="188">
        <f>SUM(AA5:AA21)</f>
        <v>214090491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67512252</v>
      </c>
      <c r="F25" s="60">
        <v>67512252</v>
      </c>
      <c r="G25" s="60">
        <v>4889302</v>
      </c>
      <c r="H25" s="60">
        <v>518862</v>
      </c>
      <c r="I25" s="60">
        <v>4581142</v>
      </c>
      <c r="J25" s="60">
        <v>9989306</v>
      </c>
      <c r="K25" s="60">
        <v>9938226</v>
      </c>
      <c r="L25" s="60">
        <v>7998935</v>
      </c>
      <c r="M25" s="60">
        <v>0</v>
      </c>
      <c r="N25" s="60">
        <v>17937161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27926467</v>
      </c>
      <c r="X25" s="60">
        <v>33756126</v>
      </c>
      <c r="Y25" s="60">
        <v>-5829659</v>
      </c>
      <c r="Z25" s="140">
        <v>-17.27</v>
      </c>
      <c r="AA25" s="155">
        <v>67512252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12025704</v>
      </c>
      <c r="F26" s="60">
        <v>12025704</v>
      </c>
      <c r="G26" s="60">
        <v>949088</v>
      </c>
      <c r="H26" s="60">
        <v>0</v>
      </c>
      <c r="I26" s="60">
        <v>1053619</v>
      </c>
      <c r="J26" s="60">
        <v>2002707</v>
      </c>
      <c r="K26" s="60">
        <v>1952468</v>
      </c>
      <c r="L26" s="60">
        <v>1006842</v>
      </c>
      <c r="M26" s="60">
        <v>0</v>
      </c>
      <c r="N26" s="60">
        <v>2959310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4962017</v>
      </c>
      <c r="X26" s="60">
        <v>6012852</v>
      </c>
      <c r="Y26" s="60">
        <v>-1050835</v>
      </c>
      <c r="Z26" s="140">
        <v>-17.48</v>
      </c>
      <c r="AA26" s="155">
        <v>12025704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5725716</v>
      </c>
      <c r="F27" s="60">
        <v>5725716</v>
      </c>
      <c r="G27" s="60">
        <v>0</v>
      </c>
      <c r="H27" s="60">
        <v>0</v>
      </c>
      <c r="I27" s="60">
        <v>1431429</v>
      </c>
      <c r="J27" s="60">
        <v>1431429</v>
      </c>
      <c r="K27" s="60">
        <v>477143</v>
      </c>
      <c r="L27" s="60">
        <v>477143</v>
      </c>
      <c r="M27" s="60">
        <v>0</v>
      </c>
      <c r="N27" s="60">
        <v>954286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2385715</v>
      </c>
      <c r="X27" s="60">
        <v>2862858</v>
      </c>
      <c r="Y27" s="60">
        <v>-477143</v>
      </c>
      <c r="Z27" s="140">
        <v>-16.67</v>
      </c>
      <c r="AA27" s="155">
        <v>5725716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36320220</v>
      </c>
      <c r="F28" s="60">
        <v>36320220</v>
      </c>
      <c r="G28" s="60">
        <v>0</v>
      </c>
      <c r="H28" s="60">
        <v>240</v>
      </c>
      <c r="I28" s="60">
        <v>9080055</v>
      </c>
      <c r="J28" s="60">
        <v>9080295</v>
      </c>
      <c r="K28" s="60">
        <v>3026685</v>
      </c>
      <c r="L28" s="60">
        <v>3026685</v>
      </c>
      <c r="M28" s="60">
        <v>0</v>
      </c>
      <c r="N28" s="60">
        <v>6053370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15133665</v>
      </c>
      <c r="X28" s="60">
        <v>18160110</v>
      </c>
      <c r="Y28" s="60">
        <v>-3026445</v>
      </c>
      <c r="Z28" s="140">
        <v>-16.67</v>
      </c>
      <c r="AA28" s="155">
        <v>36320220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7119252</v>
      </c>
      <c r="F29" s="60">
        <v>7119252</v>
      </c>
      <c r="G29" s="60">
        <v>2734328</v>
      </c>
      <c r="H29" s="60">
        <v>2641106</v>
      </c>
      <c r="I29" s="60">
        <v>0</v>
      </c>
      <c r="J29" s="60">
        <v>5375434</v>
      </c>
      <c r="K29" s="60">
        <v>2617068</v>
      </c>
      <c r="L29" s="60">
        <v>2617068</v>
      </c>
      <c r="M29" s="60">
        <v>0</v>
      </c>
      <c r="N29" s="60">
        <v>5234136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10609570</v>
      </c>
      <c r="X29" s="60">
        <v>3559626</v>
      </c>
      <c r="Y29" s="60">
        <v>7049944</v>
      </c>
      <c r="Z29" s="140">
        <v>198.05</v>
      </c>
      <c r="AA29" s="155">
        <v>7119252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21753096</v>
      </c>
      <c r="F30" s="60">
        <v>21753096</v>
      </c>
      <c r="G30" s="60">
        <v>39086</v>
      </c>
      <c r="H30" s="60">
        <v>2507849</v>
      </c>
      <c r="I30" s="60">
        <v>2584562</v>
      </c>
      <c r="J30" s="60">
        <v>5131497</v>
      </c>
      <c r="K30" s="60">
        <v>1615421</v>
      </c>
      <c r="L30" s="60">
        <v>1478166</v>
      </c>
      <c r="M30" s="60">
        <v>0</v>
      </c>
      <c r="N30" s="60">
        <v>3093587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8225084</v>
      </c>
      <c r="X30" s="60">
        <v>10876548</v>
      </c>
      <c r="Y30" s="60">
        <v>-2651464</v>
      </c>
      <c r="Z30" s="140">
        <v>-24.38</v>
      </c>
      <c r="AA30" s="155">
        <v>21753096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1514916</v>
      </c>
      <c r="F32" s="60">
        <v>1514916</v>
      </c>
      <c r="G32" s="60">
        <v>22645</v>
      </c>
      <c r="H32" s="60">
        <v>35749</v>
      </c>
      <c r="I32" s="60">
        <v>91460</v>
      </c>
      <c r="J32" s="60">
        <v>149854</v>
      </c>
      <c r="K32" s="60">
        <v>81570</v>
      </c>
      <c r="L32" s="60">
        <v>96314</v>
      </c>
      <c r="M32" s="60">
        <v>0</v>
      </c>
      <c r="N32" s="60">
        <v>177884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327738</v>
      </c>
      <c r="X32" s="60">
        <v>757458</v>
      </c>
      <c r="Y32" s="60">
        <v>-429720</v>
      </c>
      <c r="Z32" s="140">
        <v>-56.73</v>
      </c>
      <c r="AA32" s="155">
        <v>1514916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62119320</v>
      </c>
      <c r="F34" s="60">
        <v>62119320</v>
      </c>
      <c r="G34" s="60">
        <v>2205312</v>
      </c>
      <c r="H34" s="60">
        <v>4089427</v>
      </c>
      <c r="I34" s="60">
        <v>3907496</v>
      </c>
      <c r="J34" s="60">
        <v>10202235</v>
      </c>
      <c r="K34" s="60">
        <v>6118854</v>
      </c>
      <c r="L34" s="60">
        <v>3954072</v>
      </c>
      <c r="M34" s="60">
        <v>0</v>
      </c>
      <c r="N34" s="60">
        <v>10072926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20275161</v>
      </c>
      <c r="X34" s="60">
        <v>31059660</v>
      </c>
      <c r="Y34" s="60">
        <v>-10784499</v>
      </c>
      <c r="Z34" s="140">
        <v>-34.72</v>
      </c>
      <c r="AA34" s="155">
        <v>62119320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214090476</v>
      </c>
      <c r="F36" s="190">
        <f t="shared" si="1"/>
        <v>214090476</v>
      </c>
      <c r="G36" s="190">
        <f t="shared" si="1"/>
        <v>10839761</v>
      </c>
      <c r="H36" s="190">
        <f t="shared" si="1"/>
        <v>9793233</v>
      </c>
      <c r="I36" s="190">
        <f t="shared" si="1"/>
        <v>22729763</v>
      </c>
      <c r="J36" s="190">
        <f t="shared" si="1"/>
        <v>43362757</v>
      </c>
      <c r="K36" s="190">
        <f t="shared" si="1"/>
        <v>25827435</v>
      </c>
      <c r="L36" s="190">
        <f t="shared" si="1"/>
        <v>20655225</v>
      </c>
      <c r="M36" s="190">
        <f t="shared" si="1"/>
        <v>0</v>
      </c>
      <c r="N36" s="190">
        <f t="shared" si="1"/>
        <v>46482660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89845417</v>
      </c>
      <c r="X36" s="190">
        <f t="shared" si="1"/>
        <v>107045238</v>
      </c>
      <c r="Y36" s="190">
        <f t="shared" si="1"/>
        <v>-17199821</v>
      </c>
      <c r="Z36" s="191">
        <f>+IF(X36&lt;&gt;0,+(Y36/X36)*100,0)</f>
        <v>-16.067805837378774</v>
      </c>
      <c r="AA36" s="188">
        <f>SUM(AA25:AA35)</f>
        <v>214090476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15</v>
      </c>
      <c r="F38" s="106">
        <f t="shared" si="2"/>
        <v>15</v>
      </c>
      <c r="G38" s="106">
        <f t="shared" si="2"/>
        <v>36576641</v>
      </c>
      <c r="H38" s="106">
        <f t="shared" si="2"/>
        <v>-3728048</v>
      </c>
      <c r="I38" s="106">
        <f t="shared" si="2"/>
        <v>-17214426</v>
      </c>
      <c r="J38" s="106">
        <f t="shared" si="2"/>
        <v>15634167</v>
      </c>
      <c r="K38" s="106">
        <f t="shared" si="2"/>
        <v>-18690310</v>
      </c>
      <c r="L38" s="106">
        <f t="shared" si="2"/>
        <v>-16627470</v>
      </c>
      <c r="M38" s="106">
        <f t="shared" si="2"/>
        <v>0</v>
      </c>
      <c r="N38" s="106">
        <f t="shared" si="2"/>
        <v>-35317780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-19683613</v>
      </c>
      <c r="X38" s="106">
        <f>IF(F22=F36,0,X22-X36)</f>
        <v>26411580</v>
      </c>
      <c r="Y38" s="106">
        <f t="shared" si="2"/>
        <v>-46095193</v>
      </c>
      <c r="Z38" s="201">
        <f>+IF(X38&lt;&gt;0,+(Y38/X38)*100,0)</f>
        <v>-174.52645014043082</v>
      </c>
      <c r="AA38" s="199">
        <f>+AA22-AA36</f>
        <v>15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29673000</v>
      </c>
      <c r="F39" s="60">
        <v>29673000</v>
      </c>
      <c r="G39" s="60">
        <v>8411000</v>
      </c>
      <c r="H39" s="60">
        <v>0</v>
      </c>
      <c r="I39" s="60">
        <v>0</v>
      </c>
      <c r="J39" s="60">
        <v>8411000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8411000</v>
      </c>
      <c r="X39" s="60">
        <v>18822000</v>
      </c>
      <c r="Y39" s="60">
        <v>-10411000</v>
      </c>
      <c r="Z39" s="140">
        <v>-55.31</v>
      </c>
      <c r="AA39" s="155">
        <v>29673000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29673015</v>
      </c>
      <c r="F42" s="88">
        <f t="shared" si="3"/>
        <v>29673015</v>
      </c>
      <c r="G42" s="88">
        <f t="shared" si="3"/>
        <v>44987641</v>
      </c>
      <c r="H42" s="88">
        <f t="shared" si="3"/>
        <v>-3728048</v>
      </c>
      <c r="I42" s="88">
        <f t="shared" si="3"/>
        <v>-17214426</v>
      </c>
      <c r="J42" s="88">
        <f t="shared" si="3"/>
        <v>24045167</v>
      </c>
      <c r="K42" s="88">
        <f t="shared" si="3"/>
        <v>-18690310</v>
      </c>
      <c r="L42" s="88">
        <f t="shared" si="3"/>
        <v>-16627470</v>
      </c>
      <c r="M42" s="88">
        <f t="shared" si="3"/>
        <v>0</v>
      </c>
      <c r="N42" s="88">
        <f t="shared" si="3"/>
        <v>-35317780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-11272613</v>
      </c>
      <c r="X42" s="88">
        <f t="shared" si="3"/>
        <v>45233580</v>
      </c>
      <c r="Y42" s="88">
        <f t="shared" si="3"/>
        <v>-56506193</v>
      </c>
      <c r="Z42" s="208">
        <f>+IF(X42&lt;&gt;0,+(Y42/X42)*100,0)</f>
        <v>-124.9208950518619</v>
      </c>
      <c r="AA42" s="206">
        <f>SUM(AA38:AA41)</f>
        <v>29673015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29673015</v>
      </c>
      <c r="F44" s="77">
        <f t="shared" si="4"/>
        <v>29673015</v>
      </c>
      <c r="G44" s="77">
        <f t="shared" si="4"/>
        <v>44987641</v>
      </c>
      <c r="H44" s="77">
        <f t="shared" si="4"/>
        <v>-3728048</v>
      </c>
      <c r="I44" s="77">
        <f t="shared" si="4"/>
        <v>-17214426</v>
      </c>
      <c r="J44" s="77">
        <f t="shared" si="4"/>
        <v>24045167</v>
      </c>
      <c r="K44" s="77">
        <f t="shared" si="4"/>
        <v>-18690310</v>
      </c>
      <c r="L44" s="77">
        <f t="shared" si="4"/>
        <v>-16627470</v>
      </c>
      <c r="M44" s="77">
        <f t="shared" si="4"/>
        <v>0</v>
      </c>
      <c r="N44" s="77">
        <f t="shared" si="4"/>
        <v>-35317780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-11272613</v>
      </c>
      <c r="X44" s="77">
        <f t="shared" si="4"/>
        <v>45233580</v>
      </c>
      <c r="Y44" s="77">
        <f t="shared" si="4"/>
        <v>-56506193</v>
      </c>
      <c r="Z44" s="212">
        <f>+IF(X44&lt;&gt;0,+(Y44/X44)*100,0)</f>
        <v>-124.9208950518619</v>
      </c>
      <c r="AA44" s="210">
        <f>+AA42-AA43</f>
        <v>29673015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29673015</v>
      </c>
      <c r="F46" s="88">
        <f t="shared" si="5"/>
        <v>29673015</v>
      </c>
      <c r="G46" s="88">
        <f t="shared" si="5"/>
        <v>44987641</v>
      </c>
      <c r="H46" s="88">
        <f t="shared" si="5"/>
        <v>-3728048</v>
      </c>
      <c r="I46" s="88">
        <f t="shared" si="5"/>
        <v>-17214426</v>
      </c>
      <c r="J46" s="88">
        <f t="shared" si="5"/>
        <v>24045167</v>
      </c>
      <c r="K46" s="88">
        <f t="shared" si="5"/>
        <v>-18690310</v>
      </c>
      <c r="L46" s="88">
        <f t="shared" si="5"/>
        <v>-16627470</v>
      </c>
      <c r="M46" s="88">
        <f t="shared" si="5"/>
        <v>0</v>
      </c>
      <c r="N46" s="88">
        <f t="shared" si="5"/>
        <v>-35317780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-11272613</v>
      </c>
      <c r="X46" s="88">
        <f t="shared" si="5"/>
        <v>45233580</v>
      </c>
      <c r="Y46" s="88">
        <f t="shared" si="5"/>
        <v>-56506193</v>
      </c>
      <c r="Z46" s="208">
        <f>+IF(X46&lt;&gt;0,+(Y46/X46)*100,0)</f>
        <v>-124.9208950518619</v>
      </c>
      <c r="AA46" s="206">
        <f>SUM(AA44:AA45)</f>
        <v>29673015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29673015</v>
      </c>
      <c r="F48" s="219">
        <f t="shared" si="6"/>
        <v>29673015</v>
      </c>
      <c r="G48" s="219">
        <f t="shared" si="6"/>
        <v>44987641</v>
      </c>
      <c r="H48" s="220">
        <f t="shared" si="6"/>
        <v>-3728048</v>
      </c>
      <c r="I48" s="220">
        <f t="shared" si="6"/>
        <v>-17214426</v>
      </c>
      <c r="J48" s="220">
        <f t="shared" si="6"/>
        <v>24045167</v>
      </c>
      <c r="K48" s="220">
        <f t="shared" si="6"/>
        <v>-18690310</v>
      </c>
      <c r="L48" s="220">
        <f t="shared" si="6"/>
        <v>-16627470</v>
      </c>
      <c r="M48" s="219">
        <f t="shared" si="6"/>
        <v>0</v>
      </c>
      <c r="N48" s="219">
        <f t="shared" si="6"/>
        <v>-35317780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-11272613</v>
      </c>
      <c r="X48" s="220">
        <f t="shared" si="6"/>
        <v>45233580</v>
      </c>
      <c r="Y48" s="220">
        <f t="shared" si="6"/>
        <v>-56506193</v>
      </c>
      <c r="Z48" s="221">
        <f>+IF(X48&lt;&gt;0,+(Y48/X48)*100,0)</f>
        <v>-124.9208950518619</v>
      </c>
      <c r="AA48" s="222">
        <f>SUM(AA46:AA47)</f>
        <v>29673015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3188844</v>
      </c>
      <c r="F5" s="100">
        <f t="shared" si="0"/>
        <v>3188844</v>
      </c>
      <c r="G5" s="100">
        <f t="shared" si="0"/>
        <v>16443</v>
      </c>
      <c r="H5" s="100">
        <f t="shared" si="0"/>
        <v>34021</v>
      </c>
      <c r="I5" s="100">
        <f t="shared" si="0"/>
        <v>69718</v>
      </c>
      <c r="J5" s="100">
        <f t="shared" si="0"/>
        <v>120182</v>
      </c>
      <c r="K5" s="100">
        <f t="shared" si="0"/>
        <v>709678</v>
      </c>
      <c r="L5" s="100">
        <f t="shared" si="0"/>
        <v>32851</v>
      </c>
      <c r="M5" s="100">
        <f t="shared" si="0"/>
        <v>62307</v>
      </c>
      <c r="N5" s="100">
        <f t="shared" si="0"/>
        <v>804836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925018</v>
      </c>
      <c r="X5" s="100">
        <f t="shared" si="0"/>
        <v>1511506</v>
      </c>
      <c r="Y5" s="100">
        <f t="shared" si="0"/>
        <v>-586488</v>
      </c>
      <c r="Z5" s="137">
        <f>+IF(X5&lt;&gt;0,+(Y5/X5)*100,0)</f>
        <v>-38.80156612014772</v>
      </c>
      <c r="AA5" s="153">
        <f>SUM(AA6:AA8)</f>
        <v>3188844</v>
      </c>
    </row>
    <row r="6" spans="1:27" ht="13.5">
      <c r="A6" s="138" t="s">
        <v>75</v>
      </c>
      <c r="B6" s="136"/>
      <c r="C6" s="155"/>
      <c r="D6" s="155"/>
      <c r="E6" s="156">
        <v>1581852</v>
      </c>
      <c r="F6" s="60">
        <v>1581852</v>
      </c>
      <c r="G6" s="60">
        <v>1839</v>
      </c>
      <c r="H6" s="60">
        <v>19950</v>
      </c>
      <c r="I6" s="60">
        <v>21314</v>
      </c>
      <c r="J6" s="60">
        <v>43103</v>
      </c>
      <c r="K6" s="60">
        <v>424492</v>
      </c>
      <c r="L6" s="60"/>
      <c r="M6" s="60">
        <v>18559</v>
      </c>
      <c r="N6" s="60">
        <v>443051</v>
      </c>
      <c r="O6" s="60"/>
      <c r="P6" s="60"/>
      <c r="Q6" s="60"/>
      <c r="R6" s="60"/>
      <c r="S6" s="60"/>
      <c r="T6" s="60"/>
      <c r="U6" s="60"/>
      <c r="V6" s="60"/>
      <c r="W6" s="60">
        <v>486154</v>
      </c>
      <c r="X6" s="60">
        <v>790926</v>
      </c>
      <c r="Y6" s="60">
        <v>-304772</v>
      </c>
      <c r="Z6" s="140">
        <v>-38.53</v>
      </c>
      <c r="AA6" s="62">
        <v>1581852</v>
      </c>
    </row>
    <row r="7" spans="1:27" ht="13.5">
      <c r="A7" s="138" t="s">
        <v>76</v>
      </c>
      <c r="B7" s="136"/>
      <c r="C7" s="157"/>
      <c r="D7" s="157"/>
      <c r="E7" s="158">
        <v>994992</v>
      </c>
      <c r="F7" s="159">
        <v>994992</v>
      </c>
      <c r="G7" s="159">
        <v>266</v>
      </c>
      <c r="H7" s="159">
        <v>3474</v>
      </c>
      <c r="I7" s="159">
        <v>4924</v>
      </c>
      <c r="J7" s="159">
        <v>8664</v>
      </c>
      <c r="K7" s="159">
        <v>249876</v>
      </c>
      <c r="L7" s="159"/>
      <c r="M7" s="159">
        <v>7653</v>
      </c>
      <c r="N7" s="159">
        <v>257529</v>
      </c>
      <c r="O7" s="159"/>
      <c r="P7" s="159"/>
      <c r="Q7" s="159"/>
      <c r="R7" s="159"/>
      <c r="S7" s="159"/>
      <c r="T7" s="159"/>
      <c r="U7" s="159"/>
      <c r="V7" s="159"/>
      <c r="W7" s="159">
        <v>266193</v>
      </c>
      <c r="X7" s="159">
        <v>414580</v>
      </c>
      <c r="Y7" s="159">
        <v>-148387</v>
      </c>
      <c r="Z7" s="141">
        <v>-35.79</v>
      </c>
      <c r="AA7" s="225">
        <v>994992</v>
      </c>
    </row>
    <row r="8" spans="1:27" ht="13.5">
      <c r="A8" s="138" t="s">
        <v>77</v>
      </c>
      <c r="B8" s="136"/>
      <c r="C8" s="155"/>
      <c r="D8" s="155"/>
      <c r="E8" s="156">
        <v>612000</v>
      </c>
      <c r="F8" s="60">
        <v>612000</v>
      </c>
      <c r="G8" s="60">
        <v>14338</v>
      </c>
      <c r="H8" s="60">
        <v>10597</v>
      </c>
      <c r="I8" s="60">
        <v>43480</v>
      </c>
      <c r="J8" s="60">
        <v>68415</v>
      </c>
      <c r="K8" s="60">
        <v>35310</v>
      </c>
      <c r="L8" s="60">
        <v>32851</v>
      </c>
      <c r="M8" s="60">
        <v>36095</v>
      </c>
      <c r="N8" s="60">
        <v>104256</v>
      </c>
      <c r="O8" s="60"/>
      <c r="P8" s="60"/>
      <c r="Q8" s="60"/>
      <c r="R8" s="60"/>
      <c r="S8" s="60"/>
      <c r="T8" s="60"/>
      <c r="U8" s="60"/>
      <c r="V8" s="60"/>
      <c r="W8" s="60">
        <v>172671</v>
      </c>
      <c r="X8" s="60">
        <v>306000</v>
      </c>
      <c r="Y8" s="60">
        <v>-133329</v>
      </c>
      <c r="Z8" s="140">
        <v>-43.57</v>
      </c>
      <c r="AA8" s="62">
        <v>612000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3122916</v>
      </c>
      <c r="F9" s="100">
        <f t="shared" si="1"/>
        <v>3122916</v>
      </c>
      <c r="G9" s="100">
        <f t="shared" si="1"/>
        <v>1474</v>
      </c>
      <c r="H9" s="100">
        <f t="shared" si="1"/>
        <v>204297</v>
      </c>
      <c r="I9" s="100">
        <f t="shared" si="1"/>
        <v>9771</v>
      </c>
      <c r="J9" s="100">
        <f t="shared" si="1"/>
        <v>215542</v>
      </c>
      <c r="K9" s="100">
        <f t="shared" si="1"/>
        <v>2792867</v>
      </c>
      <c r="L9" s="100">
        <f t="shared" si="1"/>
        <v>194664</v>
      </c>
      <c r="M9" s="100">
        <f t="shared" si="1"/>
        <v>15957</v>
      </c>
      <c r="N9" s="100">
        <f t="shared" si="1"/>
        <v>3003488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3219030</v>
      </c>
      <c r="X9" s="100">
        <f t="shared" si="1"/>
        <v>1561458</v>
      </c>
      <c r="Y9" s="100">
        <f t="shared" si="1"/>
        <v>1657572</v>
      </c>
      <c r="Z9" s="137">
        <f>+IF(X9&lt;&gt;0,+(Y9/X9)*100,0)</f>
        <v>106.15540091376137</v>
      </c>
      <c r="AA9" s="102">
        <f>SUM(AA10:AA14)</f>
        <v>3122916</v>
      </c>
    </row>
    <row r="10" spans="1:27" ht="13.5">
      <c r="A10" s="138" t="s">
        <v>79</v>
      </c>
      <c r="B10" s="136"/>
      <c r="C10" s="155"/>
      <c r="D10" s="155"/>
      <c r="E10" s="156">
        <v>1084908</v>
      </c>
      <c r="F10" s="60">
        <v>1084908</v>
      </c>
      <c r="G10" s="60">
        <v>799</v>
      </c>
      <c r="H10" s="60">
        <v>11455</v>
      </c>
      <c r="I10" s="60">
        <v>8357</v>
      </c>
      <c r="J10" s="60">
        <v>20611</v>
      </c>
      <c r="K10" s="60">
        <v>2082288</v>
      </c>
      <c r="L10" s="60">
        <v>90614</v>
      </c>
      <c r="M10" s="60">
        <v>11094</v>
      </c>
      <c r="N10" s="60">
        <v>2183996</v>
      </c>
      <c r="O10" s="60"/>
      <c r="P10" s="60"/>
      <c r="Q10" s="60"/>
      <c r="R10" s="60"/>
      <c r="S10" s="60"/>
      <c r="T10" s="60"/>
      <c r="U10" s="60"/>
      <c r="V10" s="60"/>
      <c r="W10" s="60">
        <v>2204607</v>
      </c>
      <c r="X10" s="60">
        <v>542454</v>
      </c>
      <c r="Y10" s="60">
        <v>1662153</v>
      </c>
      <c r="Z10" s="140">
        <v>306.41</v>
      </c>
      <c r="AA10" s="62">
        <v>1084908</v>
      </c>
    </row>
    <row r="11" spans="1:27" ht="13.5">
      <c r="A11" s="138" t="s">
        <v>80</v>
      </c>
      <c r="B11" s="136"/>
      <c r="C11" s="155"/>
      <c r="D11" s="155"/>
      <c r="E11" s="156">
        <v>1175004</v>
      </c>
      <c r="F11" s="60">
        <v>1175004</v>
      </c>
      <c r="G11" s="60"/>
      <c r="H11" s="60"/>
      <c r="I11" s="60">
        <v>1116</v>
      </c>
      <c r="J11" s="60">
        <v>1116</v>
      </c>
      <c r="K11" s="60">
        <v>395530</v>
      </c>
      <c r="L11" s="60"/>
      <c r="M11" s="60">
        <v>4863</v>
      </c>
      <c r="N11" s="60">
        <v>400393</v>
      </c>
      <c r="O11" s="60"/>
      <c r="P11" s="60"/>
      <c r="Q11" s="60"/>
      <c r="R11" s="60"/>
      <c r="S11" s="60"/>
      <c r="T11" s="60"/>
      <c r="U11" s="60"/>
      <c r="V11" s="60"/>
      <c r="W11" s="60">
        <v>401509</v>
      </c>
      <c r="X11" s="60">
        <v>587502</v>
      </c>
      <c r="Y11" s="60">
        <v>-185993</v>
      </c>
      <c r="Z11" s="140">
        <v>-31.66</v>
      </c>
      <c r="AA11" s="62">
        <v>1175004</v>
      </c>
    </row>
    <row r="12" spans="1:27" ht="13.5">
      <c r="A12" s="138" t="s">
        <v>81</v>
      </c>
      <c r="B12" s="136"/>
      <c r="C12" s="155"/>
      <c r="D12" s="155"/>
      <c r="E12" s="156">
        <v>333000</v>
      </c>
      <c r="F12" s="60">
        <v>333000</v>
      </c>
      <c r="G12" s="60"/>
      <c r="H12" s="60"/>
      <c r="I12" s="60">
        <v>298</v>
      </c>
      <c r="J12" s="60">
        <v>298</v>
      </c>
      <c r="K12" s="60">
        <v>32293</v>
      </c>
      <c r="L12" s="60">
        <v>104050</v>
      </c>
      <c r="M12" s="60"/>
      <c r="N12" s="60">
        <v>136343</v>
      </c>
      <c r="O12" s="60"/>
      <c r="P12" s="60"/>
      <c r="Q12" s="60"/>
      <c r="R12" s="60"/>
      <c r="S12" s="60"/>
      <c r="T12" s="60"/>
      <c r="U12" s="60"/>
      <c r="V12" s="60"/>
      <c r="W12" s="60">
        <v>136641</v>
      </c>
      <c r="X12" s="60">
        <v>166500</v>
      </c>
      <c r="Y12" s="60">
        <v>-29859</v>
      </c>
      <c r="Z12" s="140">
        <v>-17.93</v>
      </c>
      <c r="AA12" s="62">
        <v>333000</v>
      </c>
    </row>
    <row r="13" spans="1:27" ht="13.5">
      <c r="A13" s="138" t="s">
        <v>82</v>
      </c>
      <c r="B13" s="136"/>
      <c r="C13" s="155"/>
      <c r="D13" s="155"/>
      <c r="E13" s="156">
        <v>530004</v>
      </c>
      <c r="F13" s="60">
        <v>530004</v>
      </c>
      <c r="G13" s="60">
        <v>675</v>
      </c>
      <c r="H13" s="60">
        <v>192842</v>
      </c>
      <c r="I13" s="60"/>
      <c r="J13" s="60">
        <v>193517</v>
      </c>
      <c r="K13" s="60">
        <v>282756</v>
      </c>
      <c r="L13" s="60"/>
      <c r="M13" s="60"/>
      <c r="N13" s="60">
        <v>282756</v>
      </c>
      <c r="O13" s="60"/>
      <c r="P13" s="60"/>
      <c r="Q13" s="60"/>
      <c r="R13" s="60"/>
      <c r="S13" s="60"/>
      <c r="T13" s="60"/>
      <c r="U13" s="60"/>
      <c r="V13" s="60"/>
      <c r="W13" s="60">
        <v>476273</v>
      </c>
      <c r="X13" s="60">
        <v>265002</v>
      </c>
      <c r="Y13" s="60">
        <v>211271</v>
      </c>
      <c r="Z13" s="140">
        <v>79.72</v>
      </c>
      <c r="AA13" s="62">
        <v>530004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30492312</v>
      </c>
      <c r="F15" s="100">
        <f t="shared" si="2"/>
        <v>30492312</v>
      </c>
      <c r="G15" s="100">
        <f t="shared" si="2"/>
        <v>3111</v>
      </c>
      <c r="H15" s="100">
        <f t="shared" si="2"/>
        <v>0</v>
      </c>
      <c r="I15" s="100">
        <f t="shared" si="2"/>
        <v>1029004</v>
      </c>
      <c r="J15" s="100">
        <f t="shared" si="2"/>
        <v>1032115</v>
      </c>
      <c r="K15" s="100">
        <f t="shared" si="2"/>
        <v>3018969</v>
      </c>
      <c r="L15" s="100">
        <f t="shared" si="2"/>
        <v>955693</v>
      </c>
      <c r="M15" s="100">
        <f t="shared" si="2"/>
        <v>126545</v>
      </c>
      <c r="N15" s="100">
        <f t="shared" si="2"/>
        <v>4101207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5133322</v>
      </c>
      <c r="X15" s="100">
        <f t="shared" si="2"/>
        <v>15246156</v>
      </c>
      <c r="Y15" s="100">
        <f t="shared" si="2"/>
        <v>-10112834</v>
      </c>
      <c r="Z15" s="137">
        <f>+IF(X15&lt;&gt;0,+(Y15/X15)*100,0)</f>
        <v>-66.3303851803694</v>
      </c>
      <c r="AA15" s="102">
        <f>SUM(AA16:AA18)</f>
        <v>30492312</v>
      </c>
    </row>
    <row r="16" spans="1:27" ht="13.5">
      <c r="A16" s="138" t="s">
        <v>85</v>
      </c>
      <c r="B16" s="136"/>
      <c r="C16" s="155"/>
      <c r="D16" s="155"/>
      <c r="E16" s="156">
        <v>675000</v>
      </c>
      <c r="F16" s="60">
        <v>675000</v>
      </c>
      <c r="G16" s="60">
        <v>3111</v>
      </c>
      <c r="H16" s="60"/>
      <c r="I16" s="60">
        <v>923647</v>
      </c>
      <c r="J16" s="60">
        <v>926758</v>
      </c>
      <c r="K16" s="60">
        <v>2511047</v>
      </c>
      <c r="L16" s="60">
        <v>930979</v>
      </c>
      <c r="M16" s="60">
        <v>123194</v>
      </c>
      <c r="N16" s="60">
        <v>3565220</v>
      </c>
      <c r="O16" s="60"/>
      <c r="P16" s="60"/>
      <c r="Q16" s="60"/>
      <c r="R16" s="60"/>
      <c r="S16" s="60"/>
      <c r="T16" s="60"/>
      <c r="U16" s="60"/>
      <c r="V16" s="60"/>
      <c r="W16" s="60">
        <v>4491978</v>
      </c>
      <c r="X16" s="60">
        <v>337500</v>
      </c>
      <c r="Y16" s="60">
        <v>4154478</v>
      </c>
      <c r="Z16" s="140">
        <v>1230.96</v>
      </c>
      <c r="AA16" s="62">
        <v>675000</v>
      </c>
    </row>
    <row r="17" spans="1:27" ht="13.5">
      <c r="A17" s="138" t="s">
        <v>86</v>
      </c>
      <c r="B17" s="136"/>
      <c r="C17" s="155"/>
      <c r="D17" s="155"/>
      <c r="E17" s="156">
        <v>29739312</v>
      </c>
      <c r="F17" s="60">
        <v>29739312</v>
      </c>
      <c r="G17" s="60"/>
      <c r="H17" s="60"/>
      <c r="I17" s="60">
        <v>105357</v>
      </c>
      <c r="J17" s="60">
        <v>105357</v>
      </c>
      <c r="K17" s="60">
        <v>507922</v>
      </c>
      <c r="L17" s="60">
        <v>24714</v>
      </c>
      <c r="M17" s="60">
        <v>3351</v>
      </c>
      <c r="N17" s="60">
        <v>535987</v>
      </c>
      <c r="O17" s="60"/>
      <c r="P17" s="60"/>
      <c r="Q17" s="60"/>
      <c r="R17" s="60"/>
      <c r="S17" s="60"/>
      <c r="T17" s="60"/>
      <c r="U17" s="60"/>
      <c r="V17" s="60"/>
      <c r="W17" s="60">
        <v>641344</v>
      </c>
      <c r="X17" s="60">
        <v>14869656</v>
      </c>
      <c r="Y17" s="60">
        <v>-14228312</v>
      </c>
      <c r="Z17" s="140">
        <v>-95.69</v>
      </c>
      <c r="AA17" s="62">
        <v>29739312</v>
      </c>
    </row>
    <row r="18" spans="1:27" ht="13.5">
      <c r="A18" s="138" t="s">
        <v>87</v>
      </c>
      <c r="B18" s="136"/>
      <c r="C18" s="155"/>
      <c r="D18" s="155"/>
      <c r="E18" s="156">
        <v>78000</v>
      </c>
      <c r="F18" s="60">
        <v>78000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39000</v>
      </c>
      <c r="Y18" s="60">
        <v>-39000</v>
      </c>
      <c r="Z18" s="140">
        <v>-100</v>
      </c>
      <c r="AA18" s="62">
        <v>78000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7191192</v>
      </c>
      <c r="F19" s="100">
        <f t="shared" si="3"/>
        <v>7191192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4547</v>
      </c>
      <c r="N19" s="100">
        <f t="shared" si="3"/>
        <v>4547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4547</v>
      </c>
      <c r="X19" s="100">
        <f t="shared" si="3"/>
        <v>3595596</v>
      </c>
      <c r="Y19" s="100">
        <f t="shared" si="3"/>
        <v>-3591049</v>
      </c>
      <c r="Z19" s="137">
        <f>+IF(X19&lt;&gt;0,+(Y19/X19)*100,0)</f>
        <v>-99.87353974139475</v>
      </c>
      <c r="AA19" s="102">
        <f>SUM(AA20:AA23)</f>
        <v>7191192</v>
      </c>
    </row>
    <row r="20" spans="1:27" ht="13.5">
      <c r="A20" s="138" t="s">
        <v>89</v>
      </c>
      <c r="B20" s="136"/>
      <c r="C20" s="155"/>
      <c r="D20" s="155"/>
      <c r="E20" s="156">
        <v>6363696</v>
      </c>
      <c r="F20" s="60">
        <v>6363696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3181848</v>
      </c>
      <c r="Y20" s="60">
        <v>-3181848</v>
      </c>
      <c r="Z20" s="140">
        <v>-100</v>
      </c>
      <c r="AA20" s="62">
        <v>6363696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827496</v>
      </c>
      <c r="F23" s="60">
        <v>827496</v>
      </c>
      <c r="G23" s="60"/>
      <c r="H23" s="60"/>
      <c r="I23" s="60"/>
      <c r="J23" s="60"/>
      <c r="K23" s="60"/>
      <c r="L23" s="60"/>
      <c r="M23" s="60">
        <v>4547</v>
      </c>
      <c r="N23" s="60">
        <v>4547</v>
      </c>
      <c r="O23" s="60"/>
      <c r="P23" s="60"/>
      <c r="Q23" s="60"/>
      <c r="R23" s="60"/>
      <c r="S23" s="60"/>
      <c r="T23" s="60"/>
      <c r="U23" s="60"/>
      <c r="V23" s="60"/>
      <c r="W23" s="60">
        <v>4547</v>
      </c>
      <c r="X23" s="60">
        <v>413748</v>
      </c>
      <c r="Y23" s="60">
        <v>-409201</v>
      </c>
      <c r="Z23" s="140">
        <v>-98.9</v>
      </c>
      <c r="AA23" s="62">
        <v>827496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43995264</v>
      </c>
      <c r="F25" s="219">
        <f t="shared" si="4"/>
        <v>43995264</v>
      </c>
      <c r="G25" s="219">
        <f t="shared" si="4"/>
        <v>21028</v>
      </c>
      <c r="H25" s="219">
        <f t="shared" si="4"/>
        <v>238318</v>
      </c>
      <c r="I25" s="219">
        <f t="shared" si="4"/>
        <v>1108493</v>
      </c>
      <c r="J25" s="219">
        <f t="shared" si="4"/>
        <v>1367839</v>
      </c>
      <c r="K25" s="219">
        <f t="shared" si="4"/>
        <v>6521514</v>
      </c>
      <c r="L25" s="219">
        <f t="shared" si="4"/>
        <v>1183208</v>
      </c>
      <c r="M25" s="219">
        <f t="shared" si="4"/>
        <v>209356</v>
      </c>
      <c r="N25" s="219">
        <f t="shared" si="4"/>
        <v>7914078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9281917</v>
      </c>
      <c r="X25" s="219">
        <f t="shared" si="4"/>
        <v>21914716</v>
      </c>
      <c r="Y25" s="219">
        <f t="shared" si="4"/>
        <v>-12632799</v>
      </c>
      <c r="Z25" s="231">
        <f>+IF(X25&lt;&gt;0,+(Y25/X25)*100,0)</f>
        <v>-57.64527817745847</v>
      </c>
      <c r="AA25" s="232">
        <f>+AA5+AA9+AA15+AA19+AA24</f>
        <v>43995264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29673012</v>
      </c>
      <c r="F28" s="60">
        <v>29673012</v>
      </c>
      <c r="G28" s="60"/>
      <c r="H28" s="60"/>
      <c r="I28" s="60"/>
      <c r="J28" s="60"/>
      <c r="K28" s="60">
        <v>24950</v>
      </c>
      <c r="L28" s="60"/>
      <c r="M28" s="60">
        <v>105050</v>
      </c>
      <c r="N28" s="60">
        <v>130000</v>
      </c>
      <c r="O28" s="60"/>
      <c r="P28" s="60"/>
      <c r="Q28" s="60"/>
      <c r="R28" s="60"/>
      <c r="S28" s="60"/>
      <c r="T28" s="60"/>
      <c r="U28" s="60"/>
      <c r="V28" s="60"/>
      <c r="W28" s="60">
        <v>130000</v>
      </c>
      <c r="X28" s="60"/>
      <c r="Y28" s="60">
        <v>130000</v>
      </c>
      <c r="Z28" s="140"/>
      <c r="AA28" s="155">
        <v>29673012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29673012</v>
      </c>
      <c r="F32" s="77">
        <f t="shared" si="5"/>
        <v>29673012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24950</v>
      </c>
      <c r="L32" s="77">
        <f t="shared" si="5"/>
        <v>0</v>
      </c>
      <c r="M32" s="77">
        <f t="shared" si="5"/>
        <v>105050</v>
      </c>
      <c r="N32" s="77">
        <f t="shared" si="5"/>
        <v>130000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130000</v>
      </c>
      <c r="X32" s="77">
        <f t="shared" si="5"/>
        <v>0</v>
      </c>
      <c r="Y32" s="77">
        <f t="shared" si="5"/>
        <v>130000</v>
      </c>
      <c r="Z32" s="212">
        <f>+IF(X32&lt;&gt;0,+(Y32/X32)*100,0)</f>
        <v>0</v>
      </c>
      <c r="AA32" s="79">
        <f>SUM(AA28:AA31)</f>
        <v>29673012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14322252</v>
      </c>
      <c r="F35" s="60">
        <v>14322252</v>
      </c>
      <c r="G35" s="60">
        <v>21028</v>
      </c>
      <c r="H35" s="60">
        <v>238318</v>
      </c>
      <c r="I35" s="60">
        <v>1108493</v>
      </c>
      <c r="J35" s="60">
        <v>1367839</v>
      </c>
      <c r="K35" s="60">
        <v>6496564</v>
      </c>
      <c r="L35" s="60">
        <v>1183208</v>
      </c>
      <c r="M35" s="60">
        <v>104306</v>
      </c>
      <c r="N35" s="60">
        <v>7784078</v>
      </c>
      <c r="O35" s="60"/>
      <c r="P35" s="60"/>
      <c r="Q35" s="60"/>
      <c r="R35" s="60"/>
      <c r="S35" s="60"/>
      <c r="T35" s="60"/>
      <c r="U35" s="60"/>
      <c r="V35" s="60"/>
      <c r="W35" s="60">
        <v>9151917</v>
      </c>
      <c r="X35" s="60"/>
      <c r="Y35" s="60">
        <v>9151917</v>
      </c>
      <c r="Z35" s="140"/>
      <c r="AA35" s="62">
        <v>14322252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43995264</v>
      </c>
      <c r="F36" s="220">
        <f t="shared" si="6"/>
        <v>43995264</v>
      </c>
      <c r="G36" s="220">
        <f t="shared" si="6"/>
        <v>21028</v>
      </c>
      <c r="H36" s="220">
        <f t="shared" si="6"/>
        <v>238318</v>
      </c>
      <c r="I36" s="220">
        <f t="shared" si="6"/>
        <v>1108493</v>
      </c>
      <c r="J36" s="220">
        <f t="shared" si="6"/>
        <v>1367839</v>
      </c>
      <c r="K36" s="220">
        <f t="shared" si="6"/>
        <v>6521514</v>
      </c>
      <c r="L36" s="220">
        <f t="shared" si="6"/>
        <v>1183208</v>
      </c>
      <c r="M36" s="220">
        <f t="shared" si="6"/>
        <v>209356</v>
      </c>
      <c r="N36" s="220">
        <f t="shared" si="6"/>
        <v>7914078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9281917</v>
      </c>
      <c r="X36" s="220">
        <f t="shared" si="6"/>
        <v>0</v>
      </c>
      <c r="Y36" s="220">
        <f t="shared" si="6"/>
        <v>9281917</v>
      </c>
      <c r="Z36" s="221">
        <f>+IF(X36&lt;&gt;0,+(Y36/X36)*100,0)</f>
        <v>0</v>
      </c>
      <c r="AA36" s="239">
        <f>SUM(AA32:AA35)</f>
        <v>43995264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141067594</v>
      </c>
      <c r="D6" s="155"/>
      <c r="E6" s="59">
        <v>3423037</v>
      </c>
      <c r="F6" s="60">
        <v>3423037</v>
      </c>
      <c r="G6" s="60">
        <v>44966612</v>
      </c>
      <c r="H6" s="60">
        <v>40438289</v>
      </c>
      <c r="I6" s="60">
        <v>32626854</v>
      </c>
      <c r="J6" s="60">
        <v>32626854</v>
      </c>
      <c r="K6" s="60">
        <v>8995171</v>
      </c>
      <c r="L6" s="60">
        <v>489059</v>
      </c>
      <c r="M6" s="60">
        <v>26874718</v>
      </c>
      <c r="N6" s="60">
        <v>26874718</v>
      </c>
      <c r="O6" s="60"/>
      <c r="P6" s="60"/>
      <c r="Q6" s="60"/>
      <c r="R6" s="60"/>
      <c r="S6" s="60"/>
      <c r="T6" s="60"/>
      <c r="U6" s="60"/>
      <c r="V6" s="60"/>
      <c r="W6" s="60">
        <v>26874718</v>
      </c>
      <c r="X6" s="60">
        <v>1711519</v>
      </c>
      <c r="Y6" s="60">
        <v>25163199</v>
      </c>
      <c r="Z6" s="140">
        <v>1470.23</v>
      </c>
      <c r="AA6" s="62">
        <v>3423037</v>
      </c>
    </row>
    <row r="7" spans="1:27" ht="13.5">
      <c r="A7" s="249" t="s">
        <v>144</v>
      </c>
      <c r="B7" s="182"/>
      <c r="C7" s="155">
        <v>5007661</v>
      </c>
      <c r="D7" s="155"/>
      <c r="E7" s="59">
        <v>89318489</v>
      </c>
      <c r="F7" s="60">
        <v>89318489</v>
      </c>
      <c r="G7" s="60">
        <v>106296869</v>
      </c>
      <c r="H7" s="60">
        <v>106665767</v>
      </c>
      <c r="I7" s="60">
        <v>137526605</v>
      </c>
      <c r="J7" s="60">
        <v>137526605</v>
      </c>
      <c r="K7" s="60">
        <v>112499066</v>
      </c>
      <c r="L7" s="60">
        <v>129914866</v>
      </c>
      <c r="M7" s="60">
        <v>135108168</v>
      </c>
      <c r="N7" s="60">
        <v>135108168</v>
      </c>
      <c r="O7" s="60"/>
      <c r="P7" s="60"/>
      <c r="Q7" s="60"/>
      <c r="R7" s="60"/>
      <c r="S7" s="60"/>
      <c r="T7" s="60"/>
      <c r="U7" s="60"/>
      <c r="V7" s="60"/>
      <c r="W7" s="60">
        <v>135108168</v>
      </c>
      <c r="X7" s="60">
        <v>44659245</v>
      </c>
      <c r="Y7" s="60">
        <v>90448923</v>
      </c>
      <c r="Z7" s="140">
        <v>202.53</v>
      </c>
      <c r="AA7" s="62">
        <v>89318489</v>
      </c>
    </row>
    <row r="8" spans="1:27" ht="13.5">
      <c r="A8" s="249" t="s">
        <v>145</v>
      </c>
      <c r="B8" s="182"/>
      <c r="C8" s="155">
        <v>11068470</v>
      </c>
      <c r="D8" s="155"/>
      <c r="E8" s="59">
        <v>6202875</v>
      </c>
      <c r="F8" s="60">
        <v>6202875</v>
      </c>
      <c r="G8" s="60">
        <v>4189872</v>
      </c>
      <c r="H8" s="60">
        <v>4939281</v>
      </c>
      <c r="I8" s="60">
        <v>5236377</v>
      </c>
      <c r="J8" s="60">
        <v>5236377</v>
      </c>
      <c r="K8" s="60">
        <v>6194318</v>
      </c>
      <c r="L8" s="60">
        <v>6043643</v>
      </c>
      <c r="M8" s="60">
        <v>7952505</v>
      </c>
      <c r="N8" s="60">
        <v>7952505</v>
      </c>
      <c r="O8" s="60"/>
      <c r="P8" s="60"/>
      <c r="Q8" s="60"/>
      <c r="R8" s="60"/>
      <c r="S8" s="60"/>
      <c r="T8" s="60"/>
      <c r="U8" s="60"/>
      <c r="V8" s="60"/>
      <c r="W8" s="60">
        <v>7952505</v>
      </c>
      <c r="X8" s="60">
        <v>3101438</v>
      </c>
      <c r="Y8" s="60">
        <v>4851067</v>
      </c>
      <c r="Z8" s="140">
        <v>156.41</v>
      </c>
      <c r="AA8" s="62">
        <v>6202875</v>
      </c>
    </row>
    <row r="9" spans="1:27" ht="13.5">
      <c r="A9" s="249" t="s">
        <v>146</v>
      </c>
      <c r="B9" s="182"/>
      <c r="C9" s="155">
        <v>6431111</v>
      </c>
      <c r="D9" s="155"/>
      <c r="E9" s="59">
        <v>9303351</v>
      </c>
      <c r="F9" s="60">
        <v>9303351</v>
      </c>
      <c r="G9" s="60">
        <v>2483528</v>
      </c>
      <c r="H9" s="60">
        <v>2566530</v>
      </c>
      <c r="I9" s="60">
        <v>2727086</v>
      </c>
      <c r="J9" s="60">
        <v>2727086</v>
      </c>
      <c r="K9" s="60">
        <v>2649273</v>
      </c>
      <c r="L9" s="60">
        <v>2939883</v>
      </c>
      <c r="M9" s="60">
        <v>2898932</v>
      </c>
      <c r="N9" s="60">
        <v>2898932</v>
      </c>
      <c r="O9" s="60"/>
      <c r="P9" s="60"/>
      <c r="Q9" s="60"/>
      <c r="R9" s="60"/>
      <c r="S9" s="60"/>
      <c r="T9" s="60"/>
      <c r="U9" s="60"/>
      <c r="V9" s="60"/>
      <c r="W9" s="60">
        <v>2898932</v>
      </c>
      <c r="X9" s="60">
        <v>4651676</v>
      </c>
      <c r="Y9" s="60">
        <v>-1752744</v>
      </c>
      <c r="Z9" s="140">
        <v>-37.68</v>
      </c>
      <c r="AA9" s="62">
        <v>9303351</v>
      </c>
    </row>
    <row r="10" spans="1:27" ht="13.5">
      <c r="A10" s="249" t="s">
        <v>147</v>
      </c>
      <c r="B10" s="182"/>
      <c r="C10" s="155">
        <v>203211</v>
      </c>
      <c r="D10" s="155"/>
      <c r="E10" s="59">
        <v>202330</v>
      </c>
      <c r="F10" s="60">
        <v>202330</v>
      </c>
      <c r="G10" s="159">
        <v>192330</v>
      </c>
      <c r="H10" s="159">
        <v>192330</v>
      </c>
      <c r="I10" s="159">
        <v>192330</v>
      </c>
      <c r="J10" s="60">
        <v>192330</v>
      </c>
      <c r="K10" s="159">
        <v>192330</v>
      </c>
      <c r="L10" s="159">
        <v>192330</v>
      </c>
      <c r="M10" s="60">
        <v>192330</v>
      </c>
      <c r="N10" s="159">
        <v>192330</v>
      </c>
      <c r="O10" s="159"/>
      <c r="P10" s="159"/>
      <c r="Q10" s="60"/>
      <c r="R10" s="159"/>
      <c r="S10" s="159"/>
      <c r="T10" s="60"/>
      <c r="U10" s="159"/>
      <c r="V10" s="159"/>
      <c r="W10" s="159">
        <v>192330</v>
      </c>
      <c r="X10" s="60">
        <v>101165</v>
      </c>
      <c r="Y10" s="159">
        <v>91165</v>
      </c>
      <c r="Z10" s="141">
        <v>90.12</v>
      </c>
      <c r="AA10" s="225">
        <v>202330</v>
      </c>
    </row>
    <row r="11" spans="1:27" ht="13.5">
      <c r="A11" s="249" t="s">
        <v>148</v>
      </c>
      <c r="B11" s="182"/>
      <c r="C11" s="155">
        <v>1088639</v>
      </c>
      <c r="D11" s="155"/>
      <c r="E11" s="59">
        <v>1386361</v>
      </c>
      <c r="F11" s="60">
        <v>1386361</v>
      </c>
      <c r="G11" s="60">
        <v>1524997</v>
      </c>
      <c r="H11" s="60">
        <v>1524997</v>
      </c>
      <c r="I11" s="60">
        <v>1524997</v>
      </c>
      <c r="J11" s="60">
        <v>1524997</v>
      </c>
      <c r="K11" s="60">
        <v>1524997</v>
      </c>
      <c r="L11" s="60">
        <v>1524998</v>
      </c>
      <c r="M11" s="60">
        <v>1524997</v>
      </c>
      <c r="N11" s="60">
        <v>1524997</v>
      </c>
      <c r="O11" s="60"/>
      <c r="P11" s="60"/>
      <c r="Q11" s="60"/>
      <c r="R11" s="60"/>
      <c r="S11" s="60"/>
      <c r="T11" s="60"/>
      <c r="U11" s="60"/>
      <c r="V11" s="60"/>
      <c r="W11" s="60">
        <v>1524997</v>
      </c>
      <c r="X11" s="60">
        <v>693181</v>
      </c>
      <c r="Y11" s="60">
        <v>831816</v>
      </c>
      <c r="Z11" s="140">
        <v>120</v>
      </c>
      <c r="AA11" s="62">
        <v>1386361</v>
      </c>
    </row>
    <row r="12" spans="1:27" ht="13.5">
      <c r="A12" s="250" t="s">
        <v>56</v>
      </c>
      <c r="B12" s="251"/>
      <c r="C12" s="168">
        <f aca="true" t="shared" si="0" ref="C12:Y12">SUM(C6:C11)</f>
        <v>164866686</v>
      </c>
      <c r="D12" s="168">
        <f>SUM(D6:D11)</f>
        <v>0</v>
      </c>
      <c r="E12" s="72">
        <f t="shared" si="0"/>
        <v>109836443</v>
      </c>
      <c r="F12" s="73">
        <f t="shared" si="0"/>
        <v>109836443</v>
      </c>
      <c r="G12" s="73">
        <f t="shared" si="0"/>
        <v>159654208</v>
      </c>
      <c r="H12" s="73">
        <f t="shared" si="0"/>
        <v>156327194</v>
      </c>
      <c r="I12" s="73">
        <f t="shared" si="0"/>
        <v>179834249</v>
      </c>
      <c r="J12" s="73">
        <f t="shared" si="0"/>
        <v>179834249</v>
      </c>
      <c r="K12" s="73">
        <f t="shared" si="0"/>
        <v>132055155</v>
      </c>
      <c r="L12" s="73">
        <f t="shared" si="0"/>
        <v>141104779</v>
      </c>
      <c r="M12" s="73">
        <f t="shared" si="0"/>
        <v>174551650</v>
      </c>
      <c r="N12" s="73">
        <f t="shared" si="0"/>
        <v>174551650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174551650</v>
      </c>
      <c r="X12" s="73">
        <f t="shared" si="0"/>
        <v>54918224</v>
      </c>
      <c r="Y12" s="73">
        <f t="shared" si="0"/>
        <v>119633426</v>
      </c>
      <c r="Z12" s="170">
        <f>+IF(X12&lt;&gt;0,+(Y12/X12)*100,0)</f>
        <v>217.83921126072832</v>
      </c>
      <c r="AA12" s="74">
        <f>SUM(AA6:AA11)</f>
        <v>109836443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289321</v>
      </c>
      <c r="D15" s="155"/>
      <c r="E15" s="59">
        <v>222306</v>
      </c>
      <c r="F15" s="60">
        <v>222306</v>
      </c>
      <c r="G15" s="60">
        <v>212306</v>
      </c>
      <c r="H15" s="60">
        <v>212306</v>
      </c>
      <c r="I15" s="60">
        <v>212306</v>
      </c>
      <c r="J15" s="60">
        <v>212306</v>
      </c>
      <c r="K15" s="60">
        <v>212306</v>
      </c>
      <c r="L15" s="60">
        <v>212306</v>
      </c>
      <c r="M15" s="60">
        <v>212306</v>
      </c>
      <c r="N15" s="60">
        <v>212306</v>
      </c>
      <c r="O15" s="60"/>
      <c r="P15" s="60"/>
      <c r="Q15" s="60"/>
      <c r="R15" s="60"/>
      <c r="S15" s="60"/>
      <c r="T15" s="60"/>
      <c r="U15" s="60"/>
      <c r="V15" s="60"/>
      <c r="W15" s="60">
        <v>212306</v>
      </c>
      <c r="X15" s="60">
        <v>111153</v>
      </c>
      <c r="Y15" s="60">
        <v>101153</v>
      </c>
      <c r="Z15" s="140">
        <v>91</v>
      </c>
      <c r="AA15" s="62">
        <v>222306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52593662</v>
      </c>
      <c r="D17" s="155"/>
      <c r="E17" s="59">
        <v>3155311</v>
      </c>
      <c r="F17" s="60">
        <v>3155311</v>
      </c>
      <c r="G17" s="60">
        <v>3155311</v>
      </c>
      <c r="H17" s="60">
        <v>3155311</v>
      </c>
      <c r="I17" s="60">
        <v>3155311</v>
      </c>
      <c r="J17" s="60">
        <v>3155311</v>
      </c>
      <c r="K17" s="60">
        <v>3155311</v>
      </c>
      <c r="L17" s="60">
        <v>3155311</v>
      </c>
      <c r="M17" s="60">
        <v>3155311</v>
      </c>
      <c r="N17" s="60">
        <v>3155311</v>
      </c>
      <c r="O17" s="60"/>
      <c r="P17" s="60"/>
      <c r="Q17" s="60"/>
      <c r="R17" s="60"/>
      <c r="S17" s="60"/>
      <c r="T17" s="60"/>
      <c r="U17" s="60"/>
      <c r="V17" s="60"/>
      <c r="W17" s="60">
        <v>3155311</v>
      </c>
      <c r="X17" s="60">
        <v>1577656</v>
      </c>
      <c r="Y17" s="60">
        <v>1577655</v>
      </c>
      <c r="Z17" s="140">
        <v>100</v>
      </c>
      <c r="AA17" s="62">
        <v>3155311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410438149</v>
      </c>
      <c r="D19" s="155"/>
      <c r="E19" s="59">
        <v>421004480</v>
      </c>
      <c r="F19" s="60">
        <v>421004480</v>
      </c>
      <c r="G19" s="60">
        <v>421333554</v>
      </c>
      <c r="H19" s="60">
        <v>421571872</v>
      </c>
      <c r="I19" s="60">
        <v>419653681</v>
      </c>
      <c r="J19" s="60">
        <v>419653681</v>
      </c>
      <c r="K19" s="60">
        <v>423148509</v>
      </c>
      <c r="L19" s="60">
        <v>421305033</v>
      </c>
      <c r="M19" s="60">
        <v>418287302</v>
      </c>
      <c r="N19" s="60">
        <v>418287302</v>
      </c>
      <c r="O19" s="60"/>
      <c r="P19" s="60"/>
      <c r="Q19" s="60"/>
      <c r="R19" s="60"/>
      <c r="S19" s="60"/>
      <c r="T19" s="60"/>
      <c r="U19" s="60"/>
      <c r="V19" s="60"/>
      <c r="W19" s="60">
        <v>418287302</v>
      </c>
      <c r="X19" s="60">
        <v>210502240</v>
      </c>
      <c r="Y19" s="60">
        <v>207785062</v>
      </c>
      <c r="Z19" s="140">
        <v>98.71</v>
      </c>
      <c r="AA19" s="62">
        <v>421004480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563500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264887</v>
      </c>
      <c r="D22" s="155"/>
      <c r="E22" s="59">
        <v>174630</v>
      </c>
      <c r="F22" s="60">
        <v>174630</v>
      </c>
      <c r="G22" s="60">
        <v>174630</v>
      </c>
      <c r="H22" s="60">
        <v>174630</v>
      </c>
      <c r="I22" s="60">
        <v>174630</v>
      </c>
      <c r="J22" s="60">
        <v>174630</v>
      </c>
      <c r="K22" s="60">
        <v>174630</v>
      </c>
      <c r="L22" s="60">
        <v>174630</v>
      </c>
      <c r="M22" s="60">
        <v>174630</v>
      </c>
      <c r="N22" s="60">
        <v>174630</v>
      </c>
      <c r="O22" s="60"/>
      <c r="P22" s="60"/>
      <c r="Q22" s="60"/>
      <c r="R22" s="60"/>
      <c r="S22" s="60"/>
      <c r="T22" s="60"/>
      <c r="U22" s="60"/>
      <c r="V22" s="60"/>
      <c r="W22" s="60">
        <v>174630</v>
      </c>
      <c r="X22" s="60">
        <v>87315</v>
      </c>
      <c r="Y22" s="60">
        <v>87315</v>
      </c>
      <c r="Z22" s="140">
        <v>100</v>
      </c>
      <c r="AA22" s="62">
        <v>174630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464149519</v>
      </c>
      <c r="D24" s="168">
        <f>SUM(D15:D23)</f>
        <v>0</v>
      </c>
      <c r="E24" s="76">
        <f t="shared" si="1"/>
        <v>424556727</v>
      </c>
      <c r="F24" s="77">
        <f t="shared" si="1"/>
        <v>424556727</v>
      </c>
      <c r="G24" s="77">
        <f t="shared" si="1"/>
        <v>424875801</v>
      </c>
      <c r="H24" s="77">
        <f t="shared" si="1"/>
        <v>425114119</v>
      </c>
      <c r="I24" s="77">
        <f t="shared" si="1"/>
        <v>423195928</v>
      </c>
      <c r="J24" s="77">
        <f t="shared" si="1"/>
        <v>423195928</v>
      </c>
      <c r="K24" s="77">
        <f t="shared" si="1"/>
        <v>426690756</v>
      </c>
      <c r="L24" s="77">
        <f t="shared" si="1"/>
        <v>424847280</v>
      </c>
      <c r="M24" s="77">
        <f t="shared" si="1"/>
        <v>421829549</v>
      </c>
      <c r="N24" s="77">
        <f t="shared" si="1"/>
        <v>421829549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421829549</v>
      </c>
      <c r="X24" s="77">
        <f t="shared" si="1"/>
        <v>212278364</v>
      </c>
      <c r="Y24" s="77">
        <f t="shared" si="1"/>
        <v>209551185</v>
      </c>
      <c r="Z24" s="212">
        <f>+IF(X24&lt;&gt;0,+(Y24/X24)*100,0)</f>
        <v>98.71528169493524</v>
      </c>
      <c r="AA24" s="79">
        <f>SUM(AA15:AA23)</f>
        <v>424556727</v>
      </c>
    </row>
    <row r="25" spans="1:27" ht="13.5">
      <c r="A25" s="250" t="s">
        <v>159</v>
      </c>
      <c r="B25" s="251"/>
      <c r="C25" s="168">
        <f aca="true" t="shared" si="2" ref="C25:Y25">+C12+C24</f>
        <v>629016205</v>
      </c>
      <c r="D25" s="168">
        <f>+D12+D24</f>
        <v>0</v>
      </c>
      <c r="E25" s="72">
        <f t="shared" si="2"/>
        <v>534393170</v>
      </c>
      <c r="F25" s="73">
        <f t="shared" si="2"/>
        <v>534393170</v>
      </c>
      <c r="G25" s="73">
        <f t="shared" si="2"/>
        <v>584530009</v>
      </c>
      <c r="H25" s="73">
        <f t="shared" si="2"/>
        <v>581441313</v>
      </c>
      <c r="I25" s="73">
        <f t="shared" si="2"/>
        <v>603030177</v>
      </c>
      <c r="J25" s="73">
        <f t="shared" si="2"/>
        <v>603030177</v>
      </c>
      <c r="K25" s="73">
        <f t="shared" si="2"/>
        <v>558745911</v>
      </c>
      <c r="L25" s="73">
        <f t="shared" si="2"/>
        <v>565952059</v>
      </c>
      <c r="M25" s="73">
        <f t="shared" si="2"/>
        <v>596381199</v>
      </c>
      <c r="N25" s="73">
        <f t="shared" si="2"/>
        <v>596381199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596381199</v>
      </c>
      <c r="X25" s="73">
        <f t="shared" si="2"/>
        <v>267196588</v>
      </c>
      <c r="Y25" s="73">
        <f t="shared" si="2"/>
        <v>329184611</v>
      </c>
      <c r="Z25" s="170">
        <f>+IF(X25&lt;&gt;0,+(Y25/X25)*100,0)</f>
        <v>123.19940664811185</v>
      </c>
      <c r="AA25" s="74">
        <f>+AA12+AA24</f>
        <v>534393170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9103483</v>
      </c>
      <c r="D30" s="155"/>
      <c r="E30" s="59">
        <v>195954</v>
      </c>
      <c r="F30" s="60">
        <v>195954</v>
      </c>
      <c r="G30" s="60">
        <v>195954</v>
      </c>
      <c r="H30" s="60">
        <v>195954</v>
      </c>
      <c r="I30" s="60">
        <v>195954</v>
      </c>
      <c r="J30" s="60">
        <v>195954</v>
      </c>
      <c r="K30" s="60">
        <v>195954</v>
      </c>
      <c r="L30" s="60">
        <v>195954</v>
      </c>
      <c r="M30" s="60">
        <v>195954</v>
      </c>
      <c r="N30" s="60">
        <v>195954</v>
      </c>
      <c r="O30" s="60"/>
      <c r="P30" s="60"/>
      <c r="Q30" s="60"/>
      <c r="R30" s="60"/>
      <c r="S30" s="60"/>
      <c r="T30" s="60"/>
      <c r="U30" s="60"/>
      <c r="V30" s="60"/>
      <c r="W30" s="60">
        <v>195954</v>
      </c>
      <c r="X30" s="60">
        <v>97977</v>
      </c>
      <c r="Y30" s="60">
        <v>97977</v>
      </c>
      <c r="Z30" s="140">
        <v>100</v>
      </c>
      <c r="AA30" s="62">
        <v>195954</v>
      </c>
    </row>
    <row r="31" spans="1:27" ht="13.5">
      <c r="A31" s="249" t="s">
        <v>163</v>
      </c>
      <c r="B31" s="182"/>
      <c r="C31" s="155">
        <v>395364</v>
      </c>
      <c r="D31" s="155"/>
      <c r="E31" s="59">
        <v>438440</v>
      </c>
      <c r="F31" s="60">
        <v>438440</v>
      </c>
      <c r="G31" s="60">
        <v>460362</v>
      </c>
      <c r="H31" s="60">
        <v>460362</v>
      </c>
      <c r="I31" s="60">
        <v>460362</v>
      </c>
      <c r="J31" s="60">
        <v>460362</v>
      </c>
      <c r="K31" s="60">
        <v>460362</v>
      </c>
      <c r="L31" s="60">
        <v>460362</v>
      </c>
      <c r="M31" s="60">
        <v>460362</v>
      </c>
      <c r="N31" s="60">
        <v>460362</v>
      </c>
      <c r="O31" s="60"/>
      <c r="P31" s="60"/>
      <c r="Q31" s="60"/>
      <c r="R31" s="60"/>
      <c r="S31" s="60"/>
      <c r="T31" s="60"/>
      <c r="U31" s="60"/>
      <c r="V31" s="60"/>
      <c r="W31" s="60">
        <v>460362</v>
      </c>
      <c r="X31" s="60">
        <v>219220</v>
      </c>
      <c r="Y31" s="60">
        <v>241142</v>
      </c>
      <c r="Z31" s="140">
        <v>110</v>
      </c>
      <c r="AA31" s="62">
        <v>438440</v>
      </c>
    </row>
    <row r="32" spans="1:27" ht="13.5">
      <c r="A32" s="249" t="s">
        <v>164</v>
      </c>
      <c r="B32" s="182"/>
      <c r="C32" s="155">
        <v>20539083</v>
      </c>
      <c r="D32" s="155"/>
      <c r="E32" s="59">
        <v>35297559</v>
      </c>
      <c r="F32" s="60">
        <v>35297559</v>
      </c>
      <c r="G32" s="60">
        <v>1347390</v>
      </c>
      <c r="H32" s="60">
        <v>1986740</v>
      </c>
      <c r="I32" s="60">
        <v>40790029</v>
      </c>
      <c r="J32" s="60">
        <v>40790029</v>
      </c>
      <c r="K32" s="60">
        <v>15196069</v>
      </c>
      <c r="L32" s="60">
        <v>15083717</v>
      </c>
      <c r="M32" s="60">
        <v>16080026</v>
      </c>
      <c r="N32" s="60">
        <v>16080026</v>
      </c>
      <c r="O32" s="60"/>
      <c r="P32" s="60"/>
      <c r="Q32" s="60"/>
      <c r="R32" s="60"/>
      <c r="S32" s="60"/>
      <c r="T32" s="60"/>
      <c r="U32" s="60"/>
      <c r="V32" s="60"/>
      <c r="W32" s="60">
        <v>16080026</v>
      </c>
      <c r="X32" s="60">
        <v>17648780</v>
      </c>
      <c r="Y32" s="60">
        <v>-1568754</v>
      </c>
      <c r="Z32" s="140">
        <v>-8.89</v>
      </c>
      <c r="AA32" s="62">
        <v>35297559</v>
      </c>
    </row>
    <row r="33" spans="1:27" ht="13.5">
      <c r="A33" s="249" t="s">
        <v>165</v>
      </c>
      <c r="B33" s="182"/>
      <c r="C33" s="155">
        <v>4833897</v>
      </c>
      <c r="D33" s="155"/>
      <c r="E33" s="59">
        <v>3424126</v>
      </c>
      <c r="F33" s="60">
        <v>3424126</v>
      </c>
      <c r="G33" s="60">
        <v>3595332</v>
      </c>
      <c r="H33" s="60">
        <v>3595332</v>
      </c>
      <c r="I33" s="60">
        <v>3595332</v>
      </c>
      <c r="J33" s="60">
        <v>3595332</v>
      </c>
      <c r="K33" s="60">
        <v>3595332</v>
      </c>
      <c r="L33" s="60">
        <v>3595332</v>
      </c>
      <c r="M33" s="60">
        <v>3595332</v>
      </c>
      <c r="N33" s="60">
        <v>3595332</v>
      </c>
      <c r="O33" s="60"/>
      <c r="P33" s="60"/>
      <c r="Q33" s="60"/>
      <c r="R33" s="60"/>
      <c r="S33" s="60"/>
      <c r="T33" s="60"/>
      <c r="U33" s="60"/>
      <c r="V33" s="60"/>
      <c r="W33" s="60">
        <v>3595332</v>
      </c>
      <c r="X33" s="60">
        <v>1712063</v>
      </c>
      <c r="Y33" s="60">
        <v>1883269</v>
      </c>
      <c r="Z33" s="140">
        <v>110</v>
      </c>
      <c r="AA33" s="62">
        <v>3424126</v>
      </c>
    </row>
    <row r="34" spans="1:27" ht="13.5">
      <c r="A34" s="250" t="s">
        <v>58</v>
      </c>
      <c r="B34" s="251"/>
      <c r="C34" s="168">
        <f aca="true" t="shared" si="3" ref="C34:Y34">SUM(C29:C33)</f>
        <v>34871827</v>
      </c>
      <c r="D34" s="168">
        <f>SUM(D29:D33)</f>
        <v>0</v>
      </c>
      <c r="E34" s="72">
        <f t="shared" si="3"/>
        <v>39356079</v>
      </c>
      <c r="F34" s="73">
        <f t="shared" si="3"/>
        <v>39356079</v>
      </c>
      <c r="G34" s="73">
        <f t="shared" si="3"/>
        <v>5599038</v>
      </c>
      <c r="H34" s="73">
        <f t="shared" si="3"/>
        <v>6238388</v>
      </c>
      <c r="I34" s="73">
        <f t="shared" si="3"/>
        <v>45041677</v>
      </c>
      <c r="J34" s="73">
        <f t="shared" si="3"/>
        <v>45041677</v>
      </c>
      <c r="K34" s="73">
        <f t="shared" si="3"/>
        <v>19447717</v>
      </c>
      <c r="L34" s="73">
        <f t="shared" si="3"/>
        <v>19335365</v>
      </c>
      <c r="M34" s="73">
        <f t="shared" si="3"/>
        <v>20331674</v>
      </c>
      <c r="N34" s="73">
        <f t="shared" si="3"/>
        <v>20331674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20331674</v>
      </c>
      <c r="X34" s="73">
        <f t="shared" si="3"/>
        <v>19678040</v>
      </c>
      <c r="Y34" s="73">
        <f t="shared" si="3"/>
        <v>653634</v>
      </c>
      <c r="Z34" s="170">
        <f>+IF(X34&lt;&gt;0,+(Y34/X34)*100,0)</f>
        <v>3.321641789527819</v>
      </c>
      <c r="AA34" s="74">
        <f>SUM(AA29:AA33)</f>
        <v>39356079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30166156</v>
      </c>
      <c r="D37" s="155"/>
      <c r="E37" s="59">
        <v>220700</v>
      </c>
      <c r="F37" s="60">
        <v>220700</v>
      </c>
      <c r="G37" s="60">
        <v>220700</v>
      </c>
      <c r="H37" s="60">
        <v>220700</v>
      </c>
      <c r="I37" s="60">
        <v>220700</v>
      </c>
      <c r="J37" s="60">
        <v>220700</v>
      </c>
      <c r="K37" s="60">
        <v>220700</v>
      </c>
      <c r="L37" s="60">
        <v>24166667</v>
      </c>
      <c r="M37" s="60">
        <v>29110350</v>
      </c>
      <c r="N37" s="60">
        <v>29110350</v>
      </c>
      <c r="O37" s="60"/>
      <c r="P37" s="60"/>
      <c r="Q37" s="60"/>
      <c r="R37" s="60"/>
      <c r="S37" s="60"/>
      <c r="T37" s="60"/>
      <c r="U37" s="60"/>
      <c r="V37" s="60"/>
      <c r="W37" s="60">
        <v>29110350</v>
      </c>
      <c r="X37" s="60">
        <v>110350</v>
      </c>
      <c r="Y37" s="60">
        <v>29000000</v>
      </c>
      <c r="Z37" s="140">
        <v>26280.02</v>
      </c>
      <c r="AA37" s="62">
        <v>220700</v>
      </c>
    </row>
    <row r="38" spans="1:27" ht="13.5">
      <c r="A38" s="249" t="s">
        <v>165</v>
      </c>
      <c r="B38" s="182"/>
      <c r="C38" s="155">
        <v>24467718</v>
      </c>
      <c r="D38" s="155"/>
      <c r="E38" s="59">
        <v>21605434</v>
      </c>
      <c r="F38" s="60">
        <v>21605434</v>
      </c>
      <c r="G38" s="60">
        <v>18010528</v>
      </c>
      <c r="H38" s="60">
        <v>18010528</v>
      </c>
      <c r="I38" s="60">
        <v>18010528</v>
      </c>
      <c r="J38" s="60">
        <v>18010528</v>
      </c>
      <c r="K38" s="60">
        <v>18010528</v>
      </c>
      <c r="L38" s="60">
        <v>18010528</v>
      </c>
      <c r="M38" s="60">
        <v>18010528</v>
      </c>
      <c r="N38" s="60">
        <v>18010528</v>
      </c>
      <c r="O38" s="60"/>
      <c r="P38" s="60"/>
      <c r="Q38" s="60"/>
      <c r="R38" s="60"/>
      <c r="S38" s="60"/>
      <c r="T38" s="60"/>
      <c r="U38" s="60"/>
      <c r="V38" s="60"/>
      <c r="W38" s="60">
        <v>18010528</v>
      </c>
      <c r="X38" s="60">
        <v>10802717</v>
      </c>
      <c r="Y38" s="60">
        <v>7207811</v>
      </c>
      <c r="Z38" s="140">
        <v>66.72</v>
      </c>
      <c r="AA38" s="62">
        <v>21605434</v>
      </c>
    </row>
    <row r="39" spans="1:27" ht="13.5">
      <c r="A39" s="250" t="s">
        <v>59</v>
      </c>
      <c r="B39" s="253"/>
      <c r="C39" s="168">
        <f aca="true" t="shared" si="4" ref="C39:Y39">SUM(C37:C38)</f>
        <v>54633874</v>
      </c>
      <c r="D39" s="168">
        <f>SUM(D37:D38)</f>
        <v>0</v>
      </c>
      <c r="E39" s="76">
        <f t="shared" si="4"/>
        <v>21826134</v>
      </c>
      <c r="F39" s="77">
        <f t="shared" si="4"/>
        <v>21826134</v>
      </c>
      <c r="G39" s="77">
        <f t="shared" si="4"/>
        <v>18231228</v>
      </c>
      <c r="H39" s="77">
        <f t="shared" si="4"/>
        <v>18231228</v>
      </c>
      <c r="I39" s="77">
        <f t="shared" si="4"/>
        <v>18231228</v>
      </c>
      <c r="J39" s="77">
        <f t="shared" si="4"/>
        <v>18231228</v>
      </c>
      <c r="K39" s="77">
        <f t="shared" si="4"/>
        <v>18231228</v>
      </c>
      <c r="L39" s="77">
        <f t="shared" si="4"/>
        <v>42177195</v>
      </c>
      <c r="M39" s="77">
        <f t="shared" si="4"/>
        <v>47120878</v>
      </c>
      <c r="N39" s="77">
        <f t="shared" si="4"/>
        <v>47120878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47120878</v>
      </c>
      <c r="X39" s="77">
        <f t="shared" si="4"/>
        <v>10913067</v>
      </c>
      <c r="Y39" s="77">
        <f t="shared" si="4"/>
        <v>36207811</v>
      </c>
      <c r="Z39" s="212">
        <f>+IF(X39&lt;&gt;0,+(Y39/X39)*100,0)</f>
        <v>331.78400719064587</v>
      </c>
      <c r="AA39" s="79">
        <f>SUM(AA37:AA38)</f>
        <v>21826134</v>
      </c>
    </row>
    <row r="40" spans="1:27" ht="13.5">
      <c r="A40" s="250" t="s">
        <v>167</v>
      </c>
      <c r="B40" s="251"/>
      <c r="C40" s="168">
        <f aca="true" t="shared" si="5" ref="C40:Y40">+C34+C39</f>
        <v>89505701</v>
      </c>
      <c r="D40" s="168">
        <f>+D34+D39</f>
        <v>0</v>
      </c>
      <c r="E40" s="72">
        <f t="shared" si="5"/>
        <v>61182213</v>
      </c>
      <c r="F40" s="73">
        <f t="shared" si="5"/>
        <v>61182213</v>
      </c>
      <c r="G40" s="73">
        <f t="shared" si="5"/>
        <v>23830266</v>
      </c>
      <c r="H40" s="73">
        <f t="shared" si="5"/>
        <v>24469616</v>
      </c>
      <c r="I40" s="73">
        <f t="shared" si="5"/>
        <v>63272905</v>
      </c>
      <c r="J40" s="73">
        <f t="shared" si="5"/>
        <v>63272905</v>
      </c>
      <c r="K40" s="73">
        <f t="shared" si="5"/>
        <v>37678945</v>
      </c>
      <c r="L40" s="73">
        <f t="shared" si="5"/>
        <v>61512560</v>
      </c>
      <c r="M40" s="73">
        <f t="shared" si="5"/>
        <v>67452552</v>
      </c>
      <c r="N40" s="73">
        <f t="shared" si="5"/>
        <v>67452552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67452552</v>
      </c>
      <c r="X40" s="73">
        <f t="shared" si="5"/>
        <v>30591107</v>
      </c>
      <c r="Y40" s="73">
        <f t="shared" si="5"/>
        <v>36861445</v>
      </c>
      <c r="Z40" s="170">
        <f>+IF(X40&lt;&gt;0,+(Y40/X40)*100,0)</f>
        <v>120.49725758534989</v>
      </c>
      <c r="AA40" s="74">
        <f>+AA34+AA39</f>
        <v>61182213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539510504</v>
      </c>
      <c r="D42" s="257">
        <f>+D25-D40</f>
        <v>0</v>
      </c>
      <c r="E42" s="258">
        <f t="shared" si="6"/>
        <v>473210957</v>
      </c>
      <c r="F42" s="259">
        <f t="shared" si="6"/>
        <v>473210957</v>
      </c>
      <c r="G42" s="259">
        <f t="shared" si="6"/>
        <v>560699743</v>
      </c>
      <c r="H42" s="259">
        <f t="shared" si="6"/>
        <v>556971697</v>
      </c>
      <c r="I42" s="259">
        <f t="shared" si="6"/>
        <v>539757272</v>
      </c>
      <c r="J42" s="259">
        <f t="shared" si="6"/>
        <v>539757272</v>
      </c>
      <c r="K42" s="259">
        <f t="shared" si="6"/>
        <v>521066966</v>
      </c>
      <c r="L42" s="259">
        <f t="shared" si="6"/>
        <v>504439499</v>
      </c>
      <c r="M42" s="259">
        <f t="shared" si="6"/>
        <v>528928647</v>
      </c>
      <c r="N42" s="259">
        <f t="shared" si="6"/>
        <v>528928647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528928647</v>
      </c>
      <c r="X42" s="259">
        <f t="shared" si="6"/>
        <v>236605481</v>
      </c>
      <c r="Y42" s="259">
        <f t="shared" si="6"/>
        <v>292323166</v>
      </c>
      <c r="Z42" s="260">
        <f>+IF(X42&lt;&gt;0,+(Y42/X42)*100,0)</f>
        <v>123.54877189003074</v>
      </c>
      <c r="AA42" s="261">
        <f>+AA25-AA40</f>
        <v>473210957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539510504</v>
      </c>
      <c r="D45" s="155"/>
      <c r="E45" s="59">
        <v>473210957</v>
      </c>
      <c r="F45" s="60">
        <v>473210957</v>
      </c>
      <c r="G45" s="60">
        <v>560699743</v>
      </c>
      <c r="H45" s="60">
        <v>556971697</v>
      </c>
      <c r="I45" s="60">
        <v>539757272</v>
      </c>
      <c r="J45" s="60">
        <v>539757272</v>
      </c>
      <c r="K45" s="60">
        <v>521066966</v>
      </c>
      <c r="L45" s="60">
        <v>504439499</v>
      </c>
      <c r="M45" s="60">
        <v>528928647</v>
      </c>
      <c r="N45" s="60">
        <v>528928647</v>
      </c>
      <c r="O45" s="60"/>
      <c r="P45" s="60"/>
      <c r="Q45" s="60"/>
      <c r="R45" s="60"/>
      <c r="S45" s="60"/>
      <c r="T45" s="60"/>
      <c r="U45" s="60"/>
      <c r="V45" s="60"/>
      <c r="W45" s="60">
        <v>528928647</v>
      </c>
      <c r="X45" s="60">
        <v>236605479</v>
      </c>
      <c r="Y45" s="60">
        <v>292323168</v>
      </c>
      <c r="Z45" s="139">
        <v>123.55</v>
      </c>
      <c r="AA45" s="62">
        <v>473210957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539510504</v>
      </c>
      <c r="D48" s="217">
        <f>SUM(D45:D47)</f>
        <v>0</v>
      </c>
      <c r="E48" s="264">
        <f t="shared" si="7"/>
        <v>473210957</v>
      </c>
      <c r="F48" s="219">
        <f t="shared" si="7"/>
        <v>473210957</v>
      </c>
      <c r="G48" s="219">
        <f t="shared" si="7"/>
        <v>560699743</v>
      </c>
      <c r="H48" s="219">
        <f t="shared" si="7"/>
        <v>556971697</v>
      </c>
      <c r="I48" s="219">
        <f t="shared" si="7"/>
        <v>539757272</v>
      </c>
      <c r="J48" s="219">
        <f t="shared" si="7"/>
        <v>539757272</v>
      </c>
      <c r="K48" s="219">
        <f t="shared" si="7"/>
        <v>521066966</v>
      </c>
      <c r="L48" s="219">
        <f t="shared" si="7"/>
        <v>504439499</v>
      </c>
      <c r="M48" s="219">
        <f t="shared" si="7"/>
        <v>528928647</v>
      </c>
      <c r="N48" s="219">
        <f t="shared" si="7"/>
        <v>528928647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528928647</v>
      </c>
      <c r="X48" s="219">
        <f t="shared" si="7"/>
        <v>236605479</v>
      </c>
      <c r="Y48" s="219">
        <f t="shared" si="7"/>
        <v>292323168</v>
      </c>
      <c r="Z48" s="265">
        <f>+IF(X48&lt;&gt;0,+(Y48/X48)*100,0)</f>
        <v>123.54877377966382</v>
      </c>
      <c r="AA48" s="232">
        <f>SUM(AA45:AA47)</f>
        <v>473210957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100709401</v>
      </c>
      <c r="D6" s="155"/>
      <c r="E6" s="59">
        <v>44619151</v>
      </c>
      <c r="F6" s="60">
        <v>44619151</v>
      </c>
      <c r="G6" s="60">
        <v>5533143</v>
      </c>
      <c r="H6" s="60">
        <v>4746020</v>
      </c>
      <c r="I6" s="60">
        <v>5192722</v>
      </c>
      <c r="J6" s="60">
        <v>15471885</v>
      </c>
      <c r="K6" s="60">
        <v>5131329</v>
      </c>
      <c r="L6" s="60">
        <v>4786057</v>
      </c>
      <c r="M6" s="60">
        <v>4623088</v>
      </c>
      <c r="N6" s="60">
        <v>14540474</v>
      </c>
      <c r="O6" s="60"/>
      <c r="P6" s="60"/>
      <c r="Q6" s="60"/>
      <c r="R6" s="60"/>
      <c r="S6" s="60"/>
      <c r="T6" s="60"/>
      <c r="U6" s="60"/>
      <c r="V6" s="60"/>
      <c r="W6" s="60">
        <v>30012359</v>
      </c>
      <c r="X6" s="60">
        <v>26576345</v>
      </c>
      <c r="Y6" s="60">
        <v>3436014</v>
      </c>
      <c r="Z6" s="140">
        <v>12.93</v>
      </c>
      <c r="AA6" s="62">
        <v>44619151</v>
      </c>
    </row>
    <row r="7" spans="1:27" ht="13.5">
      <c r="A7" s="249" t="s">
        <v>178</v>
      </c>
      <c r="B7" s="182"/>
      <c r="C7" s="155">
        <v>130147936</v>
      </c>
      <c r="D7" s="155"/>
      <c r="E7" s="59">
        <v>103190500</v>
      </c>
      <c r="F7" s="60">
        <v>103190500</v>
      </c>
      <c r="G7" s="60">
        <v>41714000</v>
      </c>
      <c r="H7" s="60">
        <v>917333</v>
      </c>
      <c r="I7" s="60">
        <v>16667</v>
      </c>
      <c r="J7" s="60">
        <v>42648000</v>
      </c>
      <c r="K7" s="60">
        <v>1105000</v>
      </c>
      <c r="L7" s="60">
        <v>35501000</v>
      </c>
      <c r="M7" s="60"/>
      <c r="N7" s="60">
        <v>36606000</v>
      </c>
      <c r="O7" s="60"/>
      <c r="P7" s="60"/>
      <c r="Q7" s="60"/>
      <c r="R7" s="60"/>
      <c r="S7" s="60"/>
      <c r="T7" s="60"/>
      <c r="U7" s="60"/>
      <c r="V7" s="60"/>
      <c r="W7" s="60">
        <v>79254000</v>
      </c>
      <c r="X7" s="60">
        <v>51595236</v>
      </c>
      <c r="Y7" s="60">
        <v>27658764</v>
      </c>
      <c r="Z7" s="140">
        <v>53.61</v>
      </c>
      <c r="AA7" s="62">
        <v>103190500</v>
      </c>
    </row>
    <row r="8" spans="1:27" ht="13.5">
      <c r="A8" s="249" t="s">
        <v>179</v>
      </c>
      <c r="B8" s="182"/>
      <c r="C8" s="155"/>
      <c r="D8" s="155"/>
      <c r="E8" s="59">
        <v>32058426</v>
      </c>
      <c r="F8" s="60">
        <v>32058426</v>
      </c>
      <c r="G8" s="60">
        <v>8411000</v>
      </c>
      <c r="H8" s="60"/>
      <c r="I8" s="60"/>
      <c r="J8" s="60">
        <v>8411000</v>
      </c>
      <c r="K8" s="60"/>
      <c r="L8" s="60"/>
      <c r="M8" s="60">
        <v>2472750</v>
      </c>
      <c r="N8" s="60">
        <v>2472750</v>
      </c>
      <c r="O8" s="60"/>
      <c r="P8" s="60"/>
      <c r="Q8" s="60"/>
      <c r="R8" s="60"/>
      <c r="S8" s="60"/>
      <c r="T8" s="60"/>
      <c r="U8" s="60"/>
      <c r="V8" s="60"/>
      <c r="W8" s="60">
        <v>10883750</v>
      </c>
      <c r="X8" s="60">
        <v>16029210</v>
      </c>
      <c r="Y8" s="60">
        <v>-5145460</v>
      </c>
      <c r="Z8" s="140">
        <v>-32.1</v>
      </c>
      <c r="AA8" s="62">
        <v>32058426</v>
      </c>
    </row>
    <row r="9" spans="1:27" ht="13.5">
      <c r="A9" s="249" t="s">
        <v>180</v>
      </c>
      <c r="B9" s="182"/>
      <c r="C9" s="155"/>
      <c r="D9" s="155"/>
      <c r="E9" s="59">
        <v>5500000</v>
      </c>
      <c r="F9" s="60">
        <v>5500000</v>
      </c>
      <c r="G9" s="60">
        <v>169258</v>
      </c>
      <c r="H9" s="60">
        <v>401832</v>
      </c>
      <c r="I9" s="60">
        <v>305948</v>
      </c>
      <c r="J9" s="60">
        <v>877038</v>
      </c>
      <c r="K9" s="60">
        <v>900796</v>
      </c>
      <c r="L9" s="60">
        <v>175698</v>
      </c>
      <c r="M9" s="60">
        <v>1962983</v>
      </c>
      <c r="N9" s="60">
        <v>3039477</v>
      </c>
      <c r="O9" s="60"/>
      <c r="P9" s="60"/>
      <c r="Q9" s="60"/>
      <c r="R9" s="60"/>
      <c r="S9" s="60"/>
      <c r="T9" s="60"/>
      <c r="U9" s="60"/>
      <c r="V9" s="60"/>
      <c r="W9" s="60">
        <v>3916515</v>
      </c>
      <c r="X9" s="60">
        <v>2749998</v>
      </c>
      <c r="Y9" s="60">
        <v>1166517</v>
      </c>
      <c r="Z9" s="140">
        <v>42.42</v>
      </c>
      <c r="AA9" s="62">
        <v>5500000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-186544166</v>
      </c>
      <c r="D12" s="155"/>
      <c r="E12" s="59">
        <v>-146164537</v>
      </c>
      <c r="F12" s="60">
        <v>-146164537</v>
      </c>
      <c r="G12" s="60">
        <v>-8105433</v>
      </c>
      <c r="H12" s="60">
        <v>-7714084</v>
      </c>
      <c r="I12" s="60">
        <v>-12218278</v>
      </c>
      <c r="J12" s="60">
        <v>-28037795</v>
      </c>
      <c r="K12" s="60">
        <v>-20033179</v>
      </c>
      <c r="L12" s="60">
        <v>-14833590</v>
      </c>
      <c r="M12" s="60">
        <v>-16053056</v>
      </c>
      <c r="N12" s="60">
        <v>-50919825</v>
      </c>
      <c r="O12" s="60"/>
      <c r="P12" s="60"/>
      <c r="Q12" s="60"/>
      <c r="R12" s="60"/>
      <c r="S12" s="60"/>
      <c r="T12" s="60"/>
      <c r="U12" s="60"/>
      <c r="V12" s="60"/>
      <c r="W12" s="60">
        <v>-78957620</v>
      </c>
      <c r="X12" s="60">
        <v>-73080738</v>
      </c>
      <c r="Y12" s="60">
        <v>-5876882</v>
      </c>
      <c r="Z12" s="140">
        <v>8.04</v>
      </c>
      <c r="AA12" s="62">
        <v>-146164537</v>
      </c>
    </row>
    <row r="13" spans="1:27" ht="13.5">
      <c r="A13" s="249" t="s">
        <v>40</v>
      </c>
      <c r="B13" s="182"/>
      <c r="C13" s="155">
        <v>-105379</v>
      </c>
      <c r="D13" s="155"/>
      <c r="E13" s="59">
        <v>-110910</v>
      </c>
      <c r="F13" s="60">
        <v>-110910</v>
      </c>
      <c r="G13" s="60">
        <v>-2734328</v>
      </c>
      <c r="H13" s="60">
        <v>-2641106</v>
      </c>
      <c r="I13" s="60"/>
      <c r="J13" s="60">
        <v>-5375434</v>
      </c>
      <c r="K13" s="60">
        <v>-2617068</v>
      </c>
      <c r="L13" s="60">
        <v>-2617068</v>
      </c>
      <c r="M13" s="60"/>
      <c r="N13" s="60">
        <v>-5234136</v>
      </c>
      <c r="O13" s="60"/>
      <c r="P13" s="60"/>
      <c r="Q13" s="60"/>
      <c r="R13" s="60"/>
      <c r="S13" s="60"/>
      <c r="T13" s="60"/>
      <c r="U13" s="60"/>
      <c r="V13" s="60"/>
      <c r="W13" s="60">
        <v>-10609570</v>
      </c>
      <c r="X13" s="60">
        <v>-55428</v>
      </c>
      <c r="Y13" s="60">
        <v>-10554142</v>
      </c>
      <c r="Z13" s="140">
        <v>19041.17</v>
      </c>
      <c r="AA13" s="62">
        <v>-110910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44207792</v>
      </c>
      <c r="D15" s="168">
        <f>SUM(D6:D14)</f>
        <v>0</v>
      </c>
      <c r="E15" s="72">
        <f t="shared" si="0"/>
        <v>39092630</v>
      </c>
      <c r="F15" s="73">
        <f t="shared" si="0"/>
        <v>39092630</v>
      </c>
      <c r="G15" s="73">
        <f t="shared" si="0"/>
        <v>44987640</v>
      </c>
      <c r="H15" s="73">
        <f t="shared" si="0"/>
        <v>-4290005</v>
      </c>
      <c r="I15" s="73">
        <f t="shared" si="0"/>
        <v>-6702941</v>
      </c>
      <c r="J15" s="73">
        <f t="shared" si="0"/>
        <v>33994694</v>
      </c>
      <c r="K15" s="73">
        <f t="shared" si="0"/>
        <v>-15513122</v>
      </c>
      <c r="L15" s="73">
        <f t="shared" si="0"/>
        <v>23012097</v>
      </c>
      <c r="M15" s="73">
        <f t="shared" si="0"/>
        <v>-6994235</v>
      </c>
      <c r="N15" s="73">
        <f t="shared" si="0"/>
        <v>504740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34499434</v>
      </c>
      <c r="X15" s="73">
        <f t="shared" si="0"/>
        <v>23814623</v>
      </c>
      <c r="Y15" s="73">
        <f t="shared" si="0"/>
        <v>10684811</v>
      </c>
      <c r="Z15" s="170">
        <f>+IF(X15&lt;&gt;0,+(Y15/X15)*100,0)</f>
        <v>44.86659730032258</v>
      </c>
      <c r="AA15" s="74">
        <f>SUM(AA6:AA14)</f>
        <v>39092630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1131617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129685106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-80931487</v>
      </c>
      <c r="D24" s="155"/>
      <c r="E24" s="59">
        <v>-74464765</v>
      </c>
      <c r="F24" s="60">
        <v>-74464765</v>
      </c>
      <c r="G24" s="60">
        <v>-21028</v>
      </c>
      <c r="H24" s="60">
        <v>-238318</v>
      </c>
      <c r="I24" s="60">
        <v>-1108493</v>
      </c>
      <c r="J24" s="60">
        <v>-1367839</v>
      </c>
      <c r="K24" s="60">
        <v>-6521514</v>
      </c>
      <c r="L24" s="60">
        <v>-1183208</v>
      </c>
      <c r="M24" s="60">
        <v>-209356</v>
      </c>
      <c r="N24" s="60">
        <v>-7914078</v>
      </c>
      <c r="O24" s="60"/>
      <c r="P24" s="60"/>
      <c r="Q24" s="60"/>
      <c r="R24" s="60"/>
      <c r="S24" s="60"/>
      <c r="T24" s="60"/>
      <c r="U24" s="60"/>
      <c r="V24" s="60"/>
      <c r="W24" s="60">
        <v>-9281917</v>
      </c>
      <c r="X24" s="60">
        <v>-37232232</v>
      </c>
      <c r="Y24" s="60">
        <v>27950315</v>
      </c>
      <c r="Z24" s="140">
        <v>-75.07</v>
      </c>
      <c r="AA24" s="62">
        <v>-74464765</v>
      </c>
    </row>
    <row r="25" spans="1:27" ht="13.5">
      <c r="A25" s="250" t="s">
        <v>191</v>
      </c>
      <c r="B25" s="251"/>
      <c r="C25" s="168">
        <f aca="true" t="shared" si="1" ref="C25:Y25">SUM(C19:C24)</f>
        <v>49885236</v>
      </c>
      <c r="D25" s="168">
        <f>SUM(D19:D24)</f>
        <v>0</v>
      </c>
      <c r="E25" s="72">
        <f t="shared" si="1"/>
        <v>-74464765</v>
      </c>
      <c r="F25" s="73">
        <f t="shared" si="1"/>
        <v>-74464765</v>
      </c>
      <c r="G25" s="73">
        <f t="shared" si="1"/>
        <v>-21028</v>
      </c>
      <c r="H25" s="73">
        <f t="shared" si="1"/>
        <v>-238318</v>
      </c>
      <c r="I25" s="73">
        <f t="shared" si="1"/>
        <v>-1108493</v>
      </c>
      <c r="J25" s="73">
        <f t="shared" si="1"/>
        <v>-1367839</v>
      </c>
      <c r="K25" s="73">
        <f t="shared" si="1"/>
        <v>-6521514</v>
      </c>
      <c r="L25" s="73">
        <f t="shared" si="1"/>
        <v>-1183208</v>
      </c>
      <c r="M25" s="73">
        <f t="shared" si="1"/>
        <v>-209356</v>
      </c>
      <c r="N25" s="73">
        <f t="shared" si="1"/>
        <v>-7914078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-9281917</v>
      </c>
      <c r="X25" s="73">
        <f t="shared" si="1"/>
        <v>-37232232</v>
      </c>
      <c r="Y25" s="73">
        <f t="shared" si="1"/>
        <v>27950315</v>
      </c>
      <c r="Z25" s="170">
        <f>+IF(X25&lt;&gt;0,+(Y25/X25)*100,0)</f>
        <v>-75.07021067122702</v>
      </c>
      <c r="AA25" s="74">
        <f>SUM(AA19:AA24)</f>
        <v>-74464765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34050750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134632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-20623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34164759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128257787</v>
      </c>
      <c r="D36" s="153">
        <f>+D15+D25+D34</f>
        <v>0</v>
      </c>
      <c r="E36" s="99">
        <f t="shared" si="3"/>
        <v>-35372135</v>
      </c>
      <c r="F36" s="100">
        <f t="shared" si="3"/>
        <v>-35372135</v>
      </c>
      <c r="G36" s="100">
        <f t="shared" si="3"/>
        <v>44966612</v>
      </c>
      <c r="H36" s="100">
        <f t="shared" si="3"/>
        <v>-4528323</v>
      </c>
      <c r="I36" s="100">
        <f t="shared" si="3"/>
        <v>-7811434</v>
      </c>
      <c r="J36" s="100">
        <f t="shared" si="3"/>
        <v>32626855</v>
      </c>
      <c r="K36" s="100">
        <f t="shared" si="3"/>
        <v>-22034636</v>
      </c>
      <c r="L36" s="100">
        <f t="shared" si="3"/>
        <v>21828889</v>
      </c>
      <c r="M36" s="100">
        <f t="shared" si="3"/>
        <v>-7203591</v>
      </c>
      <c r="N36" s="100">
        <f t="shared" si="3"/>
        <v>-7409338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25217517</v>
      </c>
      <c r="X36" s="100">
        <f t="shared" si="3"/>
        <v>-13417609</v>
      </c>
      <c r="Y36" s="100">
        <f t="shared" si="3"/>
        <v>38635126</v>
      </c>
      <c r="Z36" s="137">
        <f>+IF(X36&lt;&gt;0,+(Y36/X36)*100,0)</f>
        <v>-287.9434480465186</v>
      </c>
      <c r="AA36" s="102">
        <f>+AA15+AA25+AA34</f>
        <v>-35372135</v>
      </c>
    </row>
    <row r="37" spans="1:27" ht="13.5">
      <c r="A37" s="249" t="s">
        <v>199</v>
      </c>
      <c r="B37" s="182"/>
      <c r="C37" s="153">
        <v>12809807</v>
      </c>
      <c r="D37" s="153"/>
      <c r="E37" s="99"/>
      <c r="F37" s="100"/>
      <c r="G37" s="100"/>
      <c r="H37" s="100">
        <v>44966612</v>
      </c>
      <c r="I37" s="100">
        <v>40438289</v>
      </c>
      <c r="J37" s="100"/>
      <c r="K37" s="100">
        <v>32626855</v>
      </c>
      <c r="L37" s="100">
        <v>10592219</v>
      </c>
      <c r="M37" s="100">
        <v>32421108</v>
      </c>
      <c r="N37" s="100">
        <v>32626855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141067594</v>
      </c>
      <c r="D38" s="257"/>
      <c r="E38" s="258">
        <v>-35372135</v>
      </c>
      <c r="F38" s="259">
        <v>-35372135</v>
      </c>
      <c r="G38" s="259">
        <v>44966612</v>
      </c>
      <c r="H38" s="259">
        <v>40438289</v>
      </c>
      <c r="I38" s="259">
        <v>32626855</v>
      </c>
      <c r="J38" s="259">
        <v>32626855</v>
      </c>
      <c r="K38" s="259">
        <v>10592219</v>
      </c>
      <c r="L38" s="259">
        <v>32421108</v>
      </c>
      <c r="M38" s="259">
        <v>25217517</v>
      </c>
      <c r="N38" s="259">
        <v>25217517</v>
      </c>
      <c r="O38" s="259"/>
      <c r="P38" s="259"/>
      <c r="Q38" s="259"/>
      <c r="R38" s="259"/>
      <c r="S38" s="259"/>
      <c r="T38" s="259"/>
      <c r="U38" s="259"/>
      <c r="V38" s="259"/>
      <c r="W38" s="259">
        <v>25217517</v>
      </c>
      <c r="X38" s="259">
        <v>-13417609</v>
      </c>
      <c r="Y38" s="259">
        <v>38635126</v>
      </c>
      <c r="Z38" s="260">
        <v>-287.94</v>
      </c>
      <c r="AA38" s="261">
        <v>-35372135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14322252</v>
      </c>
      <c r="F5" s="106">
        <f t="shared" si="0"/>
        <v>14322252</v>
      </c>
      <c r="G5" s="106">
        <f t="shared" si="0"/>
        <v>21028</v>
      </c>
      <c r="H5" s="106">
        <f t="shared" si="0"/>
        <v>238318</v>
      </c>
      <c r="I5" s="106">
        <f t="shared" si="0"/>
        <v>1108493</v>
      </c>
      <c r="J5" s="106">
        <f t="shared" si="0"/>
        <v>1367839</v>
      </c>
      <c r="K5" s="106">
        <f t="shared" si="0"/>
        <v>6521514</v>
      </c>
      <c r="L5" s="106">
        <f t="shared" si="0"/>
        <v>1183208</v>
      </c>
      <c r="M5" s="106">
        <f t="shared" si="0"/>
        <v>209356</v>
      </c>
      <c r="N5" s="106">
        <f t="shared" si="0"/>
        <v>7914078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9281917</v>
      </c>
      <c r="X5" s="106">
        <f t="shared" si="0"/>
        <v>7161126</v>
      </c>
      <c r="Y5" s="106">
        <f t="shared" si="0"/>
        <v>2120791</v>
      </c>
      <c r="Z5" s="201">
        <f>+IF(X5&lt;&gt;0,+(Y5/X5)*100,0)</f>
        <v>29.615328650829493</v>
      </c>
      <c r="AA5" s="199">
        <f>SUM(AA11:AA18)</f>
        <v>14322252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1029004</v>
      </c>
      <c r="J6" s="60">
        <v>1029004</v>
      </c>
      <c r="K6" s="60">
        <v>3016337</v>
      </c>
      <c r="L6" s="60">
        <v>940728</v>
      </c>
      <c r="M6" s="60">
        <v>105050</v>
      </c>
      <c r="N6" s="60">
        <v>4062115</v>
      </c>
      <c r="O6" s="60"/>
      <c r="P6" s="60"/>
      <c r="Q6" s="60"/>
      <c r="R6" s="60"/>
      <c r="S6" s="60"/>
      <c r="T6" s="60"/>
      <c r="U6" s="60"/>
      <c r="V6" s="60"/>
      <c r="W6" s="60">
        <v>5091119</v>
      </c>
      <c r="X6" s="60"/>
      <c r="Y6" s="60">
        <v>5091119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4000008</v>
      </c>
      <c r="F7" s="60">
        <v>4000008</v>
      </c>
      <c r="G7" s="60"/>
      <c r="H7" s="60"/>
      <c r="I7" s="60"/>
      <c r="J7" s="60"/>
      <c r="K7" s="60"/>
      <c r="L7" s="60"/>
      <c r="M7" s="60">
        <v>11094</v>
      </c>
      <c r="N7" s="60">
        <v>11094</v>
      </c>
      <c r="O7" s="60"/>
      <c r="P7" s="60"/>
      <c r="Q7" s="60"/>
      <c r="R7" s="60"/>
      <c r="S7" s="60"/>
      <c r="T7" s="60"/>
      <c r="U7" s="60"/>
      <c r="V7" s="60"/>
      <c r="W7" s="60">
        <v>11094</v>
      </c>
      <c r="X7" s="60">
        <v>2000004</v>
      </c>
      <c r="Y7" s="60">
        <v>-1988910</v>
      </c>
      <c r="Z7" s="140">
        <v>-99.45</v>
      </c>
      <c r="AA7" s="155">
        <v>4000008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4000008</v>
      </c>
      <c r="F11" s="295">
        <f t="shared" si="1"/>
        <v>4000008</v>
      </c>
      <c r="G11" s="295">
        <f t="shared" si="1"/>
        <v>0</v>
      </c>
      <c r="H11" s="295">
        <f t="shared" si="1"/>
        <v>0</v>
      </c>
      <c r="I11" s="295">
        <f t="shared" si="1"/>
        <v>1029004</v>
      </c>
      <c r="J11" s="295">
        <f t="shared" si="1"/>
        <v>1029004</v>
      </c>
      <c r="K11" s="295">
        <f t="shared" si="1"/>
        <v>3016337</v>
      </c>
      <c r="L11" s="295">
        <f t="shared" si="1"/>
        <v>940728</v>
      </c>
      <c r="M11" s="295">
        <f t="shared" si="1"/>
        <v>116144</v>
      </c>
      <c r="N11" s="295">
        <f t="shared" si="1"/>
        <v>4073209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5102213</v>
      </c>
      <c r="X11" s="295">
        <f t="shared" si="1"/>
        <v>2000004</v>
      </c>
      <c r="Y11" s="295">
        <f t="shared" si="1"/>
        <v>3102209</v>
      </c>
      <c r="Z11" s="296">
        <f>+IF(X11&lt;&gt;0,+(Y11/X11)*100,0)</f>
        <v>155.11013977972044</v>
      </c>
      <c r="AA11" s="297">
        <f>SUM(AA6:AA10)</f>
        <v>4000008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10322244</v>
      </c>
      <c r="F15" s="60">
        <v>10322244</v>
      </c>
      <c r="G15" s="60">
        <v>21028</v>
      </c>
      <c r="H15" s="60">
        <v>238318</v>
      </c>
      <c r="I15" s="60">
        <v>79489</v>
      </c>
      <c r="J15" s="60">
        <v>338835</v>
      </c>
      <c r="K15" s="60">
        <v>3505177</v>
      </c>
      <c r="L15" s="60">
        <v>242480</v>
      </c>
      <c r="M15" s="60">
        <v>93212</v>
      </c>
      <c r="N15" s="60">
        <v>3840869</v>
      </c>
      <c r="O15" s="60"/>
      <c r="P15" s="60"/>
      <c r="Q15" s="60"/>
      <c r="R15" s="60"/>
      <c r="S15" s="60"/>
      <c r="T15" s="60"/>
      <c r="U15" s="60"/>
      <c r="V15" s="60"/>
      <c r="W15" s="60">
        <v>4179704</v>
      </c>
      <c r="X15" s="60">
        <v>5161122</v>
      </c>
      <c r="Y15" s="60">
        <v>-981418</v>
      </c>
      <c r="Z15" s="140">
        <v>-19.02</v>
      </c>
      <c r="AA15" s="155">
        <v>10322244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29673012</v>
      </c>
      <c r="F20" s="100">
        <f t="shared" si="2"/>
        <v>29673012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14836506</v>
      </c>
      <c r="Y20" s="100">
        <f t="shared" si="2"/>
        <v>-14836506</v>
      </c>
      <c r="Z20" s="137">
        <f>+IF(X20&lt;&gt;0,+(Y20/X20)*100,0)</f>
        <v>-100</v>
      </c>
      <c r="AA20" s="153">
        <f>SUM(AA26:AA33)</f>
        <v>29673012</v>
      </c>
    </row>
    <row r="21" spans="1:27" ht="13.5">
      <c r="A21" s="291" t="s">
        <v>204</v>
      </c>
      <c r="B21" s="142"/>
      <c r="C21" s="62"/>
      <c r="D21" s="156"/>
      <c r="E21" s="60">
        <v>26110164</v>
      </c>
      <c r="F21" s="60">
        <v>26110164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13055082</v>
      </c>
      <c r="Y21" s="60">
        <v>-13055082</v>
      </c>
      <c r="Z21" s="140">
        <v>-100</v>
      </c>
      <c r="AA21" s="155">
        <v>26110164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26110164</v>
      </c>
      <c r="F26" s="295">
        <f t="shared" si="3"/>
        <v>26110164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13055082</v>
      </c>
      <c r="Y26" s="295">
        <f t="shared" si="3"/>
        <v>-13055082</v>
      </c>
      <c r="Z26" s="296">
        <f>+IF(X26&lt;&gt;0,+(Y26/X26)*100,0)</f>
        <v>-100</v>
      </c>
      <c r="AA26" s="297">
        <f>SUM(AA21:AA25)</f>
        <v>26110164</v>
      </c>
    </row>
    <row r="27" spans="1:27" ht="13.5">
      <c r="A27" s="298" t="s">
        <v>210</v>
      </c>
      <c r="B27" s="147"/>
      <c r="C27" s="62"/>
      <c r="D27" s="156"/>
      <c r="E27" s="60">
        <v>3562848</v>
      </c>
      <c r="F27" s="60">
        <v>3562848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1781424</v>
      </c>
      <c r="Y27" s="60">
        <v>-1781424</v>
      </c>
      <c r="Z27" s="140">
        <v>-100</v>
      </c>
      <c r="AA27" s="155">
        <v>3562848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26110164</v>
      </c>
      <c r="F36" s="60">
        <f t="shared" si="4"/>
        <v>26110164</v>
      </c>
      <c r="G36" s="60">
        <f t="shared" si="4"/>
        <v>0</v>
      </c>
      <c r="H36" s="60">
        <f t="shared" si="4"/>
        <v>0</v>
      </c>
      <c r="I36" s="60">
        <f t="shared" si="4"/>
        <v>1029004</v>
      </c>
      <c r="J36" s="60">
        <f t="shared" si="4"/>
        <v>1029004</v>
      </c>
      <c r="K36" s="60">
        <f t="shared" si="4"/>
        <v>3016337</v>
      </c>
      <c r="L36" s="60">
        <f t="shared" si="4"/>
        <v>940728</v>
      </c>
      <c r="M36" s="60">
        <f t="shared" si="4"/>
        <v>105050</v>
      </c>
      <c r="N36" s="60">
        <f t="shared" si="4"/>
        <v>4062115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5091119</v>
      </c>
      <c r="X36" s="60">
        <f t="shared" si="4"/>
        <v>13055082</v>
      </c>
      <c r="Y36" s="60">
        <f t="shared" si="4"/>
        <v>-7963963</v>
      </c>
      <c r="Z36" s="140">
        <f aca="true" t="shared" si="5" ref="Z36:Z49">+IF(X36&lt;&gt;0,+(Y36/X36)*100,0)</f>
        <v>-61.002780373191065</v>
      </c>
      <c r="AA36" s="155">
        <f>AA6+AA21</f>
        <v>26110164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4000008</v>
      </c>
      <c r="F37" s="60">
        <f t="shared" si="4"/>
        <v>4000008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11094</v>
      </c>
      <c r="N37" s="60">
        <f t="shared" si="4"/>
        <v>11094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11094</v>
      </c>
      <c r="X37" s="60">
        <f t="shared" si="4"/>
        <v>2000004</v>
      </c>
      <c r="Y37" s="60">
        <f t="shared" si="4"/>
        <v>-1988910</v>
      </c>
      <c r="Z37" s="140">
        <f t="shared" si="5"/>
        <v>-99.44530110939778</v>
      </c>
      <c r="AA37" s="155">
        <f>AA7+AA22</f>
        <v>4000008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30110172</v>
      </c>
      <c r="F41" s="295">
        <f t="shared" si="6"/>
        <v>30110172</v>
      </c>
      <c r="G41" s="295">
        <f t="shared" si="6"/>
        <v>0</v>
      </c>
      <c r="H41" s="295">
        <f t="shared" si="6"/>
        <v>0</v>
      </c>
      <c r="I41" s="295">
        <f t="shared" si="6"/>
        <v>1029004</v>
      </c>
      <c r="J41" s="295">
        <f t="shared" si="6"/>
        <v>1029004</v>
      </c>
      <c r="K41" s="295">
        <f t="shared" si="6"/>
        <v>3016337</v>
      </c>
      <c r="L41" s="295">
        <f t="shared" si="6"/>
        <v>940728</v>
      </c>
      <c r="M41" s="295">
        <f t="shared" si="6"/>
        <v>116144</v>
      </c>
      <c r="N41" s="295">
        <f t="shared" si="6"/>
        <v>4073209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5102213</v>
      </c>
      <c r="X41" s="295">
        <f t="shared" si="6"/>
        <v>15055086</v>
      </c>
      <c r="Y41" s="295">
        <f t="shared" si="6"/>
        <v>-9952873</v>
      </c>
      <c r="Z41" s="296">
        <f t="shared" si="5"/>
        <v>-66.10970538461221</v>
      </c>
      <c r="AA41" s="297">
        <f>SUM(AA36:AA40)</f>
        <v>30110172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3562848</v>
      </c>
      <c r="F42" s="54">
        <f t="shared" si="7"/>
        <v>3562848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1781424</v>
      </c>
      <c r="Y42" s="54">
        <f t="shared" si="7"/>
        <v>-1781424</v>
      </c>
      <c r="Z42" s="184">
        <f t="shared" si="5"/>
        <v>-100</v>
      </c>
      <c r="AA42" s="130">
        <f aca="true" t="shared" si="8" ref="AA42:AA48">AA12+AA27</f>
        <v>3562848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10322244</v>
      </c>
      <c r="F45" s="54">
        <f t="shared" si="7"/>
        <v>10322244</v>
      </c>
      <c r="G45" s="54">
        <f t="shared" si="7"/>
        <v>21028</v>
      </c>
      <c r="H45" s="54">
        <f t="shared" si="7"/>
        <v>238318</v>
      </c>
      <c r="I45" s="54">
        <f t="shared" si="7"/>
        <v>79489</v>
      </c>
      <c r="J45" s="54">
        <f t="shared" si="7"/>
        <v>338835</v>
      </c>
      <c r="K45" s="54">
        <f t="shared" si="7"/>
        <v>3505177</v>
      </c>
      <c r="L45" s="54">
        <f t="shared" si="7"/>
        <v>242480</v>
      </c>
      <c r="M45" s="54">
        <f t="shared" si="7"/>
        <v>93212</v>
      </c>
      <c r="N45" s="54">
        <f t="shared" si="7"/>
        <v>3840869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4179704</v>
      </c>
      <c r="X45" s="54">
        <f t="shared" si="7"/>
        <v>5161122</v>
      </c>
      <c r="Y45" s="54">
        <f t="shared" si="7"/>
        <v>-981418</v>
      </c>
      <c r="Z45" s="184">
        <f t="shared" si="5"/>
        <v>-19.015593896055936</v>
      </c>
      <c r="AA45" s="130">
        <f t="shared" si="8"/>
        <v>10322244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43995264</v>
      </c>
      <c r="F49" s="220">
        <f t="shared" si="9"/>
        <v>43995264</v>
      </c>
      <c r="G49" s="220">
        <f t="shared" si="9"/>
        <v>21028</v>
      </c>
      <c r="H49" s="220">
        <f t="shared" si="9"/>
        <v>238318</v>
      </c>
      <c r="I49" s="220">
        <f t="shared" si="9"/>
        <v>1108493</v>
      </c>
      <c r="J49" s="220">
        <f t="shared" si="9"/>
        <v>1367839</v>
      </c>
      <c r="K49" s="220">
        <f t="shared" si="9"/>
        <v>6521514</v>
      </c>
      <c r="L49" s="220">
        <f t="shared" si="9"/>
        <v>1183208</v>
      </c>
      <c r="M49" s="220">
        <f t="shared" si="9"/>
        <v>209356</v>
      </c>
      <c r="N49" s="220">
        <f t="shared" si="9"/>
        <v>7914078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9281917</v>
      </c>
      <c r="X49" s="220">
        <f t="shared" si="9"/>
        <v>21997632</v>
      </c>
      <c r="Y49" s="220">
        <f t="shared" si="9"/>
        <v>-12715715</v>
      </c>
      <c r="Z49" s="221">
        <f t="shared" si="5"/>
        <v>-57.804926457538706</v>
      </c>
      <c r="AA49" s="222">
        <f>SUM(AA41:AA48)</f>
        <v>43995264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62504</v>
      </c>
      <c r="H68" s="60">
        <v>348393</v>
      </c>
      <c r="I68" s="60">
        <v>537689</v>
      </c>
      <c r="J68" s="60">
        <v>948586</v>
      </c>
      <c r="K68" s="60">
        <v>284426</v>
      </c>
      <c r="L68" s="60">
        <v>579212</v>
      </c>
      <c r="M68" s="60">
        <v>363054</v>
      </c>
      <c r="N68" s="60">
        <v>1226692</v>
      </c>
      <c r="O68" s="60"/>
      <c r="P68" s="60"/>
      <c r="Q68" s="60"/>
      <c r="R68" s="60"/>
      <c r="S68" s="60"/>
      <c r="T68" s="60"/>
      <c r="U68" s="60"/>
      <c r="V68" s="60"/>
      <c r="W68" s="60">
        <v>2175278</v>
      </c>
      <c r="X68" s="60"/>
      <c r="Y68" s="60">
        <v>2175278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62504</v>
      </c>
      <c r="H69" s="220">
        <f t="shared" si="12"/>
        <v>348393</v>
      </c>
      <c r="I69" s="220">
        <f t="shared" si="12"/>
        <v>537689</v>
      </c>
      <c r="J69" s="220">
        <f t="shared" si="12"/>
        <v>948586</v>
      </c>
      <c r="K69" s="220">
        <f t="shared" si="12"/>
        <v>284426</v>
      </c>
      <c r="L69" s="220">
        <f t="shared" si="12"/>
        <v>579212</v>
      </c>
      <c r="M69" s="220">
        <f t="shared" si="12"/>
        <v>363054</v>
      </c>
      <c r="N69" s="220">
        <f t="shared" si="12"/>
        <v>1226692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2175278</v>
      </c>
      <c r="X69" s="220">
        <f t="shared" si="12"/>
        <v>0</v>
      </c>
      <c r="Y69" s="220">
        <f t="shared" si="12"/>
        <v>2175278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4000008</v>
      </c>
      <c r="F5" s="345">
        <f t="shared" si="0"/>
        <v>4000008</v>
      </c>
      <c r="G5" s="345">
        <f t="shared" si="0"/>
        <v>0</v>
      </c>
      <c r="H5" s="343">
        <f t="shared" si="0"/>
        <v>0</v>
      </c>
      <c r="I5" s="343">
        <f t="shared" si="0"/>
        <v>1029004</v>
      </c>
      <c r="J5" s="345">
        <f t="shared" si="0"/>
        <v>1029004</v>
      </c>
      <c r="K5" s="345">
        <f t="shared" si="0"/>
        <v>3016337</v>
      </c>
      <c r="L5" s="343">
        <f t="shared" si="0"/>
        <v>940728</v>
      </c>
      <c r="M5" s="343">
        <f t="shared" si="0"/>
        <v>116144</v>
      </c>
      <c r="N5" s="345">
        <f t="shared" si="0"/>
        <v>4073209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5102213</v>
      </c>
      <c r="X5" s="343">
        <f t="shared" si="0"/>
        <v>2000004</v>
      </c>
      <c r="Y5" s="345">
        <f t="shared" si="0"/>
        <v>3102209</v>
      </c>
      <c r="Z5" s="346">
        <f>+IF(X5&lt;&gt;0,+(Y5/X5)*100,0)</f>
        <v>155.11013977972044</v>
      </c>
      <c r="AA5" s="347">
        <f>+AA6+AA8+AA11+AA13+AA15</f>
        <v>4000008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1029004</v>
      </c>
      <c r="J6" s="59">
        <f t="shared" si="1"/>
        <v>1029004</v>
      </c>
      <c r="K6" s="59">
        <f t="shared" si="1"/>
        <v>3016337</v>
      </c>
      <c r="L6" s="60">
        <f t="shared" si="1"/>
        <v>940728</v>
      </c>
      <c r="M6" s="60">
        <f t="shared" si="1"/>
        <v>105050</v>
      </c>
      <c r="N6" s="59">
        <f t="shared" si="1"/>
        <v>4062115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5091119</v>
      </c>
      <c r="X6" s="60">
        <f t="shared" si="1"/>
        <v>0</v>
      </c>
      <c r="Y6" s="59">
        <f t="shared" si="1"/>
        <v>5091119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>
        <v>1029004</v>
      </c>
      <c r="J7" s="59">
        <v>1029004</v>
      </c>
      <c r="K7" s="59">
        <v>3016337</v>
      </c>
      <c r="L7" s="60">
        <v>940728</v>
      </c>
      <c r="M7" s="60">
        <v>105050</v>
      </c>
      <c r="N7" s="59">
        <v>4062115</v>
      </c>
      <c r="O7" s="59"/>
      <c r="P7" s="60"/>
      <c r="Q7" s="60"/>
      <c r="R7" s="59"/>
      <c r="S7" s="59"/>
      <c r="T7" s="60"/>
      <c r="U7" s="60"/>
      <c r="V7" s="59"/>
      <c r="W7" s="59">
        <v>5091119</v>
      </c>
      <c r="X7" s="60"/>
      <c r="Y7" s="59">
        <v>5091119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4000008</v>
      </c>
      <c r="F8" s="59">
        <f t="shared" si="2"/>
        <v>4000008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11094</v>
      </c>
      <c r="N8" s="59">
        <f t="shared" si="2"/>
        <v>11094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11094</v>
      </c>
      <c r="X8" s="60">
        <f t="shared" si="2"/>
        <v>2000004</v>
      </c>
      <c r="Y8" s="59">
        <f t="shared" si="2"/>
        <v>-1988910</v>
      </c>
      <c r="Z8" s="61">
        <f>+IF(X8&lt;&gt;0,+(Y8/X8)*100,0)</f>
        <v>-99.44530110939778</v>
      </c>
      <c r="AA8" s="62">
        <f>SUM(AA9:AA10)</f>
        <v>4000008</v>
      </c>
    </row>
    <row r="9" spans="1:27" ht="13.5">
      <c r="A9" s="291" t="s">
        <v>229</v>
      </c>
      <c r="B9" s="142"/>
      <c r="C9" s="60"/>
      <c r="D9" s="327"/>
      <c r="E9" s="60">
        <v>4000008</v>
      </c>
      <c r="F9" s="59">
        <v>4000008</v>
      </c>
      <c r="G9" s="59"/>
      <c r="H9" s="60"/>
      <c r="I9" s="60"/>
      <c r="J9" s="59"/>
      <c r="K9" s="59"/>
      <c r="L9" s="60"/>
      <c r="M9" s="60">
        <v>11094</v>
      </c>
      <c r="N9" s="59">
        <v>11094</v>
      </c>
      <c r="O9" s="59"/>
      <c r="P9" s="60"/>
      <c r="Q9" s="60"/>
      <c r="R9" s="59"/>
      <c r="S9" s="59"/>
      <c r="T9" s="60"/>
      <c r="U9" s="60"/>
      <c r="V9" s="59"/>
      <c r="W9" s="59">
        <v>11094</v>
      </c>
      <c r="X9" s="60">
        <v>2000004</v>
      </c>
      <c r="Y9" s="59">
        <v>-1988910</v>
      </c>
      <c r="Z9" s="61">
        <v>-99.45</v>
      </c>
      <c r="AA9" s="62">
        <v>4000008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10322244</v>
      </c>
      <c r="F40" s="332">
        <f t="shared" si="9"/>
        <v>10322244</v>
      </c>
      <c r="G40" s="332">
        <f t="shared" si="9"/>
        <v>21028</v>
      </c>
      <c r="H40" s="330">
        <f t="shared" si="9"/>
        <v>238318</v>
      </c>
      <c r="I40" s="330">
        <f t="shared" si="9"/>
        <v>79489</v>
      </c>
      <c r="J40" s="332">
        <f t="shared" si="9"/>
        <v>338835</v>
      </c>
      <c r="K40" s="332">
        <f t="shared" si="9"/>
        <v>3505177</v>
      </c>
      <c r="L40" s="330">
        <f t="shared" si="9"/>
        <v>242480</v>
      </c>
      <c r="M40" s="330">
        <f t="shared" si="9"/>
        <v>93212</v>
      </c>
      <c r="N40" s="332">
        <f t="shared" si="9"/>
        <v>3840869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4179704</v>
      </c>
      <c r="X40" s="330">
        <f t="shared" si="9"/>
        <v>5161122</v>
      </c>
      <c r="Y40" s="332">
        <f t="shared" si="9"/>
        <v>-981418</v>
      </c>
      <c r="Z40" s="323">
        <f>+IF(X40&lt;&gt;0,+(Y40/X40)*100,0)</f>
        <v>-19.015593896055936</v>
      </c>
      <c r="AA40" s="337">
        <f>SUM(AA41:AA49)</f>
        <v>10322244</v>
      </c>
    </row>
    <row r="41" spans="1:27" ht="13.5">
      <c r="A41" s="348" t="s">
        <v>247</v>
      </c>
      <c r="B41" s="142"/>
      <c r="C41" s="349"/>
      <c r="D41" s="350"/>
      <c r="E41" s="349">
        <v>5269968</v>
      </c>
      <c r="F41" s="351">
        <v>5269968</v>
      </c>
      <c r="G41" s="351"/>
      <c r="H41" s="349">
        <v>192690</v>
      </c>
      <c r="I41" s="349"/>
      <c r="J41" s="351">
        <v>192690</v>
      </c>
      <c r="K41" s="351">
        <v>1455424</v>
      </c>
      <c r="L41" s="349"/>
      <c r="M41" s="349"/>
      <c r="N41" s="351">
        <v>1455424</v>
      </c>
      <c r="O41" s="351"/>
      <c r="P41" s="349"/>
      <c r="Q41" s="349"/>
      <c r="R41" s="351"/>
      <c r="S41" s="351"/>
      <c r="T41" s="349"/>
      <c r="U41" s="349"/>
      <c r="V41" s="351"/>
      <c r="W41" s="351">
        <v>1648114</v>
      </c>
      <c r="X41" s="349">
        <v>2634984</v>
      </c>
      <c r="Y41" s="351">
        <v>-986870</v>
      </c>
      <c r="Z41" s="352">
        <v>-37.45</v>
      </c>
      <c r="AA41" s="353">
        <v>5269968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584304</v>
      </c>
      <c r="F43" s="357">
        <v>584304</v>
      </c>
      <c r="G43" s="357"/>
      <c r="H43" s="305"/>
      <c r="I43" s="305">
        <v>1116</v>
      </c>
      <c r="J43" s="357">
        <v>1116</v>
      </c>
      <c r="K43" s="357">
        <v>2323</v>
      </c>
      <c r="L43" s="305">
        <v>99840</v>
      </c>
      <c r="M43" s="305">
        <v>6178</v>
      </c>
      <c r="N43" s="357">
        <v>108341</v>
      </c>
      <c r="O43" s="357"/>
      <c r="P43" s="305"/>
      <c r="Q43" s="305"/>
      <c r="R43" s="357"/>
      <c r="S43" s="357"/>
      <c r="T43" s="305"/>
      <c r="U43" s="305"/>
      <c r="V43" s="357"/>
      <c r="W43" s="357">
        <v>109457</v>
      </c>
      <c r="X43" s="305">
        <v>292152</v>
      </c>
      <c r="Y43" s="357">
        <v>-182695</v>
      </c>
      <c r="Z43" s="358">
        <v>-62.53</v>
      </c>
      <c r="AA43" s="303">
        <v>584304</v>
      </c>
    </row>
    <row r="44" spans="1:27" ht="13.5">
      <c r="A44" s="348" t="s">
        <v>250</v>
      </c>
      <c r="B44" s="136"/>
      <c r="C44" s="60"/>
      <c r="D44" s="355"/>
      <c r="E44" s="54">
        <v>1915092</v>
      </c>
      <c r="F44" s="53">
        <v>1915092</v>
      </c>
      <c r="G44" s="53">
        <v>21028</v>
      </c>
      <c r="H44" s="54">
        <v>45628</v>
      </c>
      <c r="I44" s="54">
        <v>78373</v>
      </c>
      <c r="J44" s="53">
        <v>145029</v>
      </c>
      <c r="K44" s="53">
        <v>153883</v>
      </c>
      <c r="L44" s="54">
        <v>65640</v>
      </c>
      <c r="M44" s="54">
        <v>84591</v>
      </c>
      <c r="N44" s="53">
        <v>304114</v>
      </c>
      <c r="O44" s="53"/>
      <c r="P44" s="54"/>
      <c r="Q44" s="54"/>
      <c r="R44" s="53"/>
      <c r="S44" s="53"/>
      <c r="T44" s="54"/>
      <c r="U44" s="54"/>
      <c r="V44" s="53"/>
      <c r="W44" s="53">
        <v>449143</v>
      </c>
      <c r="X44" s="54">
        <v>957546</v>
      </c>
      <c r="Y44" s="53">
        <v>-508403</v>
      </c>
      <c r="Z44" s="94">
        <v>-53.09</v>
      </c>
      <c r="AA44" s="95">
        <v>1915092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688692</v>
      </c>
      <c r="F48" s="53">
        <v>688692</v>
      </c>
      <c r="G48" s="53"/>
      <c r="H48" s="54"/>
      <c r="I48" s="54"/>
      <c r="J48" s="53"/>
      <c r="K48" s="53">
        <v>1789305</v>
      </c>
      <c r="L48" s="54">
        <v>77000</v>
      </c>
      <c r="M48" s="54"/>
      <c r="N48" s="53">
        <v>1866305</v>
      </c>
      <c r="O48" s="53"/>
      <c r="P48" s="54"/>
      <c r="Q48" s="54"/>
      <c r="R48" s="53"/>
      <c r="S48" s="53"/>
      <c r="T48" s="54"/>
      <c r="U48" s="54"/>
      <c r="V48" s="53"/>
      <c r="W48" s="53">
        <v>1866305</v>
      </c>
      <c r="X48" s="54">
        <v>344346</v>
      </c>
      <c r="Y48" s="53">
        <v>1521959</v>
      </c>
      <c r="Z48" s="94">
        <v>441.99</v>
      </c>
      <c r="AA48" s="95">
        <v>688692</v>
      </c>
    </row>
    <row r="49" spans="1:27" ht="13.5">
      <c r="A49" s="348" t="s">
        <v>93</v>
      </c>
      <c r="B49" s="136"/>
      <c r="C49" s="54"/>
      <c r="D49" s="355"/>
      <c r="E49" s="54">
        <v>1864188</v>
      </c>
      <c r="F49" s="53">
        <v>1864188</v>
      </c>
      <c r="G49" s="53"/>
      <c r="H49" s="54"/>
      <c r="I49" s="54"/>
      <c r="J49" s="53"/>
      <c r="K49" s="53">
        <v>104242</v>
      </c>
      <c r="L49" s="54"/>
      <c r="M49" s="54">
        <v>2443</v>
      </c>
      <c r="N49" s="53">
        <v>106685</v>
      </c>
      <c r="O49" s="53"/>
      <c r="P49" s="54"/>
      <c r="Q49" s="54"/>
      <c r="R49" s="53"/>
      <c r="S49" s="53"/>
      <c r="T49" s="54"/>
      <c r="U49" s="54"/>
      <c r="V49" s="53"/>
      <c r="W49" s="53">
        <v>106685</v>
      </c>
      <c r="X49" s="54">
        <v>932094</v>
      </c>
      <c r="Y49" s="53">
        <v>-825409</v>
      </c>
      <c r="Z49" s="94">
        <v>-88.55</v>
      </c>
      <c r="AA49" s="95">
        <v>1864188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14322252</v>
      </c>
      <c r="F60" s="264">
        <f t="shared" si="14"/>
        <v>14322252</v>
      </c>
      <c r="G60" s="264">
        <f t="shared" si="14"/>
        <v>21028</v>
      </c>
      <c r="H60" s="219">
        <f t="shared" si="14"/>
        <v>238318</v>
      </c>
      <c r="I60" s="219">
        <f t="shared" si="14"/>
        <v>1108493</v>
      </c>
      <c r="J60" s="264">
        <f t="shared" si="14"/>
        <v>1367839</v>
      </c>
      <c r="K60" s="264">
        <f t="shared" si="14"/>
        <v>6521514</v>
      </c>
      <c r="L60" s="219">
        <f t="shared" si="14"/>
        <v>1183208</v>
      </c>
      <c r="M60" s="219">
        <f t="shared" si="14"/>
        <v>209356</v>
      </c>
      <c r="N60" s="264">
        <f t="shared" si="14"/>
        <v>7914078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9281917</v>
      </c>
      <c r="X60" s="219">
        <f t="shared" si="14"/>
        <v>7161126</v>
      </c>
      <c r="Y60" s="264">
        <f t="shared" si="14"/>
        <v>2120791</v>
      </c>
      <c r="Z60" s="324">
        <f>+IF(X60&lt;&gt;0,+(Y60/X60)*100,0)</f>
        <v>29.615328650829493</v>
      </c>
      <c r="AA60" s="232">
        <f>+AA57+AA54+AA51+AA40+AA37+AA34+AA22+AA5</f>
        <v>14322252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26110164</v>
      </c>
      <c r="F5" s="345">
        <f t="shared" si="0"/>
        <v>26110164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13055082</v>
      </c>
      <c r="Y5" s="345">
        <f t="shared" si="0"/>
        <v>-13055082</v>
      </c>
      <c r="Z5" s="346">
        <f>+IF(X5&lt;&gt;0,+(Y5/X5)*100,0)</f>
        <v>-100</v>
      </c>
      <c r="AA5" s="347">
        <f>+AA6+AA8+AA11+AA13+AA15</f>
        <v>26110164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26110164</v>
      </c>
      <c r="F6" s="59">
        <f t="shared" si="1"/>
        <v>26110164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13055082</v>
      </c>
      <c r="Y6" s="59">
        <f t="shared" si="1"/>
        <v>-13055082</v>
      </c>
      <c r="Z6" s="61">
        <f>+IF(X6&lt;&gt;0,+(Y6/X6)*100,0)</f>
        <v>-100</v>
      </c>
      <c r="AA6" s="62">
        <f t="shared" si="1"/>
        <v>26110164</v>
      </c>
    </row>
    <row r="7" spans="1:27" ht="13.5">
      <c r="A7" s="291" t="s">
        <v>228</v>
      </c>
      <c r="B7" s="142"/>
      <c r="C7" s="60"/>
      <c r="D7" s="327"/>
      <c r="E7" s="60">
        <v>26110164</v>
      </c>
      <c r="F7" s="59">
        <v>26110164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13055082</v>
      </c>
      <c r="Y7" s="59">
        <v>-13055082</v>
      </c>
      <c r="Z7" s="61">
        <v>-100</v>
      </c>
      <c r="AA7" s="62">
        <v>26110164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3562848</v>
      </c>
      <c r="F22" s="332">
        <f t="shared" si="6"/>
        <v>3562848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1781424</v>
      </c>
      <c r="Y22" s="332">
        <f t="shared" si="6"/>
        <v>-1781424</v>
      </c>
      <c r="Z22" s="323">
        <f>+IF(X22&lt;&gt;0,+(Y22/X22)*100,0)</f>
        <v>-100</v>
      </c>
      <c r="AA22" s="337">
        <f>SUM(AA23:AA32)</f>
        <v>3562848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2000004</v>
      </c>
      <c r="F24" s="59">
        <v>2000004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1000002</v>
      </c>
      <c r="Y24" s="59">
        <v>-1000002</v>
      </c>
      <c r="Z24" s="61">
        <v>-100</v>
      </c>
      <c r="AA24" s="62">
        <v>2000004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1562844</v>
      </c>
      <c r="F32" s="59">
        <v>1562844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781422</v>
      </c>
      <c r="Y32" s="59">
        <v>-781422</v>
      </c>
      <c r="Z32" s="61">
        <v>-100</v>
      </c>
      <c r="AA32" s="62">
        <v>1562844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29673012</v>
      </c>
      <c r="F60" s="264">
        <f t="shared" si="14"/>
        <v>29673012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14836506</v>
      </c>
      <c r="Y60" s="264">
        <f t="shared" si="14"/>
        <v>-14836506</v>
      </c>
      <c r="Z60" s="324">
        <f>+IF(X60&lt;&gt;0,+(Y60/X60)*100,0)</f>
        <v>-100</v>
      </c>
      <c r="AA60" s="232">
        <f>+AA57+AA54+AA51+AA40+AA37+AA34+AA22+AA5</f>
        <v>29673012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2015-02-02T10:29:21Z</dcterms:created>
  <dcterms:modified xsi:type="dcterms:W3CDTF">2015-02-02T10:32:52Z</dcterms:modified>
  <cp:category/>
  <cp:version/>
  <cp:contentType/>
  <cp:contentStatus/>
</cp:coreProperties>
</file>