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<sst xmlns="http://schemas.openxmlformats.org/spreadsheetml/2006/main" count="855" uniqueCount="302">
  <si>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Nkonkobe(EC127)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</si>
  <si>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</si>
  <si>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</si>
  <si>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</si>
  <si>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</si>
  <si>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</si>
  <si>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</si>
  <si>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</si>
  <si>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</si>
  <si>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</si>
  <si>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</si>
  <si>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</si>
  <si>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</si>
  <si>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</si>
  <si>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</si>
  <si>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</si>
  <si>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</si>
  <si>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</si>
  <si>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</si>
  <si>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</si>
  <si>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</si>
  <si>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</si>
  <si>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</si>
  <si>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</si>
  <si>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</si>
  <si>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</si>
  <si>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</si>
  <si>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</si>
  <si>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</si>
  <si>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</si>
  <si>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</si>
  <si>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</si>
  <si>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</si>
  <si>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</si>
  <si>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</si>
  <si>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</si>
  <si>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</si>
  <si>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</si>
  <si>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</si>
  <si>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</si>
  <si>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</si>
  <si>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</si>
  <si>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</si>
  <si>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</si>
  <si>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</si>
  <si>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</si>
  <si>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</si>
  <si>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</si>
  <si>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</si>
  <si>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</si>
  <si>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</si>
  <si>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</si>
  <si>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</si>
  <si>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</si>
  <si>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</si>
  <si>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</si>
  <si>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</si>
  <si>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</si>
  <si>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</si>
  <si>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</si>
  <si>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</si>
  <si>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</si>
  <si>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</si>
  <si>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</si>
  <si>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</si>
  <si>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</si>
  <si>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</si>
  <si>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</si>
  <si>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</si>
  <si>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</si>
  <si>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Nkonkobe(EC127)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</si>
  <si>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</si>
  <si>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</si>
  <si>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</si>
  <si>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</si>
  <si>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</si>
  <si>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</si>
  <si>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</si>
  <si>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</si>
  <si>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</si>
  <si>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</si>
  <si>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</si>
  <si>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</si>
  <si>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</si>
  <si>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</si>
  <si>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</si>
  <si>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</si>
  <si>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</si>
  <si>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</si>
  <si>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</si>
  <si>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</si>
  <si>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</si>
  <si>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</si>
  <si>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</si>
  <si>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</si>
  <si>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</si>
  <si>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</si>
  <si>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</si>
  <si>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</si>
  <si>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</si>
  <si>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Nkonkobe(EC127)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</si>
  <si>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</si>
  <si>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</si>
  <si>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</si>
  <si>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</si>
  <si>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</si>
  <si>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</si>
  <si>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</si>
  <si>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</si>
  <si>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</si>
  <si>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</si>
  <si>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</si>
  <si>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</si>
  <si>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</si>
  <si>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</si>
  <si>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</si>
  <si>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</si>
  <si>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</si>
  <si>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</si>
  <si>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</si>
  <si>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</si>
  <si>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</si>
  <si>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</si>
  <si>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</si>
  <si>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</si>
  <si>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</si>
  <si>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</si>
  <si>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</si>
  <si>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</si>
  <si>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Nkonkobe(EC127)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</si>
  <si>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</si>
  <si>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</si>
  <si>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</si>
  <si>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</si>
  <si>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</si>
  <si>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</si>
  <si>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</si>
  <si>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</si>
  <si>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</si>
  <si>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</si>
  <si>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Nkonkobe(EC127)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</si>
  <si>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</si>
  <si>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</si>
  <si>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</si>
  <si>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</si>
  <si>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</si>
  <si>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</si>
  <si>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</si>
  <si>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</si>
  <si>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</si>
  <si>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</si>
  <si>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</si>
  <si>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</si>
  <si>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</si>
  <si>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</si>
  <si>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</si>
  <si>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</si>
  <si>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</si>
  <si>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</si>
  <si>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</si>
  <si>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</si>
  <si>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</si>
  <si>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</si>
  <si>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</si>
  <si>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</si>
  <si>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</si>
  <si>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</si>
  <si>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</si>
  <si>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</si>
  <si>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</si>
  <si>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</si>
  <si>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</si>
  <si>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</si>
  <si>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</si>
  <si>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Nkonkobe(EC127)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</si>
  <si>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</si>
  <si>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</si>
  <si>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</si>
  <si>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</si>
  <si>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</si>
  <si>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</si>
  <si>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</si>
  <si>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</si>
  <si>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</si>
  <si>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</si>
  <si>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</si>
  <si>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</si>
  <si>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</si>
  <si>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</si>
  <si>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</si>
  <si>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</si>
  <si>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</si>
  <si>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</si>
  <si>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</si>
  <si>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</si>
  <si>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</si>
  <si>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</si>
  <si>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</si>
  <si>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</si>
  <si>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</si>
  <si>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</si>
  <si>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Nkonkobe(EC127)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</si>
  <si>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</si>
  <si>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</si>
  <si>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</si>
  <si>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</si>
  <si>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</si>
  <si>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</si>
  <si>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</si>
  <si>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</si>
  <si>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</si>
  <si>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</si>
  <si>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</si>
  <si>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</si>
  <si>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</si>
  <si>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</si>
  <si>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</si>
  <si>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</si>
  <si>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</si>
  <si>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</si>
  <si>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</si>
  <si>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</si>
  <si>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</si>
  <si>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</si>
  <si>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</si>
  <si>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</si>
  <si>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Nkonkobe(EC127)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</si>
  <si>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</si>
  <si>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</si>
  <si>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</si>
  <si>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</si>
  <si>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</si>
  <si>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</si>
  <si>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</si>
  <si>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</si>
  <si>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</si>
  <si>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</si>
  <si>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</si>
  <si>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</si>
  <si>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</si>
  <si>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</si>
  <si>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</si>
  <si>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</si>
  <si>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</si>
  <si>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</si>
  <si>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</si>
  <si>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</si>
  <si>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</si>
  <si>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</si>
  <si>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</si>
  <si>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</si>
  <si>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</si>
  <si>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</si>
  <si>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</si>
  <si>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</si>
  <si>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</si>
  <si>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</si>
  <si>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</si>
  <si>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</si>
  <si>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</si>
  <si>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</si>
  <si>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</si>
  <si>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Nkonkobe(EC127)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</si>
  <si>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</si>
  <si>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</si>
  <si>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Nkonkobe(EC127)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</si>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</sst>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30580058</v>
      </c>
      <c r="E5" s="60">
        <v>30580058</v>
      </c>
      <c r="F5" s="60">
        <v>429434</v>
      </c>
      <c r="G5" s="60">
        <v>0</v>
      </c>
      <c r="H5" s="60">
        <v>3228520</v>
      </c>
      <c r="I5" s="60">
        <v>3657954</v>
      </c>
      <c r="J5" s="60">
        <v>682473</v>
      </c>
      <c r="K5" s="60">
        <v>2805094</v>
      </c>
      <c r="L5" s="60">
        <v>295352</v>
      </c>
      <c r="M5" s="60">
        <v>3782919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7440873</v>
      </c>
      <c r="W5" s="60">
        <v>15290028</v>
      </c>
      <c r="X5" s="60">
        <v>-7849155</v>
      </c>
      <c r="Y5" s="61">
        <v>-51.34</v>
      </c>
      <c r="Z5" s="62">
        <v>30580058</v>
      </c>
    </row>
    <row r="6" spans="1:26" ht="13.5">
      <c r="A6" s="58" t="s">
        <v>32</v>
      </c>
      <c r="B6" s="19">
        <v>0</v>
      </c>
      <c r="C6" s="19">
        <v>0</v>
      </c>
      <c r="D6" s="59">
        <v>45810700</v>
      </c>
      <c r="E6" s="60">
        <v>45810700</v>
      </c>
      <c r="F6" s="60">
        <v>2614645</v>
      </c>
      <c r="G6" s="60">
        <v>0</v>
      </c>
      <c r="H6" s="60">
        <v>2251365</v>
      </c>
      <c r="I6" s="60">
        <v>4866010</v>
      </c>
      <c r="J6" s="60">
        <v>1787951</v>
      </c>
      <c r="K6" s="60">
        <v>2867733</v>
      </c>
      <c r="L6" s="60">
        <v>2074063</v>
      </c>
      <c r="M6" s="60">
        <v>6729747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11595757</v>
      </c>
      <c r="W6" s="60">
        <v>21230000</v>
      </c>
      <c r="X6" s="60">
        <v>-9634243</v>
      </c>
      <c r="Y6" s="61">
        <v>-45.38</v>
      </c>
      <c r="Z6" s="62">
        <v>45810700</v>
      </c>
    </row>
    <row r="7" spans="1:26" ht="13.5">
      <c r="A7" s="58" t="s">
        <v>33</v>
      </c>
      <c r="B7" s="19">
        <v>0</v>
      </c>
      <c r="C7" s="19">
        <v>0</v>
      </c>
      <c r="D7" s="59">
        <v>1500000</v>
      </c>
      <c r="E7" s="60">
        <v>1500000</v>
      </c>
      <c r="F7" s="60">
        <v>0</v>
      </c>
      <c r="G7" s="60">
        <v>0</v>
      </c>
      <c r="H7" s="60">
        <v>385400</v>
      </c>
      <c r="I7" s="60">
        <v>385400</v>
      </c>
      <c r="J7" s="60">
        <v>85800</v>
      </c>
      <c r="K7" s="60">
        <v>0</v>
      </c>
      <c r="L7" s="60">
        <v>0</v>
      </c>
      <c r="M7" s="60">
        <v>85800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471200</v>
      </c>
      <c r="W7" s="60">
        <v>1110000</v>
      </c>
      <c r="X7" s="60">
        <v>-638800</v>
      </c>
      <c r="Y7" s="61">
        <v>-57.55</v>
      </c>
      <c r="Z7" s="62">
        <v>1500000</v>
      </c>
    </row>
    <row r="8" spans="1:26" ht="13.5">
      <c r="A8" s="58" t="s">
        <v>34</v>
      </c>
      <c r="B8" s="19">
        <v>0</v>
      </c>
      <c r="C8" s="19">
        <v>0</v>
      </c>
      <c r="D8" s="59">
        <v>114368500</v>
      </c>
      <c r="E8" s="60">
        <v>114368500</v>
      </c>
      <c r="F8" s="60">
        <v>43950000</v>
      </c>
      <c r="G8" s="60">
        <v>0</v>
      </c>
      <c r="H8" s="60">
        <v>1500000</v>
      </c>
      <c r="I8" s="60">
        <v>45450000</v>
      </c>
      <c r="J8" s="60">
        <v>0</v>
      </c>
      <c r="K8" s="60">
        <v>28497716</v>
      </c>
      <c r="L8" s="60">
        <v>1286119</v>
      </c>
      <c r="M8" s="60">
        <v>29783835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75233835</v>
      </c>
      <c r="W8" s="60">
        <v>88734000</v>
      </c>
      <c r="X8" s="60">
        <v>-13500165</v>
      </c>
      <c r="Y8" s="61">
        <v>-15.21</v>
      </c>
      <c r="Z8" s="62">
        <v>114368500</v>
      </c>
    </row>
    <row r="9" spans="1:26" ht="13.5">
      <c r="A9" s="58" t="s">
        <v>35</v>
      </c>
      <c r="B9" s="19">
        <v>0</v>
      </c>
      <c r="C9" s="19">
        <v>0</v>
      </c>
      <c r="D9" s="59">
        <v>24376924</v>
      </c>
      <c r="E9" s="60">
        <v>24376924</v>
      </c>
      <c r="F9" s="60">
        <v>2142980</v>
      </c>
      <c r="G9" s="60">
        <v>0</v>
      </c>
      <c r="H9" s="60">
        <v>4950756</v>
      </c>
      <c r="I9" s="60">
        <v>7093736</v>
      </c>
      <c r="J9" s="60">
        <v>3717408</v>
      </c>
      <c r="K9" s="60">
        <v>906692</v>
      </c>
      <c r="L9" s="60">
        <v>666925</v>
      </c>
      <c r="M9" s="60">
        <v>5291025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12384761</v>
      </c>
      <c r="W9" s="60">
        <v>12015002</v>
      </c>
      <c r="X9" s="60">
        <v>369759</v>
      </c>
      <c r="Y9" s="61">
        <v>3.08</v>
      </c>
      <c r="Z9" s="62">
        <v>24376924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216636182</v>
      </c>
      <c r="E10" s="66">
        <f t="shared" si="0"/>
        <v>216636182</v>
      </c>
      <c r="F10" s="66">
        <f t="shared" si="0"/>
        <v>49137059</v>
      </c>
      <c r="G10" s="66">
        <f t="shared" si="0"/>
        <v>0</v>
      </c>
      <c r="H10" s="66">
        <f t="shared" si="0"/>
        <v>12316041</v>
      </c>
      <c r="I10" s="66">
        <f t="shared" si="0"/>
        <v>61453100</v>
      </c>
      <c r="J10" s="66">
        <f t="shared" si="0"/>
        <v>6273632</v>
      </c>
      <c r="K10" s="66">
        <f t="shared" si="0"/>
        <v>35077235</v>
      </c>
      <c r="L10" s="66">
        <f t="shared" si="0"/>
        <v>4322459</v>
      </c>
      <c r="M10" s="66">
        <f t="shared" si="0"/>
        <v>45673326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107126426</v>
      </c>
      <c r="W10" s="66">
        <f t="shared" si="0"/>
        <v>138379030</v>
      </c>
      <c r="X10" s="66">
        <f t="shared" si="0"/>
        <v>-31252604</v>
      </c>
      <c r="Y10" s="67">
        <f>+IF(W10&lt;&gt;0,(X10/W10)*100,0)</f>
        <v>-22.584783257983528</v>
      </c>
      <c r="Z10" s="68">
        <f t="shared" si="0"/>
        <v>216636182</v>
      </c>
    </row>
    <row r="11" spans="1:26" ht="13.5">
      <c r="A11" s="58" t="s">
        <v>37</v>
      </c>
      <c r="B11" s="19">
        <v>0</v>
      </c>
      <c r="C11" s="19">
        <v>0</v>
      </c>
      <c r="D11" s="59">
        <v>68127719</v>
      </c>
      <c r="E11" s="60">
        <v>68127719</v>
      </c>
      <c r="F11" s="60">
        <v>8649784</v>
      </c>
      <c r="G11" s="60">
        <v>0</v>
      </c>
      <c r="H11" s="60">
        <v>7646418</v>
      </c>
      <c r="I11" s="60">
        <v>16296202</v>
      </c>
      <c r="J11" s="60">
        <v>7576238</v>
      </c>
      <c r="K11" s="60">
        <v>7800831</v>
      </c>
      <c r="L11" s="60">
        <v>8117925</v>
      </c>
      <c r="M11" s="60">
        <v>23494994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39791196</v>
      </c>
      <c r="W11" s="60"/>
      <c r="X11" s="60">
        <v>39791196</v>
      </c>
      <c r="Y11" s="61">
        <v>0</v>
      </c>
      <c r="Z11" s="62">
        <v>68127719</v>
      </c>
    </row>
    <row r="12" spans="1:26" ht="13.5">
      <c r="A12" s="58" t="s">
        <v>38</v>
      </c>
      <c r="B12" s="19">
        <v>0</v>
      </c>
      <c r="C12" s="19">
        <v>0</v>
      </c>
      <c r="D12" s="59">
        <v>14690360</v>
      </c>
      <c r="E12" s="60">
        <v>14690360</v>
      </c>
      <c r="F12" s="60">
        <v>0</v>
      </c>
      <c r="G12" s="60">
        <v>0</v>
      </c>
      <c r="H12" s="60">
        <v>973913</v>
      </c>
      <c r="I12" s="60">
        <v>973913</v>
      </c>
      <c r="J12" s="60">
        <v>970670</v>
      </c>
      <c r="K12" s="60">
        <v>975768</v>
      </c>
      <c r="L12" s="60">
        <v>1024556</v>
      </c>
      <c r="M12" s="60">
        <v>2970994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3944907</v>
      </c>
      <c r="W12" s="60">
        <v>7262652</v>
      </c>
      <c r="X12" s="60">
        <v>-3317745</v>
      </c>
      <c r="Y12" s="61">
        <v>-45.68</v>
      </c>
      <c r="Z12" s="62">
        <v>14690360</v>
      </c>
    </row>
    <row r="13" spans="1:26" ht="13.5">
      <c r="A13" s="58" t="s">
        <v>278</v>
      </c>
      <c r="B13" s="19">
        <v>0</v>
      </c>
      <c r="C13" s="19">
        <v>0</v>
      </c>
      <c r="D13" s="59">
        <v>22412781</v>
      </c>
      <c r="E13" s="60">
        <v>22412781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11865534</v>
      </c>
      <c r="X13" s="60">
        <v>-11865534</v>
      </c>
      <c r="Y13" s="61">
        <v>-100</v>
      </c>
      <c r="Z13" s="62">
        <v>22412781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29060230</v>
      </c>
      <c r="E15" s="60">
        <v>29060230</v>
      </c>
      <c r="F15" s="60">
        <v>3967807</v>
      </c>
      <c r="G15" s="60">
        <v>0</v>
      </c>
      <c r="H15" s="60">
        <v>3146660</v>
      </c>
      <c r="I15" s="60">
        <v>7114467</v>
      </c>
      <c r="J15" s="60">
        <v>0</v>
      </c>
      <c r="K15" s="60">
        <v>0</v>
      </c>
      <c r="L15" s="60">
        <v>2140067</v>
      </c>
      <c r="M15" s="60">
        <v>2140067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9254534</v>
      </c>
      <c r="W15" s="60"/>
      <c r="X15" s="60">
        <v>9254534</v>
      </c>
      <c r="Y15" s="61">
        <v>0</v>
      </c>
      <c r="Z15" s="62">
        <v>29060230</v>
      </c>
    </row>
    <row r="16" spans="1:26" ht="13.5">
      <c r="A16" s="69" t="s">
        <v>42</v>
      </c>
      <c r="B16" s="19">
        <v>0</v>
      </c>
      <c r="C16" s="19">
        <v>0</v>
      </c>
      <c r="D16" s="59">
        <v>1000000</v>
      </c>
      <c r="E16" s="60">
        <v>1000000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500000</v>
      </c>
      <c r="X16" s="60">
        <v>-500000</v>
      </c>
      <c r="Y16" s="61">
        <v>-100</v>
      </c>
      <c r="Z16" s="62">
        <v>1000000</v>
      </c>
    </row>
    <row r="17" spans="1:26" ht="13.5">
      <c r="A17" s="58" t="s">
        <v>43</v>
      </c>
      <c r="B17" s="19">
        <v>0</v>
      </c>
      <c r="C17" s="19">
        <v>0</v>
      </c>
      <c r="D17" s="59">
        <v>73256492</v>
      </c>
      <c r="E17" s="60">
        <v>73256492</v>
      </c>
      <c r="F17" s="60">
        <v>2408805</v>
      </c>
      <c r="G17" s="60">
        <v>0</v>
      </c>
      <c r="H17" s="60">
        <v>4217729</v>
      </c>
      <c r="I17" s="60">
        <v>6626534</v>
      </c>
      <c r="J17" s="60">
        <v>1574726</v>
      </c>
      <c r="K17" s="60">
        <v>1613809</v>
      </c>
      <c r="L17" s="60">
        <v>4524073</v>
      </c>
      <c r="M17" s="60">
        <v>7712608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14339142</v>
      </c>
      <c r="W17" s="60">
        <v>36100470</v>
      </c>
      <c r="X17" s="60">
        <v>-21761328</v>
      </c>
      <c r="Y17" s="61">
        <v>-60.28</v>
      </c>
      <c r="Z17" s="62">
        <v>73256492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208547582</v>
      </c>
      <c r="E18" s="73">
        <f t="shared" si="1"/>
        <v>208547582</v>
      </c>
      <c r="F18" s="73">
        <f t="shared" si="1"/>
        <v>15026396</v>
      </c>
      <c r="G18" s="73">
        <f t="shared" si="1"/>
        <v>0</v>
      </c>
      <c r="H18" s="73">
        <f t="shared" si="1"/>
        <v>15984720</v>
      </c>
      <c r="I18" s="73">
        <f t="shared" si="1"/>
        <v>31011116</v>
      </c>
      <c r="J18" s="73">
        <f t="shared" si="1"/>
        <v>10121634</v>
      </c>
      <c r="K18" s="73">
        <f t="shared" si="1"/>
        <v>10390408</v>
      </c>
      <c r="L18" s="73">
        <f t="shared" si="1"/>
        <v>15806621</v>
      </c>
      <c r="M18" s="73">
        <f t="shared" si="1"/>
        <v>36318663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67329779</v>
      </c>
      <c r="W18" s="73">
        <f t="shared" si="1"/>
        <v>55728656</v>
      </c>
      <c r="X18" s="73">
        <f t="shared" si="1"/>
        <v>11601123</v>
      </c>
      <c r="Y18" s="67">
        <f>+IF(W18&lt;&gt;0,(X18/W18)*100,0)</f>
        <v>20.817159129048438</v>
      </c>
      <c r="Z18" s="74">
        <f t="shared" si="1"/>
        <v>208547582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8088600</v>
      </c>
      <c r="E19" s="77">
        <f t="shared" si="2"/>
        <v>8088600</v>
      </c>
      <c r="F19" s="77">
        <f t="shared" si="2"/>
        <v>34110663</v>
      </c>
      <c r="G19" s="77">
        <f t="shared" si="2"/>
        <v>0</v>
      </c>
      <c r="H19" s="77">
        <f t="shared" si="2"/>
        <v>-3668679</v>
      </c>
      <c r="I19" s="77">
        <f t="shared" si="2"/>
        <v>30441984</v>
      </c>
      <c r="J19" s="77">
        <f t="shared" si="2"/>
        <v>-3848002</v>
      </c>
      <c r="K19" s="77">
        <f t="shared" si="2"/>
        <v>24686827</v>
      </c>
      <c r="L19" s="77">
        <f t="shared" si="2"/>
        <v>-11484162</v>
      </c>
      <c r="M19" s="77">
        <f t="shared" si="2"/>
        <v>9354663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39796647</v>
      </c>
      <c r="W19" s="77">
        <f>IF(E10=E18,0,W10-W18)</f>
        <v>82650374</v>
      </c>
      <c r="X19" s="77">
        <f t="shared" si="2"/>
        <v>-42853727</v>
      </c>
      <c r="Y19" s="78">
        <f>+IF(W19&lt;&gt;0,(X19/W19)*100,0)</f>
        <v>-51.849404819390166</v>
      </c>
      <c r="Z19" s="79">
        <f t="shared" si="2"/>
        <v>8088600</v>
      </c>
    </row>
    <row r="20" spans="1:26" ht="13.5">
      <c r="A20" s="58" t="s">
        <v>46</v>
      </c>
      <c r="B20" s="19">
        <v>0</v>
      </c>
      <c r="C20" s="19">
        <v>0</v>
      </c>
      <c r="D20" s="59">
        <v>32228000</v>
      </c>
      <c r="E20" s="60">
        <v>32228000</v>
      </c>
      <c r="F20" s="60">
        <v>8735000</v>
      </c>
      <c r="G20" s="60">
        <v>0</v>
      </c>
      <c r="H20" s="60">
        <v>0</v>
      </c>
      <c r="I20" s="60">
        <v>8735000</v>
      </c>
      <c r="J20" s="60">
        <v>0</v>
      </c>
      <c r="K20" s="60">
        <v>0</v>
      </c>
      <c r="L20" s="60">
        <v>10736000</v>
      </c>
      <c r="M20" s="60">
        <v>10736000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19471000</v>
      </c>
      <c r="W20" s="60"/>
      <c r="X20" s="60">
        <v>19471000</v>
      </c>
      <c r="Y20" s="61">
        <v>0</v>
      </c>
      <c r="Z20" s="62">
        <v>32228000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40316600</v>
      </c>
      <c r="E22" s="88">
        <f t="shared" si="3"/>
        <v>40316600</v>
      </c>
      <c r="F22" s="88">
        <f t="shared" si="3"/>
        <v>42845663</v>
      </c>
      <c r="G22" s="88">
        <f t="shared" si="3"/>
        <v>0</v>
      </c>
      <c r="H22" s="88">
        <f t="shared" si="3"/>
        <v>-3668679</v>
      </c>
      <c r="I22" s="88">
        <f t="shared" si="3"/>
        <v>39176984</v>
      </c>
      <c r="J22" s="88">
        <f t="shared" si="3"/>
        <v>-3848002</v>
      </c>
      <c r="K22" s="88">
        <f t="shared" si="3"/>
        <v>24686827</v>
      </c>
      <c r="L22" s="88">
        <f t="shared" si="3"/>
        <v>-748162</v>
      </c>
      <c r="M22" s="88">
        <f t="shared" si="3"/>
        <v>20090663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59267647</v>
      </c>
      <c r="W22" s="88">
        <f t="shared" si="3"/>
        <v>82650374</v>
      </c>
      <c r="X22" s="88">
        <f t="shared" si="3"/>
        <v>-23382727</v>
      </c>
      <c r="Y22" s="89">
        <f>+IF(W22&lt;&gt;0,(X22/W22)*100,0)</f>
        <v>-28.29113271768135</v>
      </c>
      <c r="Z22" s="90">
        <f t="shared" si="3"/>
        <v>40316600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40316600</v>
      </c>
      <c r="E24" s="77">
        <f t="shared" si="4"/>
        <v>40316600</v>
      </c>
      <c r="F24" s="77">
        <f t="shared" si="4"/>
        <v>42845663</v>
      </c>
      <c r="G24" s="77">
        <f t="shared" si="4"/>
        <v>0</v>
      </c>
      <c r="H24" s="77">
        <f t="shared" si="4"/>
        <v>-3668679</v>
      </c>
      <c r="I24" s="77">
        <f t="shared" si="4"/>
        <v>39176984</v>
      </c>
      <c r="J24" s="77">
        <f t="shared" si="4"/>
        <v>-3848002</v>
      </c>
      <c r="K24" s="77">
        <f t="shared" si="4"/>
        <v>24686827</v>
      </c>
      <c r="L24" s="77">
        <f t="shared" si="4"/>
        <v>-748162</v>
      </c>
      <c r="M24" s="77">
        <f t="shared" si="4"/>
        <v>20090663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59267647</v>
      </c>
      <c r="W24" s="77">
        <f t="shared" si="4"/>
        <v>82650374</v>
      </c>
      <c r="X24" s="77">
        <f t="shared" si="4"/>
        <v>-23382727</v>
      </c>
      <c r="Y24" s="78">
        <f>+IF(W24&lt;&gt;0,(X24/W24)*100,0)</f>
        <v>-28.29113271768135</v>
      </c>
      <c r="Z24" s="79">
        <f t="shared" si="4"/>
        <v>40316600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84043200</v>
      </c>
      <c r="E27" s="100">
        <v>84043200</v>
      </c>
      <c r="F27" s="100">
        <v>636453</v>
      </c>
      <c r="G27" s="100">
        <v>0</v>
      </c>
      <c r="H27" s="100">
        <v>5356609</v>
      </c>
      <c r="I27" s="100">
        <v>5993062</v>
      </c>
      <c r="J27" s="100">
        <v>1320831</v>
      </c>
      <c r="K27" s="100">
        <v>2728854</v>
      </c>
      <c r="L27" s="100">
        <v>0</v>
      </c>
      <c r="M27" s="100">
        <v>4049685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10042747</v>
      </c>
      <c r="W27" s="100">
        <v>42021600</v>
      </c>
      <c r="X27" s="100">
        <v>-31978853</v>
      </c>
      <c r="Y27" s="101">
        <v>-76.1</v>
      </c>
      <c r="Z27" s="102">
        <v>84043200</v>
      </c>
    </row>
    <row r="28" spans="1:26" ht="13.5">
      <c r="A28" s="103" t="s">
        <v>46</v>
      </c>
      <c r="B28" s="19">
        <v>0</v>
      </c>
      <c r="C28" s="19">
        <v>0</v>
      </c>
      <c r="D28" s="59">
        <v>61233200</v>
      </c>
      <c r="E28" s="60">
        <v>61233200</v>
      </c>
      <c r="F28" s="60">
        <v>593103</v>
      </c>
      <c r="G28" s="60">
        <v>0</v>
      </c>
      <c r="H28" s="60">
        <v>4437092</v>
      </c>
      <c r="I28" s="60">
        <v>5030195</v>
      </c>
      <c r="J28" s="60">
        <v>795540</v>
      </c>
      <c r="K28" s="60">
        <v>1472122</v>
      </c>
      <c r="L28" s="60">
        <v>0</v>
      </c>
      <c r="M28" s="60">
        <v>2267662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7297857</v>
      </c>
      <c r="W28" s="60">
        <v>30616600</v>
      </c>
      <c r="X28" s="60">
        <v>-23318743</v>
      </c>
      <c r="Y28" s="61">
        <v>-76.16</v>
      </c>
      <c r="Z28" s="62">
        <v>61233200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22810000</v>
      </c>
      <c r="E31" s="60">
        <v>22810000</v>
      </c>
      <c r="F31" s="60">
        <v>43350</v>
      </c>
      <c r="G31" s="60">
        <v>0</v>
      </c>
      <c r="H31" s="60">
        <v>919517</v>
      </c>
      <c r="I31" s="60">
        <v>962867</v>
      </c>
      <c r="J31" s="60">
        <v>525291</v>
      </c>
      <c r="K31" s="60">
        <v>1256732</v>
      </c>
      <c r="L31" s="60">
        <v>0</v>
      </c>
      <c r="M31" s="60">
        <v>1782023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2744890</v>
      </c>
      <c r="W31" s="60">
        <v>11405000</v>
      </c>
      <c r="X31" s="60">
        <v>-8660110</v>
      </c>
      <c r="Y31" s="61">
        <v>-75.93</v>
      </c>
      <c r="Z31" s="62">
        <v>22810000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84043200</v>
      </c>
      <c r="E32" s="100">
        <f t="shared" si="5"/>
        <v>84043200</v>
      </c>
      <c r="F32" s="100">
        <f t="shared" si="5"/>
        <v>636453</v>
      </c>
      <c r="G32" s="100">
        <f t="shared" si="5"/>
        <v>0</v>
      </c>
      <c r="H32" s="100">
        <f t="shared" si="5"/>
        <v>5356609</v>
      </c>
      <c r="I32" s="100">
        <f t="shared" si="5"/>
        <v>5993062</v>
      </c>
      <c r="J32" s="100">
        <f t="shared" si="5"/>
        <v>1320831</v>
      </c>
      <c r="K32" s="100">
        <f t="shared" si="5"/>
        <v>2728854</v>
      </c>
      <c r="L32" s="100">
        <f t="shared" si="5"/>
        <v>0</v>
      </c>
      <c r="M32" s="100">
        <f t="shared" si="5"/>
        <v>4049685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10042747</v>
      </c>
      <c r="W32" s="100">
        <f t="shared" si="5"/>
        <v>42021600</v>
      </c>
      <c r="X32" s="100">
        <f t="shared" si="5"/>
        <v>-31978853</v>
      </c>
      <c r="Y32" s="101">
        <f>+IF(W32&lt;&gt;0,(X32/W32)*100,0)</f>
        <v>-76.10098853922744</v>
      </c>
      <c r="Z32" s="102">
        <f t="shared" si="5"/>
        <v>84043200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44962183</v>
      </c>
      <c r="C35" s="19">
        <v>0</v>
      </c>
      <c r="D35" s="59">
        <v>41405000</v>
      </c>
      <c r="E35" s="60">
        <v>41405000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20702500</v>
      </c>
      <c r="X35" s="60">
        <v>-20702500</v>
      </c>
      <c r="Y35" s="61">
        <v>-100</v>
      </c>
      <c r="Z35" s="62">
        <v>41405000</v>
      </c>
    </row>
    <row r="36" spans="1:26" ht="13.5">
      <c r="A36" s="58" t="s">
        <v>57</v>
      </c>
      <c r="B36" s="19">
        <v>301830643</v>
      </c>
      <c r="C36" s="19">
        <v>0</v>
      </c>
      <c r="D36" s="59">
        <v>275221000</v>
      </c>
      <c r="E36" s="60">
        <v>275221000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137610500</v>
      </c>
      <c r="X36" s="60">
        <v>-137610500</v>
      </c>
      <c r="Y36" s="61">
        <v>-100</v>
      </c>
      <c r="Z36" s="62">
        <v>275221000</v>
      </c>
    </row>
    <row r="37" spans="1:26" ht="13.5">
      <c r="A37" s="58" t="s">
        <v>58</v>
      </c>
      <c r="B37" s="19">
        <v>61392430</v>
      </c>
      <c r="C37" s="19">
        <v>0</v>
      </c>
      <c r="D37" s="59">
        <v>1452000</v>
      </c>
      <c r="E37" s="60">
        <v>1452000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726000</v>
      </c>
      <c r="X37" s="60">
        <v>-726000</v>
      </c>
      <c r="Y37" s="61">
        <v>-100</v>
      </c>
      <c r="Z37" s="62">
        <v>1452000</v>
      </c>
    </row>
    <row r="38" spans="1:26" ht="13.5">
      <c r="A38" s="58" t="s">
        <v>59</v>
      </c>
      <c r="B38" s="19">
        <v>37300274</v>
      </c>
      <c r="C38" s="19">
        <v>0</v>
      </c>
      <c r="D38" s="59">
        <v>19303000</v>
      </c>
      <c r="E38" s="60">
        <v>19303000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9651500</v>
      </c>
      <c r="X38" s="60">
        <v>-9651500</v>
      </c>
      <c r="Y38" s="61">
        <v>-100</v>
      </c>
      <c r="Z38" s="62">
        <v>19303000</v>
      </c>
    </row>
    <row r="39" spans="1:26" ht="13.5">
      <c r="A39" s="58" t="s">
        <v>60</v>
      </c>
      <c r="B39" s="19">
        <v>248100122</v>
      </c>
      <c r="C39" s="19">
        <v>0</v>
      </c>
      <c r="D39" s="59">
        <v>295871000</v>
      </c>
      <c r="E39" s="60">
        <v>295871000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147935500</v>
      </c>
      <c r="X39" s="60">
        <v>-147935500</v>
      </c>
      <c r="Y39" s="61">
        <v>-100</v>
      </c>
      <c r="Z39" s="62">
        <v>295871000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48972964</v>
      </c>
      <c r="C42" s="19">
        <v>0</v>
      </c>
      <c r="D42" s="59">
        <v>142721000</v>
      </c>
      <c r="E42" s="60">
        <v>142721000</v>
      </c>
      <c r="F42" s="60">
        <v>42739220</v>
      </c>
      <c r="G42" s="60">
        <v>-15209923</v>
      </c>
      <c r="H42" s="60">
        <v>-3668679</v>
      </c>
      <c r="I42" s="60">
        <v>23860618</v>
      </c>
      <c r="J42" s="60">
        <v>-3874750</v>
      </c>
      <c r="K42" s="60">
        <v>24905359</v>
      </c>
      <c r="L42" s="60">
        <v>-748162</v>
      </c>
      <c r="M42" s="60">
        <v>20282447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44143065</v>
      </c>
      <c r="W42" s="60">
        <v>104190998</v>
      </c>
      <c r="X42" s="60">
        <v>-60047933</v>
      </c>
      <c r="Y42" s="61">
        <v>-57.63</v>
      </c>
      <c r="Z42" s="62">
        <v>142721000</v>
      </c>
    </row>
    <row r="43" spans="1:26" ht="13.5">
      <c r="A43" s="58" t="s">
        <v>63</v>
      </c>
      <c r="B43" s="19">
        <v>-44922082</v>
      </c>
      <c r="C43" s="19">
        <v>0</v>
      </c>
      <c r="D43" s="59">
        <v>-40317000</v>
      </c>
      <c r="E43" s="60">
        <v>-40317000</v>
      </c>
      <c r="F43" s="60">
        <v>-636453</v>
      </c>
      <c r="G43" s="60">
        <v>-3176774</v>
      </c>
      <c r="H43" s="60">
        <v>-3836034</v>
      </c>
      <c r="I43" s="60">
        <v>-7649261</v>
      </c>
      <c r="J43" s="60">
        <v>-1154647</v>
      </c>
      <c r="K43" s="60">
        <v>-2674774</v>
      </c>
      <c r="L43" s="60">
        <v>-5168725</v>
      </c>
      <c r="M43" s="60">
        <v>-8998146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-16647407</v>
      </c>
      <c r="W43" s="60">
        <v>-20160000</v>
      </c>
      <c r="X43" s="60">
        <v>3512593</v>
      </c>
      <c r="Y43" s="61">
        <v>-17.42</v>
      </c>
      <c r="Z43" s="62">
        <v>-40317000</v>
      </c>
    </row>
    <row r="44" spans="1:26" ht="13.5">
      <c r="A44" s="58" t="s">
        <v>64</v>
      </c>
      <c r="B44" s="19">
        <v>-1902590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3264261</v>
      </c>
      <c r="C45" s="22">
        <v>0</v>
      </c>
      <c r="D45" s="99">
        <v>108006827</v>
      </c>
      <c r="E45" s="100">
        <v>108006827</v>
      </c>
      <c r="F45" s="100">
        <v>42102767</v>
      </c>
      <c r="G45" s="100">
        <v>23716070</v>
      </c>
      <c r="H45" s="100">
        <v>16211357</v>
      </c>
      <c r="I45" s="100">
        <v>16211357</v>
      </c>
      <c r="J45" s="100">
        <v>11181960</v>
      </c>
      <c r="K45" s="100">
        <v>33412545</v>
      </c>
      <c r="L45" s="100">
        <v>27495658</v>
      </c>
      <c r="M45" s="100">
        <v>27495658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27495658</v>
      </c>
      <c r="W45" s="100">
        <v>89633825</v>
      </c>
      <c r="X45" s="100">
        <v>-62138167</v>
      </c>
      <c r="Y45" s="101">
        <v>-69.32</v>
      </c>
      <c r="Z45" s="102">
        <v>108006827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100.00028941913077</v>
      </c>
      <c r="E58" s="7">
        <f t="shared" si="6"/>
        <v>100.00028941913077</v>
      </c>
      <c r="F58" s="7">
        <f t="shared" si="6"/>
        <v>100</v>
      </c>
      <c r="G58" s="7">
        <f t="shared" si="6"/>
        <v>0</v>
      </c>
      <c r="H58" s="7">
        <f t="shared" si="6"/>
        <v>100</v>
      </c>
      <c r="I58" s="7">
        <f t="shared" si="6"/>
        <v>126.35683188117588</v>
      </c>
      <c r="J58" s="7">
        <f t="shared" si="6"/>
        <v>99.21326648126873</v>
      </c>
      <c r="K58" s="7">
        <f t="shared" si="6"/>
        <v>100</v>
      </c>
      <c r="L58" s="7">
        <f t="shared" si="6"/>
        <v>100</v>
      </c>
      <c r="M58" s="7">
        <f t="shared" si="6"/>
        <v>99.80305907391272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111.47014736201919</v>
      </c>
      <c r="W58" s="7">
        <f t="shared" si="6"/>
        <v>97.93346471421759</v>
      </c>
      <c r="X58" s="7">
        <f t="shared" si="6"/>
        <v>0</v>
      </c>
      <c r="Y58" s="7">
        <f t="shared" si="6"/>
        <v>0</v>
      </c>
      <c r="Z58" s="8">
        <f t="shared" si="6"/>
        <v>100.00028941913077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99.99981033391107</v>
      </c>
      <c r="E59" s="10">
        <f t="shared" si="7"/>
        <v>99.99981033391107</v>
      </c>
      <c r="F59" s="10">
        <f t="shared" si="7"/>
        <v>100</v>
      </c>
      <c r="G59" s="10">
        <f t="shared" si="7"/>
        <v>0</v>
      </c>
      <c r="H59" s="10">
        <f t="shared" si="7"/>
        <v>100</v>
      </c>
      <c r="I59" s="10">
        <f t="shared" si="7"/>
        <v>111.2860631927028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105.54826026462219</v>
      </c>
      <c r="W59" s="10">
        <f t="shared" si="7"/>
        <v>95.09465908106904</v>
      </c>
      <c r="X59" s="10">
        <f t="shared" si="7"/>
        <v>0</v>
      </c>
      <c r="Y59" s="10">
        <f t="shared" si="7"/>
        <v>0</v>
      </c>
      <c r="Z59" s="11">
        <f t="shared" si="7"/>
        <v>99.99981033391107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100.00065486884068</v>
      </c>
      <c r="E60" s="13">
        <f t="shared" si="7"/>
        <v>100.00065486884068</v>
      </c>
      <c r="F60" s="13">
        <f t="shared" si="7"/>
        <v>100</v>
      </c>
      <c r="G60" s="13">
        <f t="shared" si="7"/>
        <v>0</v>
      </c>
      <c r="H60" s="13">
        <f t="shared" si="7"/>
        <v>100</v>
      </c>
      <c r="I60" s="13">
        <f t="shared" si="7"/>
        <v>139.7062069334013</v>
      </c>
      <c r="J60" s="13">
        <f t="shared" si="7"/>
        <v>98.74907086379883</v>
      </c>
      <c r="K60" s="13">
        <f t="shared" si="7"/>
        <v>100</v>
      </c>
      <c r="L60" s="13">
        <f t="shared" si="7"/>
        <v>100</v>
      </c>
      <c r="M60" s="13">
        <f t="shared" si="7"/>
        <v>99.66765466814725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116.46931718213827</v>
      </c>
      <c r="W60" s="13">
        <f t="shared" si="7"/>
        <v>98.60103626943005</v>
      </c>
      <c r="X60" s="13">
        <f t="shared" si="7"/>
        <v>0</v>
      </c>
      <c r="Y60" s="13">
        <f t="shared" si="7"/>
        <v>0</v>
      </c>
      <c r="Z60" s="14">
        <f t="shared" si="7"/>
        <v>100.00065486884068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100.00077298270837</v>
      </c>
      <c r="E61" s="13">
        <f t="shared" si="7"/>
        <v>100.00077298270837</v>
      </c>
      <c r="F61" s="13">
        <f t="shared" si="7"/>
        <v>100</v>
      </c>
      <c r="G61" s="13">
        <f t="shared" si="7"/>
        <v>0</v>
      </c>
      <c r="H61" s="13">
        <f t="shared" si="7"/>
        <v>100</v>
      </c>
      <c r="I61" s="13">
        <f t="shared" si="7"/>
        <v>140.74315998314455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116.71279745649463</v>
      </c>
      <c r="W61" s="13">
        <f t="shared" si="7"/>
        <v>96.32596685082872</v>
      </c>
      <c r="X61" s="13">
        <f t="shared" si="7"/>
        <v>0</v>
      </c>
      <c r="Y61" s="13">
        <f t="shared" si="7"/>
        <v>0</v>
      </c>
      <c r="Z61" s="14">
        <f t="shared" si="7"/>
        <v>100.00077298270837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132.38756983934056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116.53279865021817</v>
      </c>
      <c r="W64" s="13">
        <f t="shared" si="7"/>
        <v>111.75718849840254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100.25385967614304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100.07832053251408</v>
      </c>
      <c r="W66" s="16">
        <f t="shared" si="7"/>
        <v>106.28571428571429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83615758</v>
      </c>
      <c r="E67" s="26">
        <v>83615758</v>
      </c>
      <c r="F67" s="26">
        <v>3044079</v>
      </c>
      <c r="G67" s="26"/>
      <c r="H67" s="26">
        <v>5856471</v>
      </c>
      <c r="I67" s="26">
        <v>8900550</v>
      </c>
      <c r="J67" s="26">
        <v>2842894</v>
      </c>
      <c r="K67" s="26">
        <v>5676415</v>
      </c>
      <c r="L67" s="26">
        <v>2837396</v>
      </c>
      <c r="M67" s="26">
        <v>11356705</v>
      </c>
      <c r="N67" s="26"/>
      <c r="O67" s="26"/>
      <c r="P67" s="26"/>
      <c r="Q67" s="26"/>
      <c r="R67" s="26"/>
      <c r="S67" s="26"/>
      <c r="T67" s="26"/>
      <c r="U67" s="26"/>
      <c r="V67" s="26">
        <v>20257255</v>
      </c>
      <c r="W67" s="26">
        <v>40020028</v>
      </c>
      <c r="X67" s="26"/>
      <c r="Y67" s="25"/>
      <c r="Z67" s="27">
        <v>83615758</v>
      </c>
    </row>
    <row r="68" spans="1:26" ht="13.5" hidden="1">
      <c r="A68" s="37" t="s">
        <v>31</v>
      </c>
      <c r="B68" s="19"/>
      <c r="C68" s="19"/>
      <c r="D68" s="20">
        <v>30580058</v>
      </c>
      <c r="E68" s="21">
        <v>30580058</v>
      </c>
      <c r="F68" s="21">
        <v>429434</v>
      </c>
      <c r="G68" s="21"/>
      <c r="H68" s="21">
        <v>3228520</v>
      </c>
      <c r="I68" s="21">
        <v>3657954</v>
      </c>
      <c r="J68" s="21">
        <v>682473</v>
      </c>
      <c r="K68" s="21">
        <v>2805094</v>
      </c>
      <c r="L68" s="21">
        <v>295352</v>
      </c>
      <c r="M68" s="21">
        <v>3782919</v>
      </c>
      <c r="N68" s="21"/>
      <c r="O68" s="21"/>
      <c r="P68" s="21"/>
      <c r="Q68" s="21"/>
      <c r="R68" s="21"/>
      <c r="S68" s="21"/>
      <c r="T68" s="21"/>
      <c r="U68" s="21"/>
      <c r="V68" s="21">
        <v>7440873</v>
      </c>
      <c r="W68" s="21">
        <v>15290028</v>
      </c>
      <c r="X68" s="21"/>
      <c r="Y68" s="20"/>
      <c r="Z68" s="23">
        <v>30580058</v>
      </c>
    </row>
    <row r="69" spans="1:26" ht="13.5" hidden="1">
      <c r="A69" s="38" t="s">
        <v>32</v>
      </c>
      <c r="B69" s="19"/>
      <c r="C69" s="19"/>
      <c r="D69" s="20">
        <v>45810700</v>
      </c>
      <c r="E69" s="21">
        <v>45810700</v>
      </c>
      <c r="F69" s="21">
        <v>2614645</v>
      </c>
      <c r="G69" s="21"/>
      <c r="H69" s="21">
        <v>2251365</v>
      </c>
      <c r="I69" s="21">
        <v>4866010</v>
      </c>
      <c r="J69" s="21">
        <v>1787951</v>
      </c>
      <c r="K69" s="21">
        <v>2867733</v>
      </c>
      <c r="L69" s="21">
        <v>2074063</v>
      </c>
      <c r="M69" s="21">
        <v>6729747</v>
      </c>
      <c r="N69" s="21"/>
      <c r="O69" s="21"/>
      <c r="P69" s="21"/>
      <c r="Q69" s="21"/>
      <c r="R69" s="21"/>
      <c r="S69" s="21"/>
      <c r="T69" s="21"/>
      <c r="U69" s="21"/>
      <c r="V69" s="21">
        <v>11595757</v>
      </c>
      <c r="W69" s="21">
        <v>21230000</v>
      </c>
      <c r="X69" s="21"/>
      <c r="Y69" s="20"/>
      <c r="Z69" s="23">
        <v>45810700</v>
      </c>
    </row>
    <row r="70" spans="1:26" ht="13.5" hidden="1">
      <c r="A70" s="39" t="s">
        <v>103</v>
      </c>
      <c r="B70" s="19"/>
      <c r="C70" s="19"/>
      <c r="D70" s="20">
        <v>38810700</v>
      </c>
      <c r="E70" s="21">
        <v>38810700</v>
      </c>
      <c r="F70" s="21">
        <v>2387698</v>
      </c>
      <c r="G70" s="21"/>
      <c r="H70" s="21">
        <v>1874426</v>
      </c>
      <c r="I70" s="21">
        <v>4262124</v>
      </c>
      <c r="J70" s="21">
        <v>1551714</v>
      </c>
      <c r="K70" s="21">
        <v>2676973</v>
      </c>
      <c r="L70" s="21">
        <v>1899574</v>
      </c>
      <c r="M70" s="21">
        <v>6128261</v>
      </c>
      <c r="N70" s="21"/>
      <c r="O70" s="21"/>
      <c r="P70" s="21"/>
      <c r="Q70" s="21"/>
      <c r="R70" s="21"/>
      <c r="S70" s="21"/>
      <c r="T70" s="21"/>
      <c r="U70" s="21"/>
      <c r="V70" s="21">
        <v>10390385</v>
      </c>
      <c r="W70" s="21">
        <v>18100000</v>
      </c>
      <c r="X70" s="21"/>
      <c r="Y70" s="20"/>
      <c r="Z70" s="23">
        <v>38810700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7000000</v>
      </c>
      <c r="E73" s="21">
        <v>7000000</v>
      </c>
      <c r="F73" s="21">
        <v>226947</v>
      </c>
      <c r="G73" s="21"/>
      <c r="H73" s="21">
        <v>376939</v>
      </c>
      <c r="I73" s="21">
        <v>603886</v>
      </c>
      <c r="J73" s="21">
        <v>213871</v>
      </c>
      <c r="K73" s="21">
        <v>190760</v>
      </c>
      <c r="L73" s="21">
        <v>174489</v>
      </c>
      <c r="M73" s="21">
        <v>579120</v>
      </c>
      <c r="N73" s="21"/>
      <c r="O73" s="21"/>
      <c r="P73" s="21"/>
      <c r="Q73" s="21"/>
      <c r="R73" s="21"/>
      <c r="S73" s="21"/>
      <c r="T73" s="21"/>
      <c r="U73" s="21"/>
      <c r="V73" s="21">
        <v>1183006</v>
      </c>
      <c r="W73" s="21">
        <v>3130000</v>
      </c>
      <c r="X73" s="21"/>
      <c r="Y73" s="20"/>
      <c r="Z73" s="23">
        <v>7000000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>
        <v>22366</v>
      </c>
      <c r="K74" s="21"/>
      <c r="L74" s="21"/>
      <c r="M74" s="21">
        <v>22366</v>
      </c>
      <c r="N74" s="21"/>
      <c r="O74" s="21"/>
      <c r="P74" s="21"/>
      <c r="Q74" s="21"/>
      <c r="R74" s="21"/>
      <c r="S74" s="21"/>
      <c r="T74" s="21"/>
      <c r="U74" s="21"/>
      <c r="V74" s="21">
        <v>22366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7225000</v>
      </c>
      <c r="E75" s="30">
        <v>7225000</v>
      </c>
      <c r="F75" s="30"/>
      <c r="G75" s="30"/>
      <c r="H75" s="30">
        <v>376586</v>
      </c>
      <c r="I75" s="30">
        <v>376586</v>
      </c>
      <c r="J75" s="30">
        <v>372470</v>
      </c>
      <c r="K75" s="30">
        <v>3588</v>
      </c>
      <c r="L75" s="30">
        <v>467981</v>
      </c>
      <c r="M75" s="30">
        <v>844039</v>
      </c>
      <c r="N75" s="30"/>
      <c r="O75" s="30"/>
      <c r="P75" s="30"/>
      <c r="Q75" s="30"/>
      <c r="R75" s="30"/>
      <c r="S75" s="30"/>
      <c r="T75" s="30"/>
      <c r="U75" s="30"/>
      <c r="V75" s="30">
        <v>1220625</v>
      </c>
      <c r="W75" s="30">
        <v>3500000</v>
      </c>
      <c r="X75" s="30"/>
      <c r="Y75" s="29"/>
      <c r="Z75" s="31">
        <v>7225000</v>
      </c>
    </row>
    <row r="76" spans="1:26" ht="13.5" hidden="1">
      <c r="A76" s="42" t="s">
        <v>286</v>
      </c>
      <c r="B76" s="32">
        <v>76368279</v>
      </c>
      <c r="C76" s="32"/>
      <c r="D76" s="33">
        <v>83616000</v>
      </c>
      <c r="E76" s="34">
        <v>83616000</v>
      </c>
      <c r="F76" s="34">
        <v>3044079</v>
      </c>
      <c r="G76" s="34">
        <v>2345903</v>
      </c>
      <c r="H76" s="34">
        <v>5856471</v>
      </c>
      <c r="I76" s="34">
        <v>11246453</v>
      </c>
      <c r="J76" s="34">
        <v>2820528</v>
      </c>
      <c r="K76" s="34">
        <v>5676415</v>
      </c>
      <c r="L76" s="34">
        <v>2837396</v>
      </c>
      <c r="M76" s="34">
        <v>11334339</v>
      </c>
      <c r="N76" s="34"/>
      <c r="O76" s="34"/>
      <c r="P76" s="34"/>
      <c r="Q76" s="34"/>
      <c r="R76" s="34"/>
      <c r="S76" s="34"/>
      <c r="T76" s="34"/>
      <c r="U76" s="34"/>
      <c r="V76" s="34">
        <v>22580792</v>
      </c>
      <c r="W76" s="34">
        <v>39193000</v>
      </c>
      <c r="X76" s="34"/>
      <c r="Y76" s="33"/>
      <c r="Z76" s="35">
        <v>83616000</v>
      </c>
    </row>
    <row r="77" spans="1:26" ht="13.5" hidden="1">
      <c r="A77" s="37" t="s">
        <v>31</v>
      </c>
      <c r="B77" s="19">
        <v>35299594</v>
      </c>
      <c r="C77" s="19"/>
      <c r="D77" s="20">
        <v>30580000</v>
      </c>
      <c r="E77" s="21">
        <v>30580000</v>
      </c>
      <c r="F77" s="21">
        <v>429434</v>
      </c>
      <c r="G77" s="21">
        <v>412839</v>
      </c>
      <c r="H77" s="21">
        <v>3228520</v>
      </c>
      <c r="I77" s="21">
        <v>4070793</v>
      </c>
      <c r="J77" s="21">
        <v>682473</v>
      </c>
      <c r="K77" s="21">
        <v>2805094</v>
      </c>
      <c r="L77" s="21">
        <v>295352</v>
      </c>
      <c r="M77" s="21">
        <v>3782919</v>
      </c>
      <c r="N77" s="21"/>
      <c r="O77" s="21"/>
      <c r="P77" s="21"/>
      <c r="Q77" s="21"/>
      <c r="R77" s="21"/>
      <c r="S77" s="21"/>
      <c r="T77" s="21"/>
      <c r="U77" s="21"/>
      <c r="V77" s="21">
        <v>7853712</v>
      </c>
      <c r="W77" s="21">
        <v>14540000</v>
      </c>
      <c r="X77" s="21"/>
      <c r="Y77" s="20"/>
      <c r="Z77" s="23">
        <v>30580000</v>
      </c>
    </row>
    <row r="78" spans="1:26" ht="13.5" hidden="1">
      <c r="A78" s="38" t="s">
        <v>32</v>
      </c>
      <c r="B78" s="19">
        <v>37666131</v>
      </c>
      <c r="C78" s="19"/>
      <c r="D78" s="20">
        <v>45811000</v>
      </c>
      <c r="E78" s="21">
        <v>45811000</v>
      </c>
      <c r="F78" s="21">
        <v>2614645</v>
      </c>
      <c r="G78" s="21">
        <v>1932108</v>
      </c>
      <c r="H78" s="21">
        <v>2251365</v>
      </c>
      <c r="I78" s="21">
        <v>6798118</v>
      </c>
      <c r="J78" s="21">
        <v>1765585</v>
      </c>
      <c r="K78" s="21">
        <v>2867733</v>
      </c>
      <c r="L78" s="21">
        <v>2074063</v>
      </c>
      <c r="M78" s="21">
        <v>6707381</v>
      </c>
      <c r="N78" s="21"/>
      <c r="O78" s="21"/>
      <c r="P78" s="21"/>
      <c r="Q78" s="21"/>
      <c r="R78" s="21"/>
      <c r="S78" s="21"/>
      <c r="T78" s="21"/>
      <c r="U78" s="21"/>
      <c r="V78" s="21">
        <v>13505499</v>
      </c>
      <c r="W78" s="21">
        <v>20933000</v>
      </c>
      <c r="X78" s="21"/>
      <c r="Y78" s="20"/>
      <c r="Z78" s="23">
        <v>45811000</v>
      </c>
    </row>
    <row r="79" spans="1:26" ht="13.5" hidden="1">
      <c r="A79" s="39" t="s">
        <v>103</v>
      </c>
      <c r="B79" s="19">
        <v>28225759</v>
      </c>
      <c r="C79" s="19"/>
      <c r="D79" s="20">
        <v>38811000</v>
      </c>
      <c r="E79" s="21">
        <v>38811000</v>
      </c>
      <c r="F79" s="21">
        <v>2387698</v>
      </c>
      <c r="G79" s="21">
        <v>1736524</v>
      </c>
      <c r="H79" s="21">
        <v>1874426</v>
      </c>
      <c r="I79" s="21">
        <v>5998648</v>
      </c>
      <c r="J79" s="21">
        <v>1551714</v>
      </c>
      <c r="K79" s="21">
        <v>2676973</v>
      </c>
      <c r="L79" s="21">
        <v>1899574</v>
      </c>
      <c r="M79" s="21">
        <v>6128261</v>
      </c>
      <c r="N79" s="21"/>
      <c r="O79" s="21"/>
      <c r="P79" s="21"/>
      <c r="Q79" s="21"/>
      <c r="R79" s="21"/>
      <c r="S79" s="21"/>
      <c r="T79" s="21"/>
      <c r="U79" s="21"/>
      <c r="V79" s="21">
        <v>12126909</v>
      </c>
      <c r="W79" s="21">
        <v>17435000</v>
      </c>
      <c r="X79" s="21"/>
      <c r="Y79" s="20"/>
      <c r="Z79" s="23">
        <v>38811000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9440372</v>
      </c>
      <c r="C82" s="19"/>
      <c r="D82" s="20">
        <v>7000000</v>
      </c>
      <c r="E82" s="21">
        <v>7000000</v>
      </c>
      <c r="F82" s="21">
        <v>226947</v>
      </c>
      <c r="G82" s="21">
        <v>195584</v>
      </c>
      <c r="H82" s="21">
        <v>376939</v>
      </c>
      <c r="I82" s="21">
        <v>799470</v>
      </c>
      <c r="J82" s="21">
        <v>213871</v>
      </c>
      <c r="K82" s="21">
        <v>190760</v>
      </c>
      <c r="L82" s="21">
        <v>174489</v>
      </c>
      <c r="M82" s="21">
        <v>579120</v>
      </c>
      <c r="N82" s="21"/>
      <c r="O82" s="21"/>
      <c r="P82" s="21"/>
      <c r="Q82" s="21"/>
      <c r="R82" s="21"/>
      <c r="S82" s="21"/>
      <c r="T82" s="21"/>
      <c r="U82" s="21"/>
      <c r="V82" s="21">
        <v>1378590</v>
      </c>
      <c r="W82" s="21">
        <v>3498000</v>
      </c>
      <c r="X82" s="21"/>
      <c r="Y82" s="20"/>
      <c r="Z82" s="23">
        <v>7000000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3402554</v>
      </c>
      <c r="C84" s="28"/>
      <c r="D84" s="29">
        <v>7225000</v>
      </c>
      <c r="E84" s="30">
        <v>7225000</v>
      </c>
      <c r="F84" s="30"/>
      <c r="G84" s="30">
        <v>956</v>
      </c>
      <c r="H84" s="30">
        <v>376586</v>
      </c>
      <c r="I84" s="30">
        <v>377542</v>
      </c>
      <c r="J84" s="30">
        <v>372470</v>
      </c>
      <c r="K84" s="30">
        <v>3588</v>
      </c>
      <c r="L84" s="30">
        <v>467981</v>
      </c>
      <c r="M84" s="30">
        <v>844039</v>
      </c>
      <c r="N84" s="30"/>
      <c r="O84" s="30"/>
      <c r="P84" s="30"/>
      <c r="Q84" s="30"/>
      <c r="R84" s="30"/>
      <c r="S84" s="30"/>
      <c r="T84" s="30"/>
      <c r="U84" s="30"/>
      <c r="V84" s="30">
        <v>1221581</v>
      </c>
      <c r="W84" s="30">
        <v>3720000</v>
      </c>
      <c r="X84" s="30"/>
      <c r="Y84" s="29"/>
      <c r="Z84" s="31">
        <v>7225000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39450</v>
      </c>
      <c r="H5" s="343">
        <f t="shared" si="0"/>
        <v>0</v>
      </c>
      <c r="I5" s="343">
        <f t="shared" si="0"/>
        <v>150284</v>
      </c>
      <c r="J5" s="345">
        <f t="shared" si="0"/>
        <v>189734</v>
      </c>
      <c r="K5" s="345">
        <f t="shared" si="0"/>
        <v>97408</v>
      </c>
      <c r="L5" s="343">
        <f t="shared" si="0"/>
        <v>0</v>
      </c>
      <c r="M5" s="343">
        <f t="shared" si="0"/>
        <v>0</v>
      </c>
      <c r="N5" s="345">
        <f t="shared" si="0"/>
        <v>97408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287142</v>
      </c>
      <c r="X5" s="343">
        <f t="shared" si="0"/>
        <v>0</v>
      </c>
      <c r="Y5" s="345">
        <f t="shared" si="0"/>
        <v>287142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646</v>
      </c>
      <c r="H6" s="60">
        <f t="shared" si="1"/>
        <v>0</v>
      </c>
      <c r="I6" s="60">
        <f t="shared" si="1"/>
        <v>267</v>
      </c>
      <c r="J6" s="59">
        <f t="shared" si="1"/>
        <v>913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913</v>
      </c>
      <c r="X6" s="60">
        <f t="shared" si="1"/>
        <v>0</v>
      </c>
      <c r="Y6" s="59">
        <f t="shared" si="1"/>
        <v>913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>
        <v>646</v>
      </c>
      <c r="H7" s="60"/>
      <c r="I7" s="60">
        <v>267</v>
      </c>
      <c r="J7" s="59">
        <v>913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913</v>
      </c>
      <c r="X7" s="60"/>
      <c r="Y7" s="59">
        <v>913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38804</v>
      </c>
      <c r="H8" s="60">
        <f t="shared" si="2"/>
        <v>0</v>
      </c>
      <c r="I8" s="60">
        <f t="shared" si="2"/>
        <v>137370</v>
      </c>
      <c r="J8" s="59">
        <f t="shared" si="2"/>
        <v>176174</v>
      </c>
      <c r="K8" s="59">
        <f t="shared" si="2"/>
        <v>97408</v>
      </c>
      <c r="L8" s="60">
        <f t="shared" si="2"/>
        <v>0</v>
      </c>
      <c r="M8" s="60">
        <f t="shared" si="2"/>
        <v>0</v>
      </c>
      <c r="N8" s="59">
        <f t="shared" si="2"/>
        <v>97408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273582</v>
      </c>
      <c r="X8" s="60">
        <f t="shared" si="2"/>
        <v>0</v>
      </c>
      <c r="Y8" s="59">
        <f t="shared" si="2"/>
        <v>273582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>
        <v>38804</v>
      </c>
      <c r="H9" s="60"/>
      <c r="I9" s="60">
        <v>137370</v>
      </c>
      <c r="J9" s="59">
        <v>176174</v>
      </c>
      <c r="K9" s="59">
        <v>97408</v>
      </c>
      <c r="L9" s="60"/>
      <c r="M9" s="60"/>
      <c r="N9" s="59">
        <v>97408</v>
      </c>
      <c r="O9" s="59"/>
      <c r="P9" s="60"/>
      <c r="Q9" s="60"/>
      <c r="R9" s="59"/>
      <c r="S9" s="59"/>
      <c r="T9" s="60"/>
      <c r="U9" s="60"/>
      <c r="V9" s="59"/>
      <c r="W9" s="59">
        <v>273582</v>
      </c>
      <c r="X9" s="60"/>
      <c r="Y9" s="59">
        <v>273582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12647</v>
      </c>
      <c r="J15" s="59">
        <f t="shared" si="5"/>
        <v>12647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12647</v>
      </c>
      <c r="X15" s="60">
        <f t="shared" si="5"/>
        <v>0</v>
      </c>
      <c r="Y15" s="59">
        <f t="shared" si="5"/>
        <v>12647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>
        <v>12647</v>
      </c>
      <c r="J20" s="59">
        <v>12647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12647</v>
      </c>
      <c r="X20" s="60"/>
      <c r="Y20" s="59">
        <v>12647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1000000</v>
      </c>
      <c r="F22" s="332">
        <f t="shared" si="6"/>
        <v>1000000</v>
      </c>
      <c r="G22" s="332">
        <f t="shared" si="6"/>
        <v>0</v>
      </c>
      <c r="H22" s="330">
        <f t="shared" si="6"/>
        <v>0</v>
      </c>
      <c r="I22" s="330">
        <f t="shared" si="6"/>
        <v>342385</v>
      </c>
      <c r="J22" s="332">
        <f t="shared" si="6"/>
        <v>342385</v>
      </c>
      <c r="K22" s="332">
        <f t="shared" si="6"/>
        <v>72970</v>
      </c>
      <c r="L22" s="330">
        <f t="shared" si="6"/>
        <v>0</v>
      </c>
      <c r="M22" s="330">
        <f t="shared" si="6"/>
        <v>0</v>
      </c>
      <c r="N22" s="332">
        <f t="shared" si="6"/>
        <v>72970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415355</v>
      </c>
      <c r="X22" s="330">
        <f t="shared" si="6"/>
        <v>500000</v>
      </c>
      <c r="Y22" s="332">
        <f t="shared" si="6"/>
        <v>-84645</v>
      </c>
      <c r="Z22" s="323">
        <f>+IF(X22&lt;&gt;0,+(Y22/X22)*100,0)</f>
        <v>-16.929</v>
      </c>
      <c r="AA22" s="337">
        <f>SUM(AA23:AA32)</f>
        <v>1000000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1000000</v>
      </c>
      <c r="F25" s="59">
        <v>1000000</v>
      </c>
      <c r="G25" s="59"/>
      <c r="H25" s="60"/>
      <c r="I25" s="60">
        <v>342385</v>
      </c>
      <c r="J25" s="59">
        <v>342385</v>
      </c>
      <c r="K25" s="59">
        <v>72970</v>
      </c>
      <c r="L25" s="60"/>
      <c r="M25" s="60"/>
      <c r="N25" s="59">
        <v>72970</v>
      </c>
      <c r="O25" s="59"/>
      <c r="P25" s="60"/>
      <c r="Q25" s="60"/>
      <c r="R25" s="59"/>
      <c r="S25" s="59"/>
      <c r="T25" s="60"/>
      <c r="U25" s="60"/>
      <c r="V25" s="59"/>
      <c r="W25" s="59">
        <v>415355</v>
      </c>
      <c r="X25" s="60">
        <v>500000</v>
      </c>
      <c r="Y25" s="59">
        <v>-84645</v>
      </c>
      <c r="Z25" s="61">
        <v>-16.93</v>
      </c>
      <c r="AA25" s="62">
        <v>1000000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2410000</v>
      </c>
      <c r="F40" s="332">
        <f t="shared" si="9"/>
        <v>2410000</v>
      </c>
      <c r="G40" s="332">
        <f t="shared" si="9"/>
        <v>63956</v>
      </c>
      <c r="H40" s="330">
        <f t="shared" si="9"/>
        <v>0</v>
      </c>
      <c r="I40" s="330">
        <f t="shared" si="9"/>
        <v>162184</v>
      </c>
      <c r="J40" s="332">
        <f t="shared" si="9"/>
        <v>226140</v>
      </c>
      <c r="K40" s="332">
        <f t="shared" si="9"/>
        <v>193987</v>
      </c>
      <c r="L40" s="330">
        <f t="shared" si="9"/>
        <v>0</v>
      </c>
      <c r="M40" s="330">
        <f t="shared" si="9"/>
        <v>0</v>
      </c>
      <c r="N40" s="332">
        <f t="shared" si="9"/>
        <v>193987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420127</v>
      </c>
      <c r="X40" s="330">
        <f t="shared" si="9"/>
        <v>1205000</v>
      </c>
      <c r="Y40" s="332">
        <f t="shared" si="9"/>
        <v>-784873</v>
      </c>
      <c r="Z40" s="323">
        <f>+IF(X40&lt;&gt;0,+(Y40/X40)*100,0)</f>
        <v>-65.13468879668049</v>
      </c>
      <c r="AA40" s="337">
        <f>SUM(AA41:AA49)</f>
        <v>2410000</v>
      </c>
    </row>
    <row r="41" spans="1:27" ht="13.5">
      <c r="A41" s="348" t="s">
        <v>247</v>
      </c>
      <c r="B41" s="142"/>
      <c r="C41" s="349"/>
      <c r="D41" s="350"/>
      <c r="E41" s="349">
        <v>1100000</v>
      </c>
      <c r="F41" s="351">
        <v>1100000</v>
      </c>
      <c r="G41" s="351">
        <v>63469</v>
      </c>
      <c r="H41" s="349"/>
      <c r="I41" s="349">
        <v>161658</v>
      </c>
      <c r="J41" s="351">
        <v>225127</v>
      </c>
      <c r="K41" s="351">
        <v>158170</v>
      </c>
      <c r="L41" s="349"/>
      <c r="M41" s="349"/>
      <c r="N41" s="351">
        <v>158170</v>
      </c>
      <c r="O41" s="351"/>
      <c r="P41" s="349"/>
      <c r="Q41" s="349"/>
      <c r="R41" s="351"/>
      <c r="S41" s="351"/>
      <c r="T41" s="349"/>
      <c r="U41" s="349"/>
      <c r="V41" s="351"/>
      <c r="W41" s="351">
        <v>383297</v>
      </c>
      <c r="X41" s="349">
        <v>550000</v>
      </c>
      <c r="Y41" s="351">
        <v>-166703</v>
      </c>
      <c r="Z41" s="352">
        <v>-30.31</v>
      </c>
      <c r="AA41" s="353">
        <v>1100000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200000</v>
      </c>
      <c r="F43" s="357">
        <v>200000</v>
      </c>
      <c r="G43" s="357">
        <v>487</v>
      </c>
      <c r="H43" s="305"/>
      <c r="I43" s="305">
        <v>526</v>
      </c>
      <c r="J43" s="357">
        <v>1013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1013</v>
      </c>
      <c r="X43" s="305">
        <v>100000</v>
      </c>
      <c r="Y43" s="357">
        <v>-98987</v>
      </c>
      <c r="Z43" s="358">
        <v>-98.99</v>
      </c>
      <c r="AA43" s="303">
        <v>200000</v>
      </c>
    </row>
    <row r="44" spans="1:27" ht="13.5">
      <c r="A44" s="348" t="s">
        <v>250</v>
      </c>
      <c r="B44" s="136"/>
      <c r="C44" s="60"/>
      <c r="D44" s="355"/>
      <c r="E44" s="54">
        <v>110000</v>
      </c>
      <c r="F44" s="53">
        <v>110000</v>
      </c>
      <c r="G44" s="53"/>
      <c r="H44" s="54"/>
      <c r="I44" s="54"/>
      <c r="J44" s="53"/>
      <c r="K44" s="53">
        <v>12500</v>
      </c>
      <c r="L44" s="54"/>
      <c r="M44" s="54"/>
      <c r="N44" s="53">
        <v>12500</v>
      </c>
      <c r="O44" s="53"/>
      <c r="P44" s="54"/>
      <c r="Q44" s="54"/>
      <c r="R44" s="53"/>
      <c r="S44" s="53"/>
      <c r="T44" s="54"/>
      <c r="U44" s="54"/>
      <c r="V44" s="53"/>
      <c r="W44" s="53">
        <v>12500</v>
      </c>
      <c r="X44" s="54">
        <v>55000</v>
      </c>
      <c r="Y44" s="53">
        <v>-42500</v>
      </c>
      <c r="Z44" s="94">
        <v>-77.27</v>
      </c>
      <c r="AA44" s="95">
        <v>110000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1000000</v>
      </c>
      <c r="F47" s="53">
        <v>1000000</v>
      </c>
      <c r="G47" s="53"/>
      <c r="H47" s="54"/>
      <c r="I47" s="54"/>
      <c r="J47" s="53"/>
      <c r="K47" s="53">
        <v>23317</v>
      </c>
      <c r="L47" s="54"/>
      <c r="M47" s="54"/>
      <c r="N47" s="53">
        <v>23317</v>
      </c>
      <c r="O47" s="53"/>
      <c r="P47" s="54"/>
      <c r="Q47" s="54"/>
      <c r="R47" s="53"/>
      <c r="S47" s="53"/>
      <c r="T47" s="54"/>
      <c r="U47" s="54"/>
      <c r="V47" s="53"/>
      <c r="W47" s="53">
        <v>23317</v>
      </c>
      <c r="X47" s="54">
        <v>500000</v>
      </c>
      <c r="Y47" s="53">
        <v>-476683</v>
      </c>
      <c r="Z47" s="94">
        <v>-95.34</v>
      </c>
      <c r="AA47" s="95">
        <v>1000000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3410000</v>
      </c>
      <c r="F60" s="264">
        <f t="shared" si="14"/>
        <v>3410000</v>
      </c>
      <c r="G60" s="264">
        <f t="shared" si="14"/>
        <v>103406</v>
      </c>
      <c r="H60" s="219">
        <f t="shared" si="14"/>
        <v>0</v>
      </c>
      <c r="I60" s="219">
        <f t="shared" si="14"/>
        <v>654853</v>
      </c>
      <c r="J60" s="264">
        <f t="shared" si="14"/>
        <v>758259</v>
      </c>
      <c r="K60" s="264">
        <f t="shared" si="14"/>
        <v>364365</v>
      </c>
      <c r="L60" s="219">
        <f t="shared" si="14"/>
        <v>0</v>
      </c>
      <c r="M60" s="219">
        <f t="shared" si="14"/>
        <v>0</v>
      </c>
      <c r="N60" s="264">
        <f t="shared" si="14"/>
        <v>364365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1122624</v>
      </c>
      <c r="X60" s="219">
        <f t="shared" si="14"/>
        <v>1705000</v>
      </c>
      <c r="Y60" s="264">
        <f t="shared" si="14"/>
        <v>-582376</v>
      </c>
      <c r="Z60" s="324">
        <f>+IF(X60&lt;&gt;0,+(Y60/X60)*100,0)</f>
        <v>-34.156950146627565</v>
      </c>
      <c r="AA60" s="232">
        <f>+AA57+AA54+AA51+AA40+AA37+AA34+AA22+AA5</f>
        <v>3410000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104119882</v>
      </c>
      <c r="F5" s="100">
        <f t="shared" si="0"/>
        <v>104119882</v>
      </c>
      <c r="G5" s="100">
        <f t="shared" si="0"/>
        <v>46269241</v>
      </c>
      <c r="H5" s="100">
        <f t="shared" si="0"/>
        <v>0</v>
      </c>
      <c r="I5" s="100">
        <f t="shared" si="0"/>
        <v>8324841</v>
      </c>
      <c r="J5" s="100">
        <f t="shared" si="0"/>
        <v>54594082</v>
      </c>
      <c r="K5" s="100">
        <f t="shared" si="0"/>
        <v>4259664</v>
      </c>
      <c r="L5" s="100">
        <f t="shared" si="0"/>
        <v>31888502</v>
      </c>
      <c r="M5" s="100">
        <f t="shared" si="0"/>
        <v>2061451</v>
      </c>
      <c r="N5" s="100">
        <f t="shared" si="0"/>
        <v>38209617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92803699</v>
      </c>
      <c r="X5" s="100">
        <f t="shared" si="0"/>
        <v>55000000</v>
      </c>
      <c r="Y5" s="100">
        <f t="shared" si="0"/>
        <v>37803699</v>
      </c>
      <c r="Z5" s="137">
        <f>+IF(X5&lt;&gt;0,+(Y5/X5)*100,0)</f>
        <v>68.73399818181818</v>
      </c>
      <c r="AA5" s="153">
        <f>SUM(AA6:AA8)</f>
        <v>104119882</v>
      </c>
    </row>
    <row r="6" spans="1:27" ht="13.5">
      <c r="A6" s="138" t="s">
        <v>75</v>
      </c>
      <c r="B6" s="136"/>
      <c r="C6" s="155"/>
      <c r="D6" s="155"/>
      <c r="E6" s="156">
        <v>11550000</v>
      </c>
      <c r="F6" s="60">
        <v>11550000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6000000</v>
      </c>
      <c r="Y6" s="60">
        <v>-6000000</v>
      </c>
      <c r="Z6" s="140">
        <v>-100</v>
      </c>
      <c r="AA6" s="155">
        <v>11550000</v>
      </c>
    </row>
    <row r="7" spans="1:27" ht="13.5">
      <c r="A7" s="138" t="s">
        <v>76</v>
      </c>
      <c r="B7" s="136"/>
      <c r="C7" s="157"/>
      <c r="D7" s="157"/>
      <c r="E7" s="158">
        <v>73352708</v>
      </c>
      <c r="F7" s="159">
        <v>73352708</v>
      </c>
      <c r="G7" s="159">
        <v>46253325</v>
      </c>
      <c r="H7" s="159"/>
      <c r="I7" s="159">
        <v>8301041</v>
      </c>
      <c r="J7" s="159">
        <v>54554366</v>
      </c>
      <c r="K7" s="159">
        <v>4236448</v>
      </c>
      <c r="L7" s="159">
        <v>31573185</v>
      </c>
      <c r="M7" s="159">
        <v>2049452</v>
      </c>
      <c r="N7" s="159">
        <v>37859085</v>
      </c>
      <c r="O7" s="159"/>
      <c r="P7" s="159"/>
      <c r="Q7" s="159"/>
      <c r="R7" s="159"/>
      <c r="S7" s="159"/>
      <c r="T7" s="159"/>
      <c r="U7" s="159"/>
      <c r="V7" s="159"/>
      <c r="W7" s="159">
        <v>92413451</v>
      </c>
      <c r="X7" s="159">
        <v>42000000</v>
      </c>
      <c r="Y7" s="159">
        <v>50413451</v>
      </c>
      <c r="Z7" s="141">
        <v>120.03</v>
      </c>
      <c r="AA7" s="157">
        <v>73352708</v>
      </c>
    </row>
    <row r="8" spans="1:27" ht="13.5">
      <c r="A8" s="138" t="s">
        <v>77</v>
      </c>
      <c r="B8" s="136"/>
      <c r="C8" s="155"/>
      <c r="D8" s="155"/>
      <c r="E8" s="156">
        <v>19217174</v>
      </c>
      <c r="F8" s="60">
        <v>19217174</v>
      </c>
      <c r="G8" s="60">
        <v>15916</v>
      </c>
      <c r="H8" s="60"/>
      <c r="I8" s="60">
        <v>23800</v>
      </c>
      <c r="J8" s="60">
        <v>39716</v>
      </c>
      <c r="K8" s="60">
        <v>23216</v>
      </c>
      <c r="L8" s="60">
        <v>315317</v>
      </c>
      <c r="M8" s="60">
        <v>11999</v>
      </c>
      <c r="N8" s="60">
        <v>350532</v>
      </c>
      <c r="O8" s="60"/>
      <c r="P8" s="60"/>
      <c r="Q8" s="60"/>
      <c r="R8" s="60"/>
      <c r="S8" s="60"/>
      <c r="T8" s="60"/>
      <c r="U8" s="60"/>
      <c r="V8" s="60"/>
      <c r="W8" s="60">
        <v>390248</v>
      </c>
      <c r="X8" s="60">
        <v>7000000</v>
      </c>
      <c r="Y8" s="60">
        <v>-6609752</v>
      </c>
      <c r="Z8" s="140">
        <v>-94.43</v>
      </c>
      <c r="AA8" s="155">
        <v>19217174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1050000</v>
      </c>
      <c r="F9" s="100">
        <f t="shared" si="1"/>
        <v>1050000</v>
      </c>
      <c r="G9" s="100">
        <f t="shared" si="1"/>
        <v>1900</v>
      </c>
      <c r="H9" s="100">
        <f t="shared" si="1"/>
        <v>0</v>
      </c>
      <c r="I9" s="100">
        <f t="shared" si="1"/>
        <v>0</v>
      </c>
      <c r="J9" s="100">
        <f t="shared" si="1"/>
        <v>1900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1900</v>
      </c>
      <c r="X9" s="100">
        <f t="shared" si="1"/>
        <v>675000</v>
      </c>
      <c r="Y9" s="100">
        <f t="shared" si="1"/>
        <v>-673100</v>
      </c>
      <c r="Z9" s="137">
        <f>+IF(X9&lt;&gt;0,+(Y9/X9)*100,0)</f>
        <v>-99.71851851851852</v>
      </c>
      <c r="AA9" s="153">
        <f>SUM(AA10:AA14)</f>
        <v>1050000</v>
      </c>
    </row>
    <row r="10" spans="1:27" ht="13.5">
      <c r="A10" s="138" t="s">
        <v>79</v>
      </c>
      <c r="B10" s="136"/>
      <c r="C10" s="155"/>
      <c r="D10" s="155"/>
      <c r="E10" s="156">
        <v>1050000</v>
      </c>
      <c r="F10" s="60">
        <v>1050000</v>
      </c>
      <c r="G10" s="60">
        <v>1900</v>
      </c>
      <c r="H10" s="60"/>
      <c r="I10" s="60"/>
      <c r="J10" s="60">
        <v>1900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1900</v>
      </c>
      <c r="X10" s="60">
        <v>675000</v>
      </c>
      <c r="Y10" s="60">
        <v>-673100</v>
      </c>
      <c r="Z10" s="140">
        <v>-99.72</v>
      </c>
      <c r="AA10" s="155">
        <v>1050000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52333600</v>
      </c>
      <c r="F15" s="100">
        <f t="shared" si="2"/>
        <v>52333600</v>
      </c>
      <c r="G15" s="100">
        <f t="shared" si="2"/>
        <v>8986273</v>
      </c>
      <c r="H15" s="100">
        <f t="shared" si="2"/>
        <v>0</v>
      </c>
      <c r="I15" s="100">
        <f t="shared" si="2"/>
        <v>239835</v>
      </c>
      <c r="J15" s="100">
        <f t="shared" si="2"/>
        <v>9226108</v>
      </c>
      <c r="K15" s="100">
        <f t="shared" si="2"/>
        <v>248383</v>
      </c>
      <c r="L15" s="100">
        <f t="shared" si="2"/>
        <v>321000</v>
      </c>
      <c r="M15" s="100">
        <f t="shared" si="2"/>
        <v>10922945</v>
      </c>
      <c r="N15" s="100">
        <f t="shared" si="2"/>
        <v>11492328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20718436</v>
      </c>
      <c r="X15" s="100">
        <f t="shared" si="2"/>
        <v>23074002</v>
      </c>
      <c r="Y15" s="100">
        <f t="shared" si="2"/>
        <v>-2355566</v>
      </c>
      <c r="Z15" s="137">
        <f>+IF(X15&lt;&gt;0,+(Y15/X15)*100,0)</f>
        <v>-10.208744889594792</v>
      </c>
      <c r="AA15" s="153">
        <f>SUM(AA16:AA18)</f>
        <v>52333600</v>
      </c>
    </row>
    <row r="16" spans="1:27" ht="13.5">
      <c r="A16" s="138" t="s">
        <v>85</v>
      </c>
      <c r="B16" s="136"/>
      <c r="C16" s="155"/>
      <c r="D16" s="155"/>
      <c r="E16" s="156">
        <v>5854100</v>
      </c>
      <c r="F16" s="60">
        <v>5854100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3000000</v>
      </c>
      <c r="Y16" s="60">
        <v>-3000000</v>
      </c>
      <c r="Z16" s="140">
        <v>-100</v>
      </c>
      <c r="AA16" s="155">
        <v>5854100</v>
      </c>
    </row>
    <row r="17" spans="1:27" ht="13.5">
      <c r="A17" s="138" t="s">
        <v>86</v>
      </c>
      <c r="B17" s="136"/>
      <c r="C17" s="155"/>
      <c r="D17" s="155"/>
      <c r="E17" s="156">
        <v>46479500</v>
      </c>
      <c r="F17" s="60">
        <v>46479500</v>
      </c>
      <c r="G17" s="60">
        <v>8986273</v>
      </c>
      <c r="H17" s="60"/>
      <c r="I17" s="60">
        <v>239835</v>
      </c>
      <c r="J17" s="60">
        <v>9226108</v>
      </c>
      <c r="K17" s="60">
        <v>248383</v>
      </c>
      <c r="L17" s="60">
        <v>321000</v>
      </c>
      <c r="M17" s="60">
        <v>10922945</v>
      </c>
      <c r="N17" s="60">
        <v>11492328</v>
      </c>
      <c r="O17" s="60"/>
      <c r="P17" s="60"/>
      <c r="Q17" s="60"/>
      <c r="R17" s="60"/>
      <c r="S17" s="60"/>
      <c r="T17" s="60"/>
      <c r="U17" s="60"/>
      <c r="V17" s="60"/>
      <c r="W17" s="60">
        <v>20718436</v>
      </c>
      <c r="X17" s="60">
        <v>20074002</v>
      </c>
      <c r="Y17" s="60">
        <v>644434</v>
      </c>
      <c r="Z17" s="140">
        <v>3.21</v>
      </c>
      <c r="AA17" s="155">
        <v>46479500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91360700</v>
      </c>
      <c r="F19" s="100">
        <f t="shared" si="3"/>
        <v>91360700</v>
      </c>
      <c r="G19" s="100">
        <f t="shared" si="3"/>
        <v>2614645</v>
      </c>
      <c r="H19" s="100">
        <f t="shared" si="3"/>
        <v>0</v>
      </c>
      <c r="I19" s="100">
        <f t="shared" si="3"/>
        <v>3751365</v>
      </c>
      <c r="J19" s="100">
        <f t="shared" si="3"/>
        <v>6366010</v>
      </c>
      <c r="K19" s="100">
        <f t="shared" si="3"/>
        <v>1765585</v>
      </c>
      <c r="L19" s="100">
        <f t="shared" si="3"/>
        <v>2867733</v>
      </c>
      <c r="M19" s="100">
        <f t="shared" si="3"/>
        <v>2074063</v>
      </c>
      <c r="N19" s="100">
        <f t="shared" si="3"/>
        <v>6707381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13073391</v>
      </c>
      <c r="X19" s="100">
        <f t="shared" si="3"/>
        <v>49905498</v>
      </c>
      <c r="Y19" s="100">
        <f t="shared" si="3"/>
        <v>-36832107</v>
      </c>
      <c r="Z19" s="137">
        <f>+IF(X19&lt;&gt;0,+(Y19/X19)*100,0)</f>
        <v>-73.80370595640584</v>
      </c>
      <c r="AA19" s="153">
        <f>SUM(AA20:AA23)</f>
        <v>91360700</v>
      </c>
    </row>
    <row r="20" spans="1:27" ht="13.5">
      <c r="A20" s="138" t="s">
        <v>89</v>
      </c>
      <c r="B20" s="136"/>
      <c r="C20" s="155"/>
      <c r="D20" s="155"/>
      <c r="E20" s="156">
        <v>72810700</v>
      </c>
      <c r="F20" s="60">
        <v>72810700</v>
      </c>
      <c r="G20" s="60">
        <v>2387698</v>
      </c>
      <c r="H20" s="60"/>
      <c r="I20" s="60">
        <v>3374426</v>
      </c>
      <c r="J20" s="60">
        <v>5762124</v>
      </c>
      <c r="K20" s="60">
        <v>1551714</v>
      </c>
      <c r="L20" s="60">
        <v>2676973</v>
      </c>
      <c r="M20" s="60">
        <v>1899574</v>
      </c>
      <c r="N20" s="60">
        <v>6128261</v>
      </c>
      <c r="O20" s="60"/>
      <c r="P20" s="60"/>
      <c r="Q20" s="60"/>
      <c r="R20" s="60"/>
      <c r="S20" s="60"/>
      <c r="T20" s="60"/>
      <c r="U20" s="60"/>
      <c r="V20" s="60"/>
      <c r="W20" s="60">
        <v>11890385</v>
      </c>
      <c r="X20" s="60">
        <v>40405500</v>
      </c>
      <c r="Y20" s="60">
        <v>-28515115</v>
      </c>
      <c r="Z20" s="140">
        <v>-70.57</v>
      </c>
      <c r="AA20" s="155">
        <v>72810700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18550000</v>
      </c>
      <c r="F23" s="60">
        <v>18550000</v>
      </c>
      <c r="G23" s="60">
        <v>226947</v>
      </c>
      <c r="H23" s="60"/>
      <c r="I23" s="60">
        <v>376939</v>
      </c>
      <c r="J23" s="60">
        <v>603886</v>
      </c>
      <c r="K23" s="60">
        <v>213871</v>
      </c>
      <c r="L23" s="60">
        <v>190760</v>
      </c>
      <c r="M23" s="60">
        <v>174489</v>
      </c>
      <c r="N23" s="60">
        <v>579120</v>
      </c>
      <c r="O23" s="60"/>
      <c r="P23" s="60"/>
      <c r="Q23" s="60"/>
      <c r="R23" s="60"/>
      <c r="S23" s="60"/>
      <c r="T23" s="60"/>
      <c r="U23" s="60"/>
      <c r="V23" s="60"/>
      <c r="W23" s="60">
        <v>1183006</v>
      </c>
      <c r="X23" s="60">
        <v>9499998</v>
      </c>
      <c r="Y23" s="60">
        <v>-8316992</v>
      </c>
      <c r="Z23" s="140">
        <v>-87.55</v>
      </c>
      <c r="AA23" s="155">
        <v>18550000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248864182</v>
      </c>
      <c r="F25" s="73">
        <f t="shared" si="4"/>
        <v>248864182</v>
      </c>
      <c r="G25" s="73">
        <f t="shared" si="4"/>
        <v>57872059</v>
      </c>
      <c r="H25" s="73">
        <f t="shared" si="4"/>
        <v>0</v>
      </c>
      <c r="I25" s="73">
        <f t="shared" si="4"/>
        <v>12316041</v>
      </c>
      <c r="J25" s="73">
        <f t="shared" si="4"/>
        <v>70188100</v>
      </c>
      <c r="K25" s="73">
        <f t="shared" si="4"/>
        <v>6273632</v>
      </c>
      <c r="L25" s="73">
        <f t="shared" si="4"/>
        <v>35077235</v>
      </c>
      <c r="M25" s="73">
        <f t="shared" si="4"/>
        <v>15058459</v>
      </c>
      <c r="N25" s="73">
        <f t="shared" si="4"/>
        <v>56409326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126597426</v>
      </c>
      <c r="X25" s="73">
        <f t="shared" si="4"/>
        <v>128654500</v>
      </c>
      <c r="Y25" s="73">
        <f t="shared" si="4"/>
        <v>-2057074</v>
      </c>
      <c r="Z25" s="170">
        <f>+IF(X25&lt;&gt;0,+(Y25/X25)*100,0)</f>
        <v>-1.59891336875119</v>
      </c>
      <c r="AA25" s="168">
        <f>+AA5+AA9+AA15+AA19+AA24</f>
        <v>248864182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125142883</v>
      </c>
      <c r="F28" s="100">
        <f t="shared" si="5"/>
        <v>125142883</v>
      </c>
      <c r="G28" s="100">
        <f t="shared" si="5"/>
        <v>6156971</v>
      </c>
      <c r="H28" s="100">
        <f t="shared" si="5"/>
        <v>0</v>
      </c>
      <c r="I28" s="100">
        <f t="shared" si="5"/>
        <v>8170329</v>
      </c>
      <c r="J28" s="100">
        <f t="shared" si="5"/>
        <v>14327300</v>
      </c>
      <c r="K28" s="100">
        <f t="shared" si="5"/>
        <v>6805397</v>
      </c>
      <c r="L28" s="100">
        <f t="shared" si="5"/>
        <v>6647337</v>
      </c>
      <c r="M28" s="100">
        <f t="shared" si="5"/>
        <v>9065991</v>
      </c>
      <c r="N28" s="100">
        <f t="shared" si="5"/>
        <v>22518725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36846025</v>
      </c>
      <c r="X28" s="100">
        <f t="shared" si="5"/>
        <v>57825096</v>
      </c>
      <c r="Y28" s="100">
        <f t="shared" si="5"/>
        <v>-20979071</v>
      </c>
      <c r="Z28" s="137">
        <f>+IF(X28&lt;&gt;0,+(Y28/X28)*100,0)</f>
        <v>-36.280218194536154</v>
      </c>
      <c r="AA28" s="153">
        <f>SUM(AA29:AA31)</f>
        <v>125142883</v>
      </c>
    </row>
    <row r="29" spans="1:27" ht="13.5">
      <c r="A29" s="138" t="s">
        <v>75</v>
      </c>
      <c r="B29" s="136"/>
      <c r="C29" s="155"/>
      <c r="D29" s="155"/>
      <c r="E29" s="156">
        <v>22884932</v>
      </c>
      <c r="F29" s="60">
        <v>22884932</v>
      </c>
      <c r="G29" s="60">
        <v>2244820</v>
      </c>
      <c r="H29" s="60"/>
      <c r="I29" s="60">
        <v>1666062</v>
      </c>
      <c r="J29" s="60">
        <v>3910882</v>
      </c>
      <c r="K29" s="60">
        <v>1584902</v>
      </c>
      <c r="L29" s="60">
        <v>1688794</v>
      </c>
      <c r="M29" s="60">
        <v>1548531</v>
      </c>
      <c r="N29" s="60">
        <v>4822227</v>
      </c>
      <c r="O29" s="60"/>
      <c r="P29" s="60"/>
      <c r="Q29" s="60"/>
      <c r="R29" s="60"/>
      <c r="S29" s="60"/>
      <c r="T29" s="60"/>
      <c r="U29" s="60"/>
      <c r="V29" s="60"/>
      <c r="W29" s="60">
        <v>8733109</v>
      </c>
      <c r="X29" s="60">
        <v>12584100</v>
      </c>
      <c r="Y29" s="60">
        <v>-3850991</v>
      </c>
      <c r="Z29" s="140">
        <v>-30.6</v>
      </c>
      <c r="AA29" s="155">
        <v>22884932</v>
      </c>
    </row>
    <row r="30" spans="1:27" ht="13.5">
      <c r="A30" s="138" t="s">
        <v>76</v>
      </c>
      <c r="B30" s="136"/>
      <c r="C30" s="157"/>
      <c r="D30" s="157"/>
      <c r="E30" s="158">
        <v>59680760</v>
      </c>
      <c r="F30" s="159">
        <v>59680760</v>
      </c>
      <c r="G30" s="159">
        <v>1188891</v>
      </c>
      <c r="H30" s="159"/>
      <c r="I30" s="159">
        <v>1907755</v>
      </c>
      <c r="J30" s="159">
        <v>3096646</v>
      </c>
      <c r="K30" s="159">
        <v>1305342</v>
      </c>
      <c r="L30" s="159">
        <v>1112947</v>
      </c>
      <c r="M30" s="159">
        <v>3076934</v>
      </c>
      <c r="N30" s="159">
        <v>5495223</v>
      </c>
      <c r="O30" s="159"/>
      <c r="P30" s="159"/>
      <c r="Q30" s="159"/>
      <c r="R30" s="159"/>
      <c r="S30" s="159"/>
      <c r="T30" s="159"/>
      <c r="U30" s="159"/>
      <c r="V30" s="159"/>
      <c r="W30" s="159">
        <v>8591869</v>
      </c>
      <c r="X30" s="159">
        <v>26250498</v>
      </c>
      <c r="Y30" s="159">
        <v>-17658629</v>
      </c>
      <c r="Z30" s="141">
        <v>-67.27</v>
      </c>
      <c r="AA30" s="157">
        <v>59680760</v>
      </c>
    </row>
    <row r="31" spans="1:27" ht="13.5">
      <c r="A31" s="138" t="s">
        <v>77</v>
      </c>
      <c r="B31" s="136"/>
      <c r="C31" s="155"/>
      <c r="D31" s="155"/>
      <c r="E31" s="156">
        <v>42577191</v>
      </c>
      <c r="F31" s="60">
        <v>42577191</v>
      </c>
      <c r="G31" s="60">
        <v>2723260</v>
      </c>
      <c r="H31" s="60"/>
      <c r="I31" s="60">
        <v>4596512</v>
      </c>
      <c r="J31" s="60">
        <v>7319772</v>
      </c>
      <c r="K31" s="60">
        <v>3915153</v>
      </c>
      <c r="L31" s="60">
        <v>3845596</v>
      </c>
      <c r="M31" s="60">
        <v>4440526</v>
      </c>
      <c r="N31" s="60">
        <v>12201275</v>
      </c>
      <c r="O31" s="60"/>
      <c r="P31" s="60"/>
      <c r="Q31" s="60"/>
      <c r="R31" s="60"/>
      <c r="S31" s="60"/>
      <c r="T31" s="60"/>
      <c r="U31" s="60"/>
      <c r="V31" s="60"/>
      <c r="W31" s="60">
        <v>19521047</v>
      </c>
      <c r="X31" s="60">
        <v>18990498</v>
      </c>
      <c r="Y31" s="60">
        <v>530549</v>
      </c>
      <c r="Z31" s="140">
        <v>2.79</v>
      </c>
      <c r="AA31" s="155">
        <v>42577191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1392745</v>
      </c>
      <c r="F32" s="100">
        <f t="shared" si="6"/>
        <v>1392745</v>
      </c>
      <c r="G32" s="100">
        <f t="shared" si="6"/>
        <v>1382860</v>
      </c>
      <c r="H32" s="100">
        <f t="shared" si="6"/>
        <v>0</v>
      </c>
      <c r="I32" s="100">
        <f t="shared" si="6"/>
        <v>0</v>
      </c>
      <c r="J32" s="100">
        <f t="shared" si="6"/>
        <v>1382860</v>
      </c>
      <c r="K32" s="100">
        <f t="shared" si="6"/>
        <v>167774</v>
      </c>
      <c r="L32" s="100">
        <f t="shared" si="6"/>
        <v>120834</v>
      </c>
      <c r="M32" s="100">
        <f t="shared" si="6"/>
        <v>120834</v>
      </c>
      <c r="N32" s="100">
        <f t="shared" si="6"/>
        <v>409442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1792302</v>
      </c>
      <c r="X32" s="100">
        <f t="shared" si="6"/>
        <v>7044504</v>
      </c>
      <c r="Y32" s="100">
        <f t="shared" si="6"/>
        <v>-5252202</v>
      </c>
      <c r="Z32" s="137">
        <f>+IF(X32&lt;&gt;0,+(Y32/X32)*100,0)</f>
        <v>-74.5574422273023</v>
      </c>
      <c r="AA32" s="153">
        <f>SUM(AA33:AA37)</f>
        <v>1392745</v>
      </c>
    </row>
    <row r="33" spans="1:27" ht="13.5">
      <c r="A33" s="138" t="s">
        <v>79</v>
      </c>
      <c r="B33" s="136"/>
      <c r="C33" s="155"/>
      <c r="D33" s="155"/>
      <c r="E33" s="156">
        <v>1392745</v>
      </c>
      <c r="F33" s="60">
        <v>1392745</v>
      </c>
      <c r="G33" s="60">
        <v>1382860</v>
      </c>
      <c r="H33" s="60"/>
      <c r="I33" s="60"/>
      <c r="J33" s="60">
        <v>1382860</v>
      </c>
      <c r="K33" s="60">
        <v>167774</v>
      </c>
      <c r="L33" s="60">
        <v>120834</v>
      </c>
      <c r="M33" s="60">
        <v>120834</v>
      </c>
      <c r="N33" s="60">
        <v>409442</v>
      </c>
      <c r="O33" s="60"/>
      <c r="P33" s="60"/>
      <c r="Q33" s="60"/>
      <c r="R33" s="60"/>
      <c r="S33" s="60"/>
      <c r="T33" s="60"/>
      <c r="U33" s="60"/>
      <c r="V33" s="60"/>
      <c r="W33" s="60">
        <v>1792302</v>
      </c>
      <c r="X33" s="60">
        <v>2996502</v>
      </c>
      <c r="Y33" s="60">
        <v>-1204200</v>
      </c>
      <c r="Z33" s="140">
        <v>-40.19</v>
      </c>
      <c r="AA33" s="155">
        <v>1392745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4048002</v>
      </c>
      <c r="Y35" s="60">
        <v>-4048002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31418870</v>
      </c>
      <c r="F38" s="100">
        <f t="shared" si="7"/>
        <v>31418870</v>
      </c>
      <c r="G38" s="100">
        <f t="shared" si="7"/>
        <v>2050049</v>
      </c>
      <c r="H38" s="100">
        <f t="shared" si="7"/>
        <v>0</v>
      </c>
      <c r="I38" s="100">
        <f t="shared" si="7"/>
        <v>2804857</v>
      </c>
      <c r="J38" s="100">
        <f t="shared" si="7"/>
        <v>4854906</v>
      </c>
      <c r="K38" s="100">
        <f t="shared" si="7"/>
        <v>1989956</v>
      </c>
      <c r="L38" s="100">
        <f t="shared" si="7"/>
        <v>1907575</v>
      </c>
      <c r="M38" s="100">
        <f t="shared" si="7"/>
        <v>2481755</v>
      </c>
      <c r="N38" s="100">
        <f t="shared" si="7"/>
        <v>6379286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11234192</v>
      </c>
      <c r="X38" s="100">
        <f t="shared" si="7"/>
        <v>13929504</v>
      </c>
      <c r="Y38" s="100">
        <f t="shared" si="7"/>
        <v>-2695312</v>
      </c>
      <c r="Z38" s="137">
        <f>+IF(X38&lt;&gt;0,+(Y38/X38)*100,0)</f>
        <v>-19.349662414397525</v>
      </c>
      <c r="AA38" s="153">
        <f>SUM(AA39:AA41)</f>
        <v>31418870</v>
      </c>
    </row>
    <row r="39" spans="1:27" ht="13.5">
      <c r="A39" s="138" t="s">
        <v>85</v>
      </c>
      <c r="B39" s="136"/>
      <c r="C39" s="155"/>
      <c r="D39" s="155"/>
      <c r="E39" s="156">
        <v>13524513</v>
      </c>
      <c r="F39" s="60">
        <v>13524513</v>
      </c>
      <c r="G39" s="60">
        <v>913450</v>
      </c>
      <c r="H39" s="60"/>
      <c r="I39" s="60">
        <v>1628961</v>
      </c>
      <c r="J39" s="60">
        <v>2542411</v>
      </c>
      <c r="K39" s="60">
        <v>384869</v>
      </c>
      <c r="L39" s="60">
        <v>748673</v>
      </c>
      <c r="M39" s="60">
        <v>1222077</v>
      </c>
      <c r="N39" s="60">
        <v>2355619</v>
      </c>
      <c r="O39" s="60"/>
      <c r="P39" s="60"/>
      <c r="Q39" s="60"/>
      <c r="R39" s="60"/>
      <c r="S39" s="60"/>
      <c r="T39" s="60"/>
      <c r="U39" s="60"/>
      <c r="V39" s="60"/>
      <c r="W39" s="60">
        <v>4898030</v>
      </c>
      <c r="X39" s="60">
        <v>6364002</v>
      </c>
      <c r="Y39" s="60">
        <v>-1465972</v>
      </c>
      <c r="Z39" s="140">
        <v>-23.04</v>
      </c>
      <c r="AA39" s="155">
        <v>13524513</v>
      </c>
    </row>
    <row r="40" spans="1:27" ht="13.5">
      <c r="A40" s="138" t="s">
        <v>86</v>
      </c>
      <c r="B40" s="136"/>
      <c r="C40" s="155"/>
      <c r="D40" s="155"/>
      <c r="E40" s="156">
        <v>17894357</v>
      </c>
      <c r="F40" s="60">
        <v>17894357</v>
      </c>
      <c r="G40" s="60">
        <v>1136599</v>
      </c>
      <c r="H40" s="60"/>
      <c r="I40" s="60">
        <v>1175896</v>
      </c>
      <c r="J40" s="60">
        <v>2312495</v>
      </c>
      <c r="K40" s="60">
        <v>1605087</v>
      </c>
      <c r="L40" s="60">
        <v>1158902</v>
      </c>
      <c r="M40" s="60">
        <v>1259678</v>
      </c>
      <c r="N40" s="60">
        <v>4023667</v>
      </c>
      <c r="O40" s="60"/>
      <c r="P40" s="60"/>
      <c r="Q40" s="60"/>
      <c r="R40" s="60"/>
      <c r="S40" s="60"/>
      <c r="T40" s="60"/>
      <c r="U40" s="60"/>
      <c r="V40" s="60"/>
      <c r="W40" s="60">
        <v>6336162</v>
      </c>
      <c r="X40" s="60">
        <v>7565502</v>
      </c>
      <c r="Y40" s="60">
        <v>-1229340</v>
      </c>
      <c r="Z40" s="140">
        <v>-16.25</v>
      </c>
      <c r="AA40" s="155">
        <v>17894357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50593084</v>
      </c>
      <c r="F42" s="100">
        <f t="shared" si="8"/>
        <v>50593084</v>
      </c>
      <c r="G42" s="100">
        <f t="shared" si="8"/>
        <v>5436516</v>
      </c>
      <c r="H42" s="100">
        <f t="shared" si="8"/>
        <v>0</v>
      </c>
      <c r="I42" s="100">
        <f t="shared" si="8"/>
        <v>5009534</v>
      </c>
      <c r="J42" s="100">
        <f t="shared" si="8"/>
        <v>10446050</v>
      </c>
      <c r="K42" s="100">
        <f t="shared" si="8"/>
        <v>1158507</v>
      </c>
      <c r="L42" s="100">
        <f t="shared" si="8"/>
        <v>1714662</v>
      </c>
      <c r="M42" s="100">
        <f t="shared" si="8"/>
        <v>4138041</v>
      </c>
      <c r="N42" s="100">
        <f t="shared" si="8"/>
        <v>7011210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17457260</v>
      </c>
      <c r="X42" s="100">
        <f t="shared" si="8"/>
        <v>25496004</v>
      </c>
      <c r="Y42" s="100">
        <f t="shared" si="8"/>
        <v>-8038744</v>
      </c>
      <c r="Z42" s="137">
        <f>+IF(X42&lt;&gt;0,+(Y42/X42)*100,0)</f>
        <v>-31.529427121206915</v>
      </c>
      <c r="AA42" s="153">
        <f>SUM(AA43:AA46)</f>
        <v>50593084</v>
      </c>
    </row>
    <row r="43" spans="1:27" ht="13.5">
      <c r="A43" s="138" t="s">
        <v>89</v>
      </c>
      <c r="B43" s="136"/>
      <c r="C43" s="155"/>
      <c r="D43" s="155"/>
      <c r="E43" s="156">
        <v>37272929</v>
      </c>
      <c r="F43" s="60">
        <v>37272929</v>
      </c>
      <c r="G43" s="60">
        <v>4342013</v>
      </c>
      <c r="H43" s="60"/>
      <c r="I43" s="60">
        <v>3967105</v>
      </c>
      <c r="J43" s="60">
        <v>8309118</v>
      </c>
      <c r="K43" s="60">
        <v>304868</v>
      </c>
      <c r="L43" s="60">
        <v>531547</v>
      </c>
      <c r="M43" s="60">
        <v>3307401</v>
      </c>
      <c r="N43" s="60">
        <v>4143816</v>
      </c>
      <c r="O43" s="60"/>
      <c r="P43" s="60"/>
      <c r="Q43" s="60"/>
      <c r="R43" s="60"/>
      <c r="S43" s="60"/>
      <c r="T43" s="60"/>
      <c r="U43" s="60"/>
      <c r="V43" s="60"/>
      <c r="W43" s="60">
        <v>12452934</v>
      </c>
      <c r="X43" s="60">
        <v>18472002</v>
      </c>
      <c r="Y43" s="60">
        <v>-6019068</v>
      </c>
      <c r="Z43" s="140">
        <v>-32.58</v>
      </c>
      <c r="AA43" s="155">
        <v>37272929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13320155</v>
      </c>
      <c r="F46" s="60">
        <v>13320155</v>
      </c>
      <c r="G46" s="60">
        <v>1094503</v>
      </c>
      <c r="H46" s="60"/>
      <c r="I46" s="60">
        <v>1042429</v>
      </c>
      <c r="J46" s="60">
        <v>2136932</v>
      </c>
      <c r="K46" s="60">
        <v>853639</v>
      </c>
      <c r="L46" s="60">
        <v>1183115</v>
      </c>
      <c r="M46" s="60">
        <v>830640</v>
      </c>
      <c r="N46" s="60">
        <v>2867394</v>
      </c>
      <c r="O46" s="60"/>
      <c r="P46" s="60"/>
      <c r="Q46" s="60"/>
      <c r="R46" s="60"/>
      <c r="S46" s="60"/>
      <c r="T46" s="60"/>
      <c r="U46" s="60"/>
      <c r="V46" s="60"/>
      <c r="W46" s="60">
        <v>5004326</v>
      </c>
      <c r="X46" s="60">
        <v>7024002</v>
      </c>
      <c r="Y46" s="60">
        <v>-2019676</v>
      </c>
      <c r="Z46" s="140">
        <v>-28.75</v>
      </c>
      <c r="AA46" s="155">
        <v>13320155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208547582</v>
      </c>
      <c r="F48" s="73">
        <f t="shared" si="9"/>
        <v>208547582</v>
      </c>
      <c r="G48" s="73">
        <f t="shared" si="9"/>
        <v>15026396</v>
      </c>
      <c r="H48" s="73">
        <f t="shared" si="9"/>
        <v>0</v>
      </c>
      <c r="I48" s="73">
        <f t="shared" si="9"/>
        <v>15984720</v>
      </c>
      <c r="J48" s="73">
        <f t="shared" si="9"/>
        <v>31011116</v>
      </c>
      <c r="K48" s="73">
        <f t="shared" si="9"/>
        <v>10121634</v>
      </c>
      <c r="L48" s="73">
        <f t="shared" si="9"/>
        <v>10390408</v>
      </c>
      <c r="M48" s="73">
        <f t="shared" si="9"/>
        <v>15806621</v>
      </c>
      <c r="N48" s="73">
        <f t="shared" si="9"/>
        <v>36318663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67329779</v>
      </c>
      <c r="X48" s="73">
        <f t="shared" si="9"/>
        <v>104295108</v>
      </c>
      <c r="Y48" s="73">
        <f t="shared" si="9"/>
        <v>-36965329</v>
      </c>
      <c r="Z48" s="170">
        <f>+IF(X48&lt;&gt;0,+(Y48/X48)*100,0)</f>
        <v>-35.44301330029784</v>
      </c>
      <c r="AA48" s="168">
        <f>+AA28+AA32+AA38+AA42+AA47</f>
        <v>208547582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40316600</v>
      </c>
      <c r="F49" s="173">
        <f t="shared" si="10"/>
        <v>40316600</v>
      </c>
      <c r="G49" s="173">
        <f t="shared" si="10"/>
        <v>42845663</v>
      </c>
      <c r="H49" s="173">
        <f t="shared" si="10"/>
        <v>0</v>
      </c>
      <c r="I49" s="173">
        <f t="shared" si="10"/>
        <v>-3668679</v>
      </c>
      <c r="J49" s="173">
        <f t="shared" si="10"/>
        <v>39176984</v>
      </c>
      <c r="K49" s="173">
        <f t="shared" si="10"/>
        <v>-3848002</v>
      </c>
      <c r="L49" s="173">
        <f t="shared" si="10"/>
        <v>24686827</v>
      </c>
      <c r="M49" s="173">
        <f t="shared" si="10"/>
        <v>-748162</v>
      </c>
      <c r="N49" s="173">
        <f t="shared" si="10"/>
        <v>20090663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59267647</v>
      </c>
      <c r="X49" s="173">
        <f>IF(F25=F48,0,X25-X48)</f>
        <v>24359392</v>
      </c>
      <c r="Y49" s="173">
        <f t="shared" si="10"/>
        <v>34908255</v>
      </c>
      <c r="Z49" s="174">
        <f>+IF(X49&lt;&gt;0,+(Y49/X49)*100,0)</f>
        <v>143.3051161539664</v>
      </c>
      <c r="AA49" s="171">
        <f>+AA25-AA48</f>
        <v>40316600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30580058</v>
      </c>
      <c r="F5" s="60">
        <v>30580058</v>
      </c>
      <c r="G5" s="60">
        <v>429434</v>
      </c>
      <c r="H5" s="60">
        <v>0</v>
      </c>
      <c r="I5" s="60">
        <v>3228520</v>
      </c>
      <c r="J5" s="60">
        <v>3657954</v>
      </c>
      <c r="K5" s="60">
        <v>682473</v>
      </c>
      <c r="L5" s="60">
        <v>2805094</v>
      </c>
      <c r="M5" s="60">
        <v>295352</v>
      </c>
      <c r="N5" s="60">
        <v>3782919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7440873</v>
      </c>
      <c r="X5" s="60">
        <v>15290028</v>
      </c>
      <c r="Y5" s="60">
        <v>-7849155</v>
      </c>
      <c r="Z5" s="140">
        <v>-51.34</v>
      </c>
      <c r="AA5" s="155">
        <v>30580058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38810700</v>
      </c>
      <c r="F7" s="60">
        <v>38810700</v>
      </c>
      <c r="G7" s="60">
        <v>2387698</v>
      </c>
      <c r="H7" s="60">
        <v>0</v>
      </c>
      <c r="I7" s="60">
        <v>1874426</v>
      </c>
      <c r="J7" s="60">
        <v>4262124</v>
      </c>
      <c r="K7" s="60">
        <v>1551714</v>
      </c>
      <c r="L7" s="60">
        <v>2676973</v>
      </c>
      <c r="M7" s="60">
        <v>1899574</v>
      </c>
      <c r="N7" s="60">
        <v>6128261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10390385</v>
      </c>
      <c r="X7" s="60">
        <v>18100000</v>
      </c>
      <c r="Y7" s="60">
        <v>-7709615</v>
      </c>
      <c r="Z7" s="140">
        <v>-42.59</v>
      </c>
      <c r="AA7" s="155">
        <v>38810700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7000000</v>
      </c>
      <c r="F10" s="54">
        <v>7000000</v>
      </c>
      <c r="G10" s="54">
        <v>226947</v>
      </c>
      <c r="H10" s="54">
        <v>0</v>
      </c>
      <c r="I10" s="54">
        <v>376939</v>
      </c>
      <c r="J10" s="54">
        <v>603886</v>
      </c>
      <c r="K10" s="54">
        <v>213871</v>
      </c>
      <c r="L10" s="54">
        <v>190760</v>
      </c>
      <c r="M10" s="54">
        <v>174489</v>
      </c>
      <c r="N10" s="54">
        <v>579120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1183006</v>
      </c>
      <c r="X10" s="54">
        <v>3130000</v>
      </c>
      <c r="Y10" s="54">
        <v>-1946994</v>
      </c>
      <c r="Z10" s="184">
        <v>-62.2</v>
      </c>
      <c r="AA10" s="130">
        <v>7000000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22366</v>
      </c>
      <c r="L11" s="60">
        <v>0</v>
      </c>
      <c r="M11" s="60">
        <v>0</v>
      </c>
      <c r="N11" s="60">
        <v>22366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22366</v>
      </c>
      <c r="X11" s="60"/>
      <c r="Y11" s="60">
        <v>22366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471924</v>
      </c>
      <c r="F12" s="60">
        <v>471924</v>
      </c>
      <c r="G12" s="60">
        <v>15916</v>
      </c>
      <c r="H12" s="60">
        <v>0</v>
      </c>
      <c r="I12" s="60">
        <v>22850</v>
      </c>
      <c r="J12" s="60">
        <v>38766</v>
      </c>
      <c r="K12" s="60">
        <v>0</v>
      </c>
      <c r="L12" s="60">
        <v>20848</v>
      </c>
      <c r="M12" s="60">
        <v>11999</v>
      </c>
      <c r="N12" s="60">
        <v>32847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71613</v>
      </c>
      <c r="X12" s="60">
        <v>215000</v>
      </c>
      <c r="Y12" s="60">
        <v>-143387</v>
      </c>
      <c r="Z12" s="140">
        <v>-66.69</v>
      </c>
      <c r="AA12" s="155">
        <v>471924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1500000</v>
      </c>
      <c r="F13" s="60">
        <v>1500000</v>
      </c>
      <c r="G13" s="60">
        <v>0</v>
      </c>
      <c r="H13" s="60">
        <v>0</v>
      </c>
      <c r="I13" s="60">
        <v>385400</v>
      </c>
      <c r="J13" s="60">
        <v>385400</v>
      </c>
      <c r="K13" s="60">
        <v>85800</v>
      </c>
      <c r="L13" s="60">
        <v>0</v>
      </c>
      <c r="M13" s="60">
        <v>0</v>
      </c>
      <c r="N13" s="60">
        <v>85800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471200</v>
      </c>
      <c r="X13" s="60">
        <v>1110000</v>
      </c>
      <c r="Y13" s="60">
        <v>-638800</v>
      </c>
      <c r="Z13" s="140">
        <v>-57.55</v>
      </c>
      <c r="AA13" s="155">
        <v>1500000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7225000</v>
      </c>
      <c r="F14" s="60">
        <v>7225000</v>
      </c>
      <c r="G14" s="60">
        <v>0</v>
      </c>
      <c r="H14" s="60">
        <v>0</v>
      </c>
      <c r="I14" s="60">
        <v>376586</v>
      </c>
      <c r="J14" s="60">
        <v>376586</v>
      </c>
      <c r="K14" s="60">
        <v>372470</v>
      </c>
      <c r="L14" s="60">
        <v>3588</v>
      </c>
      <c r="M14" s="60">
        <v>467981</v>
      </c>
      <c r="N14" s="60">
        <v>844039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1220625</v>
      </c>
      <c r="X14" s="60">
        <v>3500000</v>
      </c>
      <c r="Y14" s="60">
        <v>-2279375</v>
      </c>
      <c r="Z14" s="140">
        <v>-65.13</v>
      </c>
      <c r="AA14" s="155">
        <v>7225000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300000</v>
      </c>
      <c r="F16" s="60">
        <v>300000</v>
      </c>
      <c r="G16" s="60">
        <v>1900</v>
      </c>
      <c r="H16" s="60">
        <v>0</v>
      </c>
      <c r="I16" s="60">
        <v>950</v>
      </c>
      <c r="J16" s="60">
        <v>2850</v>
      </c>
      <c r="K16" s="60">
        <v>850</v>
      </c>
      <c r="L16" s="60">
        <v>500</v>
      </c>
      <c r="M16" s="60">
        <v>0</v>
      </c>
      <c r="N16" s="60">
        <v>1350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4200</v>
      </c>
      <c r="X16" s="60">
        <v>155000</v>
      </c>
      <c r="Y16" s="60">
        <v>-150800</v>
      </c>
      <c r="Z16" s="140">
        <v>-97.29</v>
      </c>
      <c r="AA16" s="155">
        <v>300000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2500000</v>
      </c>
      <c r="F17" s="60">
        <v>2500000</v>
      </c>
      <c r="G17" s="60">
        <v>251273</v>
      </c>
      <c r="H17" s="60">
        <v>0</v>
      </c>
      <c r="I17" s="60">
        <v>239835</v>
      </c>
      <c r="J17" s="60">
        <v>491108</v>
      </c>
      <c r="K17" s="60">
        <v>248383</v>
      </c>
      <c r="L17" s="60">
        <v>237253</v>
      </c>
      <c r="M17" s="60">
        <v>186945</v>
      </c>
      <c r="N17" s="60">
        <v>672581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1163689</v>
      </c>
      <c r="X17" s="60">
        <v>1205000</v>
      </c>
      <c r="Y17" s="60">
        <v>-41311</v>
      </c>
      <c r="Z17" s="140">
        <v>-3.43</v>
      </c>
      <c r="AA17" s="155">
        <v>2500000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1050000</v>
      </c>
      <c r="F18" s="60">
        <v>1050000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525000</v>
      </c>
      <c r="Y18" s="60">
        <v>-525000</v>
      </c>
      <c r="Z18" s="140">
        <v>-100</v>
      </c>
      <c r="AA18" s="155">
        <v>1050000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114368500</v>
      </c>
      <c r="F19" s="60">
        <v>114368500</v>
      </c>
      <c r="G19" s="60">
        <v>43950000</v>
      </c>
      <c r="H19" s="60">
        <v>0</v>
      </c>
      <c r="I19" s="60">
        <v>1500000</v>
      </c>
      <c r="J19" s="60">
        <v>45450000</v>
      </c>
      <c r="K19" s="60">
        <v>0</v>
      </c>
      <c r="L19" s="60">
        <v>28497716</v>
      </c>
      <c r="M19" s="60">
        <v>1286119</v>
      </c>
      <c r="N19" s="60">
        <v>29783835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75233835</v>
      </c>
      <c r="X19" s="60">
        <v>88734000</v>
      </c>
      <c r="Y19" s="60">
        <v>-13500165</v>
      </c>
      <c r="Z19" s="140">
        <v>-15.21</v>
      </c>
      <c r="AA19" s="155">
        <v>114368500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12830000</v>
      </c>
      <c r="F20" s="54">
        <v>12830000</v>
      </c>
      <c r="G20" s="54">
        <v>1873891</v>
      </c>
      <c r="H20" s="54">
        <v>0</v>
      </c>
      <c r="I20" s="54">
        <v>4310535</v>
      </c>
      <c r="J20" s="54">
        <v>6184426</v>
      </c>
      <c r="K20" s="54">
        <v>3095705</v>
      </c>
      <c r="L20" s="54">
        <v>644503</v>
      </c>
      <c r="M20" s="54">
        <v>0</v>
      </c>
      <c r="N20" s="54">
        <v>3740208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9924634</v>
      </c>
      <c r="X20" s="54">
        <v>6415002</v>
      </c>
      <c r="Y20" s="54">
        <v>3509632</v>
      </c>
      <c r="Z20" s="184">
        <v>54.71</v>
      </c>
      <c r="AA20" s="130">
        <v>12830000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216636182</v>
      </c>
      <c r="F22" s="190">
        <f t="shared" si="0"/>
        <v>216636182</v>
      </c>
      <c r="G22" s="190">
        <f t="shared" si="0"/>
        <v>49137059</v>
      </c>
      <c r="H22" s="190">
        <f t="shared" si="0"/>
        <v>0</v>
      </c>
      <c r="I22" s="190">
        <f t="shared" si="0"/>
        <v>12316041</v>
      </c>
      <c r="J22" s="190">
        <f t="shared" si="0"/>
        <v>61453100</v>
      </c>
      <c r="K22" s="190">
        <f t="shared" si="0"/>
        <v>6273632</v>
      </c>
      <c r="L22" s="190">
        <f t="shared" si="0"/>
        <v>35077235</v>
      </c>
      <c r="M22" s="190">
        <f t="shared" si="0"/>
        <v>4322459</v>
      </c>
      <c r="N22" s="190">
        <f t="shared" si="0"/>
        <v>45673326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107126426</v>
      </c>
      <c r="X22" s="190">
        <f t="shared" si="0"/>
        <v>138379030</v>
      </c>
      <c r="Y22" s="190">
        <f t="shared" si="0"/>
        <v>-31252604</v>
      </c>
      <c r="Z22" s="191">
        <f>+IF(X22&lt;&gt;0,+(Y22/X22)*100,0)</f>
        <v>-22.584783257983528</v>
      </c>
      <c r="AA22" s="188">
        <f>SUM(AA5:AA21)</f>
        <v>216636182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68127719</v>
      </c>
      <c r="F25" s="60">
        <v>68127719</v>
      </c>
      <c r="G25" s="60">
        <v>8649784</v>
      </c>
      <c r="H25" s="60">
        <v>0</v>
      </c>
      <c r="I25" s="60">
        <v>7646418</v>
      </c>
      <c r="J25" s="60">
        <v>16296202</v>
      </c>
      <c r="K25" s="60">
        <v>7576238</v>
      </c>
      <c r="L25" s="60">
        <v>7800831</v>
      </c>
      <c r="M25" s="60">
        <v>8117925</v>
      </c>
      <c r="N25" s="60">
        <v>23494994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39791196</v>
      </c>
      <c r="X25" s="60"/>
      <c r="Y25" s="60">
        <v>39791196</v>
      </c>
      <c r="Z25" s="140">
        <v>0</v>
      </c>
      <c r="AA25" s="155">
        <v>68127719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14690360</v>
      </c>
      <c r="F26" s="60">
        <v>14690360</v>
      </c>
      <c r="G26" s="60">
        <v>0</v>
      </c>
      <c r="H26" s="60">
        <v>0</v>
      </c>
      <c r="I26" s="60">
        <v>973913</v>
      </c>
      <c r="J26" s="60">
        <v>973913</v>
      </c>
      <c r="K26" s="60">
        <v>970670</v>
      </c>
      <c r="L26" s="60">
        <v>975768</v>
      </c>
      <c r="M26" s="60">
        <v>1024556</v>
      </c>
      <c r="N26" s="60">
        <v>2970994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3944907</v>
      </c>
      <c r="X26" s="60">
        <v>7262652</v>
      </c>
      <c r="Y26" s="60">
        <v>-3317745</v>
      </c>
      <c r="Z26" s="140">
        <v>-45.68</v>
      </c>
      <c r="AA26" s="155">
        <v>14690360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12672000</v>
      </c>
      <c r="F27" s="60">
        <v>12672000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6336000</v>
      </c>
      <c r="Y27" s="60">
        <v>-6336000</v>
      </c>
      <c r="Z27" s="140">
        <v>-100</v>
      </c>
      <c r="AA27" s="155">
        <v>12672000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22412781</v>
      </c>
      <c r="F28" s="60">
        <v>22412781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11865534</v>
      </c>
      <c r="Y28" s="60">
        <v>-11865534</v>
      </c>
      <c r="Z28" s="140">
        <v>-100</v>
      </c>
      <c r="AA28" s="155">
        <v>22412781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22100230</v>
      </c>
      <c r="F30" s="60">
        <v>22100230</v>
      </c>
      <c r="G30" s="60">
        <v>3967807</v>
      </c>
      <c r="H30" s="60">
        <v>0</v>
      </c>
      <c r="I30" s="60">
        <v>3146660</v>
      </c>
      <c r="J30" s="60">
        <v>7114467</v>
      </c>
      <c r="K30" s="60">
        <v>0</v>
      </c>
      <c r="L30" s="60">
        <v>0</v>
      </c>
      <c r="M30" s="60">
        <v>2140067</v>
      </c>
      <c r="N30" s="60">
        <v>2140067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9254534</v>
      </c>
      <c r="X30" s="60"/>
      <c r="Y30" s="60">
        <v>9254534</v>
      </c>
      <c r="Z30" s="140">
        <v>0</v>
      </c>
      <c r="AA30" s="155">
        <v>22100230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6960000</v>
      </c>
      <c r="F31" s="60">
        <v>6960000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6960000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243936</v>
      </c>
      <c r="F32" s="60">
        <v>243936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46155</v>
      </c>
      <c r="N32" s="60">
        <v>46155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46155</v>
      </c>
      <c r="X32" s="60">
        <v>121968</v>
      </c>
      <c r="Y32" s="60">
        <v>-75813</v>
      </c>
      <c r="Z32" s="140">
        <v>-62.16</v>
      </c>
      <c r="AA32" s="155">
        <v>243936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1000000</v>
      </c>
      <c r="F33" s="60">
        <v>1000000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500000</v>
      </c>
      <c r="Y33" s="60">
        <v>-500000</v>
      </c>
      <c r="Z33" s="140">
        <v>-100</v>
      </c>
      <c r="AA33" s="155">
        <v>1000000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60340556</v>
      </c>
      <c r="F34" s="60">
        <v>60340556</v>
      </c>
      <c r="G34" s="60">
        <v>2408805</v>
      </c>
      <c r="H34" s="60">
        <v>0</v>
      </c>
      <c r="I34" s="60">
        <v>4217729</v>
      </c>
      <c r="J34" s="60">
        <v>6626534</v>
      </c>
      <c r="K34" s="60">
        <v>1574726</v>
      </c>
      <c r="L34" s="60">
        <v>1613809</v>
      </c>
      <c r="M34" s="60">
        <v>4477918</v>
      </c>
      <c r="N34" s="60">
        <v>7666453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14292987</v>
      </c>
      <c r="X34" s="60">
        <v>29642502</v>
      </c>
      <c r="Y34" s="60">
        <v>-15349515</v>
      </c>
      <c r="Z34" s="140">
        <v>-51.78</v>
      </c>
      <c r="AA34" s="155">
        <v>60340556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208547582</v>
      </c>
      <c r="F36" s="190">
        <f t="shared" si="1"/>
        <v>208547582</v>
      </c>
      <c r="G36" s="190">
        <f t="shared" si="1"/>
        <v>15026396</v>
      </c>
      <c r="H36" s="190">
        <f t="shared" si="1"/>
        <v>0</v>
      </c>
      <c r="I36" s="190">
        <f t="shared" si="1"/>
        <v>15984720</v>
      </c>
      <c r="J36" s="190">
        <f t="shared" si="1"/>
        <v>31011116</v>
      </c>
      <c r="K36" s="190">
        <f t="shared" si="1"/>
        <v>10121634</v>
      </c>
      <c r="L36" s="190">
        <f t="shared" si="1"/>
        <v>10390408</v>
      </c>
      <c r="M36" s="190">
        <f t="shared" si="1"/>
        <v>15806621</v>
      </c>
      <c r="N36" s="190">
        <f t="shared" si="1"/>
        <v>36318663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67329779</v>
      </c>
      <c r="X36" s="190">
        <f t="shared" si="1"/>
        <v>55728656</v>
      </c>
      <c r="Y36" s="190">
        <f t="shared" si="1"/>
        <v>11601123</v>
      </c>
      <c r="Z36" s="191">
        <f>+IF(X36&lt;&gt;0,+(Y36/X36)*100,0)</f>
        <v>20.817159129048438</v>
      </c>
      <c r="AA36" s="188">
        <f>SUM(AA25:AA35)</f>
        <v>208547582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8088600</v>
      </c>
      <c r="F38" s="106">
        <f t="shared" si="2"/>
        <v>8088600</v>
      </c>
      <c r="G38" s="106">
        <f t="shared" si="2"/>
        <v>34110663</v>
      </c>
      <c r="H38" s="106">
        <f t="shared" si="2"/>
        <v>0</v>
      </c>
      <c r="I38" s="106">
        <f t="shared" si="2"/>
        <v>-3668679</v>
      </c>
      <c r="J38" s="106">
        <f t="shared" si="2"/>
        <v>30441984</v>
      </c>
      <c r="K38" s="106">
        <f t="shared" si="2"/>
        <v>-3848002</v>
      </c>
      <c r="L38" s="106">
        <f t="shared" si="2"/>
        <v>24686827</v>
      </c>
      <c r="M38" s="106">
        <f t="shared" si="2"/>
        <v>-11484162</v>
      </c>
      <c r="N38" s="106">
        <f t="shared" si="2"/>
        <v>9354663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39796647</v>
      </c>
      <c r="X38" s="106">
        <f>IF(F22=F36,0,X22-X36)</f>
        <v>82650374</v>
      </c>
      <c r="Y38" s="106">
        <f t="shared" si="2"/>
        <v>-42853727</v>
      </c>
      <c r="Z38" s="201">
        <f>+IF(X38&lt;&gt;0,+(Y38/X38)*100,0)</f>
        <v>-51.849404819390166</v>
      </c>
      <c r="AA38" s="199">
        <f>+AA22-AA36</f>
        <v>8088600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32228000</v>
      </c>
      <c r="F39" s="60">
        <v>32228000</v>
      </c>
      <c r="G39" s="60">
        <v>8735000</v>
      </c>
      <c r="H39" s="60">
        <v>0</v>
      </c>
      <c r="I39" s="60">
        <v>0</v>
      </c>
      <c r="J39" s="60">
        <v>8735000</v>
      </c>
      <c r="K39" s="60">
        <v>0</v>
      </c>
      <c r="L39" s="60">
        <v>0</v>
      </c>
      <c r="M39" s="60">
        <v>10736000</v>
      </c>
      <c r="N39" s="60">
        <v>10736000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19471000</v>
      </c>
      <c r="X39" s="60"/>
      <c r="Y39" s="60">
        <v>19471000</v>
      </c>
      <c r="Z39" s="140">
        <v>0</v>
      </c>
      <c r="AA39" s="155">
        <v>32228000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40316600</v>
      </c>
      <c r="F42" s="88">
        <f t="shared" si="3"/>
        <v>40316600</v>
      </c>
      <c r="G42" s="88">
        <f t="shared" si="3"/>
        <v>42845663</v>
      </c>
      <c r="H42" s="88">
        <f t="shared" si="3"/>
        <v>0</v>
      </c>
      <c r="I42" s="88">
        <f t="shared" si="3"/>
        <v>-3668679</v>
      </c>
      <c r="J42" s="88">
        <f t="shared" si="3"/>
        <v>39176984</v>
      </c>
      <c r="K42" s="88">
        <f t="shared" si="3"/>
        <v>-3848002</v>
      </c>
      <c r="L42" s="88">
        <f t="shared" si="3"/>
        <v>24686827</v>
      </c>
      <c r="M42" s="88">
        <f t="shared" si="3"/>
        <v>-748162</v>
      </c>
      <c r="N42" s="88">
        <f t="shared" si="3"/>
        <v>20090663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59267647</v>
      </c>
      <c r="X42" s="88">
        <f t="shared" si="3"/>
        <v>82650374</v>
      </c>
      <c r="Y42" s="88">
        <f t="shared" si="3"/>
        <v>-23382727</v>
      </c>
      <c r="Z42" s="208">
        <f>+IF(X42&lt;&gt;0,+(Y42/X42)*100,0)</f>
        <v>-28.29113271768135</v>
      </c>
      <c r="AA42" s="206">
        <f>SUM(AA38:AA41)</f>
        <v>40316600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40316600</v>
      </c>
      <c r="F44" s="77">
        <f t="shared" si="4"/>
        <v>40316600</v>
      </c>
      <c r="G44" s="77">
        <f t="shared" si="4"/>
        <v>42845663</v>
      </c>
      <c r="H44" s="77">
        <f t="shared" si="4"/>
        <v>0</v>
      </c>
      <c r="I44" s="77">
        <f t="shared" si="4"/>
        <v>-3668679</v>
      </c>
      <c r="J44" s="77">
        <f t="shared" si="4"/>
        <v>39176984</v>
      </c>
      <c r="K44" s="77">
        <f t="shared" si="4"/>
        <v>-3848002</v>
      </c>
      <c r="L44" s="77">
        <f t="shared" si="4"/>
        <v>24686827</v>
      </c>
      <c r="M44" s="77">
        <f t="shared" si="4"/>
        <v>-748162</v>
      </c>
      <c r="N44" s="77">
        <f t="shared" si="4"/>
        <v>20090663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59267647</v>
      </c>
      <c r="X44" s="77">
        <f t="shared" si="4"/>
        <v>82650374</v>
      </c>
      <c r="Y44" s="77">
        <f t="shared" si="4"/>
        <v>-23382727</v>
      </c>
      <c r="Z44" s="212">
        <f>+IF(X44&lt;&gt;0,+(Y44/X44)*100,0)</f>
        <v>-28.29113271768135</v>
      </c>
      <c r="AA44" s="210">
        <f>+AA42-AA43</f>
        <v>40316600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40316600</v>
      </c>
      <c r="F46" s="88">
        <f t="shared" si="5"/>
        <v>40316600</v>
      </c>
      <c r="G46" s="88">
        <f t="shared" si="5"/>
        <v>42845663</v>
      </c>
      <c r="H46" s="88">
        <f t="shared" si="5"/>
        <v>0</v>
      </c>
      <c r="I46" s="88">
        <f t="shared" si="5"/>
        <v>-3668679</v>
      </c>
      <c r="J46" s="88">
        <f t="shared" si="5"/>
        <v>39176984</v>
      </c>
      <c r="K46" s="88">
        <f t="shared" si="5"/>
        <v>-3848002</v>
      </c>
      <c r="L46" s="88">
        <f t="shared" si="5"/>
        <v>24686827</v>
      </c>
      <c r="M46" s="88">
        <f t="shared" si="5"/>
        <v>-748162</v>
      </c>
      <c r="N46" s="88">
        <f t="shared" si="5"/>
        <v>20090663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59267647</v>
      </c>
      <c r="X46" s="88">
        <f t="shared" si="5"/>
        <v>82650374</v>
      </c>
      <c r="Y46" s="88">
        <f t="shared" si="5"/>
        <v>-23382727</v>
      </c>
      <c r="Z46" s="208">
        <f>+IF(X46&lt;&gt;0,+(Y46/X46)*100,0)</f>
        <v>-28.29113271768135</v>
      </c>
      <c r="AA46" s="206">
        <f>SUM(AA44:AA45)</f>
        <v>40316600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40316600</v>
      </c>
      <c r="F48" s="219">
        <f t="shared" si="6"/>
        <v>40316600</v>
      </c>
      <c r="G48" s="219">
        <f t="shared" si="6"/>
        <v>42845663</v>
      </c>
      <c r="H48" s="220">
        <f t="shared" si="6"/>
        <v>0</v>
      </c>
      <c r="I48" s="220">
        <f t="shared" si="6"/>
        <v>-3668679</v>
      </c>
      <c r="J48" s="220">
        <f t="shared" si="6"/>
        <v>39176984</v>
      </c>
      <c r="K48" s="220">
        <f t="shared" si="6"/>
        <v>-3848002</v>
      </c>
      <c r="L48" s="220">
        <f t="shared" si="6"/>
        <v>24686827</v>
      </c>
      <c r="M48" s="219">
        <f t="shared" si="6"/>
        <v>-748162</v>
      </c>
      <c r="N48" s="219">
        <f t="shared" si="6"/>
        <v>20090663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59267647</v>
      </c>
      <c r="X48" s="220">
        <f t="shared" si="6"/>
        <v>82650374</v>
      </c>
      <c r="Y48" s="220">
        <f t="shared" si="6"/>
        <v>-23382727</v>
      </c>
      <c r="Z48" s="221">
        <f>+IF(X48&lt;&gt;0,+(Y48/X48)*100,0)</f>
        <v>-28.29113271768135</v>
      </c>
      <c r="AA48" s="222">
        <f>SUM(AA46:AA47)</f>
        <v>40316600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22010000</v>
      </c>
      <c r="F5" s="100">
        <f t="shared" si="0"/>
        <v>22010000</v>
      </c>
      <c r="G5" s="100">
        <f t="shared" si="0"/>
        <v>43350</v>
      </c>
      <c r="H5" s="100">
        <f t="shared" si="0"/>
        <v>0</v>
      </c>
      <c r="I5" s="100">
        <f t="shared" si="0"/>
        <v>919517</v>
      </c>
      <c r="J5" s="100">
        <f t="shared" si="0"/>
        <v>962867</v>
      </c>
      <c r="K5" s="100">
        <f t="shared" si="0"/>
        <v>504268</v>
      </c>
      <c r="L5" s="100">
        <f t="shared" si="0"/>
        <v>1184025</v>
      </c>
      <c r="M5" s="100">
        <f t="shared" si="0"/>
        <v>0</v>
      </c>
      <c r="N5" s="100">
        <f t="shared" si="0"/>
        <v>1688293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2651160</v>
      </c>
      <c r="X5" s="100">
        <f t="shared" si="0"/>
        <v>4650000</v>
      </c>
      <c r="Y5" s="100">
        <f t="shared" si="0"/>
        <v>-1998840</v>
      </c>
      <c r="Z5" s="137">
        <f>+IF(X5&lt;&gt;0,+(Y5/X5)*100,0)</f>
        <v>-42.9858064516129</v>
      </c>
      <c r="AA5" s="153">
        <f>SUM(AA6:AA8)</f>
        <v>22010000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3350</v>
      </c>
      <c r="J6" s="60">
        <v>3350</v>
      </c>
      <c r="K6" s="60">
        <v>15955</v>
      </c>
      <c r="L6" s="60"/>
      <c r="M6" s="60"/>
      <c r="N6" s="60">
        <v>15955</v>
      </c>
      <c r="O6" s="60"/>
      <c r="P6" s="60"/>
      <c r="Q6" s="60"/>
      <c r="R6" s="60"/>
      <c r="S6" s="60"/>
      <c r="T6" s="60"/>
      <c r="U6" s="60"/>
      <c r="V6" s="60"/>
      <c r="W6" s="60">
        <v>19305</v>
      </c>
      <c r="X6" s="60"/>
      <c r="Y6" s="60">
        <v>19305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1710000</v>
      </c>
      <c r="F7" s="159">
        <v>1710000</v>
      </c>
      <c r="G7" s="159"/>
      <c r="H7" s="159"/>
      <c r="I7" s="159">
        <v>35748</v>
      </c>
      <c r="J7" s="159">
        <v>35748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35748</v>
      </c>
      <c r="X7" s="159">
        <v>400002</v>
      </c>
      <c r="Y7" s="159">
        <v>-364254</v>
      </c>
      <c r="Z7" s="141">
        <v>-91.06</v>
      </c>
      <c r="AA7" s="225">
        <v>1710000</v>
      </c>
    </row>
    <row r="8" spans="1:27" ht="13.5">
      <c r="A8" s="138" t="s">
        <v>77</v>
      </c>
      <c r="B8" s="136"/>
      <c r="C8" s="155"/>
      <c r="D8" s="155"/>
      <c r="E8" s="156">
        <v>20300000</v>
      </c>
      <c r="F8" s="60">
        <v>20300000</v>
      </c>
      <c r="G8" s="60">
        <v>43350</v>
      </c>
      <c r="H8" s="60"/>
      <c r="I8" s="60">
        <v>880419</v>
      </c>
      <c r="J8" s="60">
        <v>923769</v>
      </c>
      <c r="K8" s="60">
        <v>488313</v>
      </c>
      <c r="L8" s="60">
        <v>1184025</v>
      </c>
      <c r="M8" s="60"/>
      <c r="N8" s="60">
        <v>1672338</v>
      </c>
      <c r="O8" s="60"/>
      <c r="P8" s="60"/>
      <c r="Q8" s="60"/>
      <c r="R8" s="60"/>
      <c r="S8" s="60"/>
      <c r="T8" s="60"/>
      <c r="U8" s="60"/>
      <c r="V8" s="60"/>
      <c r="W8" s="60">
        <v>2596107</v>
      </c>
      <c r="X8" s="60">
        <v>4249998</v>
      </c>
      <c r="Y8" s="60">
        <v>-1653891</v>
      </c>
      <c r="Z8" s="140">
        <v>-38.92</v>
      </c>
      <c r="AA8" s="62">
        <v>20300000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62033200</v>
      </c>
      <c r="F15" s="100">
        <f t="shared" si="2"/>
        <v>62033200</v>
      </c>
      <c r="G15" s="100">
        <f t="shared" si="2"/>
        <v>593103</v>
      </c>
      <c r="H15" s="100">
        <f t="shared" si="2"/>
        <v>0</v>
      </c>
      <c r="I15" s="100">
        <f t="shared" si="2"/>
        <v>4437092</v>
      </c>
      <c r="J15" s="100">
        <f t="shared" si="2"/>
        <v>5030195</v>
      </c>
      <c r="K15" s="100">
        <f t="shared" si="2"/>
        <v>816563</v>
      </c>
      <c r="L15" s="100">
        <f t="shared" si="2"/>
        <v>1494841</v>
      </c>
      <c r="M15" s="100">
        <f t="shared" si="2"/>
        <v>0</v>
      </c>
      <c r="N15" s="100">
        <f t="shared" si="2"/>
        <v>2311404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7341599</v>
      </c>
      <c r="X15" s="100">
        <f t="shared" si="2"/>
        <v>15708298</v>
      </c>
      <c r="Y15" s="100">
        <f t="shared" si="2"/>
        <v>-8366699</v>
      </c>
      <c r="Z15" s="137">
        <f>+IF(X15&lt;&gt;0,+(Y15/X15)*100,0)</f>
        <v>-53.26292511130105</v>
      </c>
      <c r="AA15" s="102">
        <f>SUM(AA16:AA18)</f>
        <v>62033200</v>
      </c>
    </row>
    <row r="16" spans="1:27" ht="13.5">
      <c r="A16" s="138" t="s">
        <v>85</v>
      </c>
      <c r="B16" s="136"/>
      <c r="C16" s="155"/>
      <c r="D16" s="155"/>
      <c r="E16" s="156">
        <v>800000</v>
      </c>
      <c r="F16" s="60">
        <v>800000</v>
      </c>
      <c r="G16" s="60"/>
      <c r="H16" s="60"/>
      <c r="I16" s="60"/>
      <c r="J16" s="60"/>
      <c r="K16" s="60">
        <v>18024</v>
      </c>
      <c r="L16" s="60"/>
      <c r="M16" s="60"/>
      <c r="N16" s="60">
        <v>18024</v>
      </c>
      <c r="O16" s="60"/>
      <c r="P16" s="60"/>
      <c r="Q16" s="60"/>
      <c r="R16" s="60"/>
      <c r="S16" s="60"/>
      <c r="T16" s="60"/>
      <c r="U16" s="60"/>
      <c r="V16" s="60"/>
      <c r="W16" s="60">
        <v>18024</v>
      </c>
      <c r="X16" s="60">
        <v>400000</v>
      </c>
      <c r="Y16" s="60">
        <v>-381976</v>
      </c>
      <c r="Z16" s="140">
        <v>-95.49</v>
      </c>
      <c r="AA16" s="62">
        <v>800000</v>
      </c>
    </row>
    <row r="17" spans="1:27" ht="13.5">
      <c r="A17" s="138" t="s">
        <v>86</v>
      </c>
      <c r="B17" s="136"/>
      <c r="C17" s="155"/>
      <c r="D17" s="155"/>
      <c r="E17" s="156">
        <v>61233200</v>
      </c>
      <c r="F17" s="60">
        <v>61233200</v>
      </c>
      <c r="G17" s="60">
        <v>593103</v>
      </c>
      <c r="H17" s="60"/>
      <c r="I17" s="60">
        <v>4437092</v>
      </c>
      <c r="J17" s="60">
        <v>5030195</v>
      </c>
      <c r="K17" s="60">
        <v>798539</v>
      </c>
      <c r="L17" s="60">
        <v>1494841</v>
      </c>
      <c r="M17" s="60"/>
      <c r="N17" s="60">
        <v>2293380</v>
      </c>
      <c r="O17" s="60"/>
      <c r="P17" s="60"/>
      <c r="Q17" s="60"/>
      <c r="R17" s="60"/>
      <c r="S17" s="60"/>
      <c r="T17" s="60"/>
      <c r="U17" s="60"/>
      <c r="V17" s="60"/>
      <c r="W17" s="60">
        <v>7323575</v>
      </c>
      <c r="X17" s="60">
        <v>15308298</v>
      </c>
      <c r="Y17" s="60">
        <v>-7984723</v>
      </c>
      <c r="Z17" s="140">
        <v>-52.16</v>
      </c>
      <c r="AA17" s="62">
        <v>61233200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49988</v>
      </c>
      <c r="M19" s="100">
        <f t="shared" si="3"/>
        <v>0</v>
      </c>
      <c r="N19" s="100">
        <f t="shared" si="3"/>
        <v>49988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49988</v>
      </c>
      <c r="X19" s="100">
        <f t="shared" si="3"/>
        <v>0</v>
      </c>
      <c r="Y19" s="100">
        <f t="shared" si="3"/>
        <v>49988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>
        <v>49988</v>
      </c>
      <c r="M20" s="60"/>
      <c r="N20" s="60">
        <v>49988</v>
      </c>
      <c r="O20" s="60"/>
      <c r="P20" s="60"/>
      <c r="Q20" s="60"/>
      <c r="R20" s="60"/>
      <c r="S20" s="60"/>
      <c r="T20" s="60"/>
      <c r="U20" s="60"/>
      <c r="V20" s="60"/>
      <c r="W20" s="60">
        <v>49988</v>
      </c>
      <c r="X20" s="60"/>
      <c r="Y20" s="60">
        <v>49988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84043200</v>
      </c>
      <c r="F25" s="219">
        <f t="shared" si="4"/>
        <v>84043200</v>
      </c>
      <c r="G25" s="219">
        <f t="shared" si="4"/>
        <v>636453</v>
      </c>
      <c r="H25" s="219">
        <f t="shared" si="4"/>
        <v>0</v>
      </c>
      <c r="I25" s="219">
        <f t="shared" si="4"/>
        <v>5356609</v>
      </c>
      <c r="J25" s="219">
        <f t="shared" si="4"/>
        <v>5993062</v>
      </c>
      <c r="K25" s="219">
        <f t="shared" si="4"/>
        <v>1320831</v>
      </c>
      <c r="L25" s="219">
        <f t="shared" si="4"/>
        <v>2728854</v>
      </c>
      <c r="M25" s="219">
        <f t="shared" si="4"/>
        <v>0</v>
      </c>
      <c r="N25" s="219">
        <f t="shared" si="4"/>
        <v>4049685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10042747</v>
      </c>
      <c r="X25" s="219">
        <f t="shared" si="4"/>
        <v>20358298</v>
      </c>
      <c r="Y25" s="219">
        <f t="shared" si="4"/>
        <v>-10315551</v>
      </c>
      <c r="Z25" s="231">
        <f>+IF(X25&lt;&gt;0,+(Y25/X25)*100,0)</f>
        <v>-50.67000689350357</v>
      </c>
      <c r="AA25" s="232">
        <f>+AA5+AA9+AA15+AA19+AA24</f>
        <v>84043200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61233200</v>
      </c>
      <c r="F28" s="60">
        <v>61233200</v>
      </c>
      <c r="G28" s="60">
        <v>593103</v>
      </c>
      <c r="H28" s="60"/>
      <c r="I28" s="60">
        <v>4437092</v>
      </c>
      <c r="J28" s="60">
        <v>5030195</v>
      </c>
      <c r="K28" s="60">
        <v>795540</v>
      </c>
      <c r="L28" s="60">
        <v>1472122</v>
      </c>
      <c r="M28" s="60"/>
      <c r="N28" s="60">
        <v>2267662</v>
      </c>
      <c r="O28" s="60"/>
      <c r="P28" s="60"/>
      <c r="Q28" s="60"/>
      <c r="R28" s="60"/>
      <c r="S28" s="60"/>
      <c r="T28" s="60"/>
      <c r="U28" s="60"/>
      <c r="V28" s="60"/>
      <c r="W28" s="60">
        <v>7297857</v>
      </c>
      <c r="X28" s="60"/>
      <c r="Y28" s="60">
        <v>7297857</v>
      </c>
      <c r="Z28" s="140"/>
      <c r="AA28" s="155">
        <v>61233200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61233200</v>
      </c>
      <c r="F32" s="77">
        <f t="shared" si="5"/>
        <v>61233200</v>
      </c>
      <c r="G32" s="77">
        <f t="shared" si="5"/>
        <v>593103</v>
      </c>
      <c r="H32" s="77">
        <f t="shared" si="5"/>
        <v>0</v>
      </c>
      <c r="I32" s="77">
        <f t="shared" si="5"/>
        <v>4437092</v>
      </c>
      <c r="J32" s="77">
        <f t="shared" si="5"/>
        <v>5030195</v>
      </c>
      <c r="K32" s="77">
        <f t="shared" si="5"/>
        <v>795540</v>
      </c>
      <c r="L32" s="77">
        <f t="shared" si="5"/>
        <v>1472122</v>
      </c>
      <c r="M32" s="77">
        <f t="shared" si="5"/>
        <v>0</v>
      </c>
      <c r="N32" s="77">
        <f t="shared" si="5"/>
        <v>2267662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7297857</v>
      </c>
      <c r="X32" s="77">
        <f t="shared" si="5"/>
        <v>0</v>
      </c>
      <c r="Y32" s="77">
        <f t="shared" si="5"/>
        <v>7297857</v>
      </c>
      <c r="Z32" s="212">
        <f>+IF(X32&lt;&gt;0,+(Y32/X32)*100,0)</f>
        <v>0</v>
      </c>
      <c r="AA32" s="79">
        <f>SUM(AA28:AA31)</f>
        <v>61233200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22810000</v>
      </c>
      <c r="F35" s="60">
        <v>22810000</v>
      </c>
      <c r="G35" s="60">
        <v>43350</v>
      </c>
      <c r="H35" s="60"/>
      <c r="I35" s="60">
        <v>919517</v>
      </c>
      <c r="J35" s="60">
        <v>962867</v>
      </c>
      <c r="K35" s="60">
        <v>525291</v>
      </c>
      <c r="L35" s="60">
        <v>1256732</v>
      </c>
      <c r="M35" s="60"/>
      <c r="N35" s="60">
        <v>1782023</v>
      </c>
      <c r="O35" s="60"/>
      <c r="P35" s="60"/>
      <c r="Q35" s="60"/>
      <c r="R35" s="60"/>
      <c r="S35" s="60"/>
      <c r="T35" s="60"/>
      <c r="U35" s="60"/>
      <c r="V35" s="60"/>
      <c r="W35" s="60">
        <v>2744890</v>
      </c>
      <c r="X35" s="60"/>
      <c r="Y35" s="60">
        <v>2744890</v>
      </c>
      <c r="Z35" s="140"/>
      <c r="AA35" s="62">
        <v>22810000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84043200</v>
      </c>
      <c r="F36" s="220">
        <f t="shared" si="6"/>
        <v>84043200</v>
      </c>
      <c r="G36" s="220">
        <f t="shared" si="6"/>
        <v>636453</v>
      </c>
      <c r="H36" s="220">
        <f t="shared" si="6"/>
        <v>0</v>
      </c>
      <c r="I36" s="220">
        <f t="shared" si="6"/>
        <v>5356609</v>
      </c>
      <c r="J36" s="220">
        <f t="shared" si="6"/>
        <v>5993062</v>
      </c>
      <c r="K36" s="220">
        <f t="shared" si="6"/>
        <v>1320831</v>
      </c>
      <c r="L36" s="220">
        <f t="shared" si="6"/>
        <v>2728854</v>
      </c>
      <c r="M36" s="220">
        <f t="shared" si="6"/>
        <v>0</v>
      </c>
      <c r="N36" s="220">
        <f t="shared" si="6"/>
        <v>4049685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10042747</v>
      </c>
      <c r="X36" s="220">
        <f t="shared" si="6"/>
        <v>0</v>
      </c>
      <c r="Y36" s="220">
        <f t="shared" si="6"/>
        <v>10042747</v>
      </c>
      <c r="Z36" s="221">
        <f>+IF(X36&lt;&gt;0,+(Y36/X36)*100,0)</f>
        <v>0</v>
      </c>
      <c r="AA36" s="239">
        <f>SUM(AA32:AA35)</f>
        <v>84043200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3264261</v>
      </c>
      <c r="D6" s="155"/>
      <c r="E6" s="59">
        <v>5175000</v>
      </c>
      <c r="F6" s="60">
        <v>5175000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2587500</v>
      </c>
      <c r="Y6" s="60">
        <v>-2587500</v>
      </c>
      <c r="Z6" s="140">
        <v>-100</v>
      </c>
      <c r="AA6" s="62">
        <v>5175000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9658294</v>
      </c>
      <c r="D8" s="155"/>
      <c r="E8" s="59">
        <v>35000000</v>
      </c>
      <c r="F8" s="60">
        <v>35000000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17500000</v>
      </c>
      <c r="Y8" s="60">
        <v>-17500000</v>
      </c>
      <c r="Z8" s="140">
        <v>-100</v>
      </c>
      <c r="AA8" s="62">
        <v>35000000</v>
      </c>
    </row>
    <row r="9" spans="1:27" ht="13.5">
      <c r="A9" s="249" t="s">
        <v>146</v>
      </c>
      <c r="B9" s="182"/>
      <c r="C9" s="155">
        <v>28897294</v>
      </c>
      <c r="D9" s="155"/>
      <c r="E9" s="59">
        <v>400000</v>
      </c>
      <c r="F9" s="60">
        <v>400000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200000</v>
      </c>
      <c r="Y9" s="60">
        <v>-200000</v>
      </c>
      <c r="Z9" s="140">
        <v>-100</v>
      </c>
      <c r="AA9" s="62">
        <v>400000</v>
      </c>
    </row>
    <row r="10" spans="1:27" ht="13.5">
      <c r="A10" s="249" t="s">
        <v>147</v>
      </c>
      <c r="B10" s="182"/>
      <c r="C10" s="155">
        <v>2455629</v>
      </c>
      <c r="D10" s="155"/>
      <c r="E10" s="59">
        <v>830000</v>
      </c>
      <c r="F10" s="60">
        <v>830000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415000</v>
      </c>
      <c r="Y10" s="159">
        <v>-415000</v>
      </c>
      <c r="Z10" s="141">
        <v>-100</v>
      </c>
      <c r="AA10" s="225">
        <v>830000</v>
      </c>
    </row>
    <row r="11" spans="1:27" ht="13.5">
      <c r="A11" s="249" t="s">
        <v>148</v>
      </c>
      <c r="B11" s="182"/>
      <c r="C11" s="155">
        <v>686705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44962183</v>
      </c>
      <c r="D12" s="168">
        <f>SUM(D6:D11)</f>
        <v>0</v>
      </c>
      <c r="E12" s="72">
        <f t="shared" si="0"/>
        <v>41405000</v>
      </c>
      <c r="F12" s="73">
        <f t="shared" si="0"/>
        <v>41405000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20702500</v>
      </c>
      <c r="Y12" s="73">
        <f t="shared" si="0"/>
        <v>-20702500</v>
      </c>
      <c r="Z12" s="170">
        <f>+IF(X12&lt;&gt;0,+(Y12/X12)*100,0)</f>
        <v>-100</v>
      </c>
      <c r="AA12" s="74">
        <f>SUM(AA6:AA11)</f>
        <v>41405000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19638100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281863749</v>
      </c>
      <c r="D19" s="155"/>
      <c r="E19" s="59">
        <v>275221000</v>
      </c>
      <c r="F19" s="60">
        <v>275221000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137610500</v>
      </c>
      <c r="Y19" s="60">
        <v>-137610500</v>
      </c>
      <c r="Z19" s="140">
        <v>-100</v>
      </c>
      <c r="AA19" s="62">
        <v>275221000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328794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301830643</v>
      </c>
      <c r="D24" s="168">
        <f>SUM(D15:D23)</f>
        <v>0</v>
      </c>
      <c r="E24" s="76">
        <f t="shared" si="1"/>
        <v>275221000</v>
      </c>
      <c r="F24" s="77">
        <f t="shared" si="1"/>
        <v>275221000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137610500</v>
      </c>
      <c r="Y24" s="77">
        <f t="shared" si="1"/>
        <v>-137610500</v>
      </c>
      <c r="Z24" s="212">
        <f>+IF(X24&lt;&gt;0,+(Y24/X24)*100,0)</f>
        <v>-100</v>
      </c>
      <c r="AA24" s="79">
        <f>SUM(AA15:AA23)</f>
        <v>275221000</v>
      </c>
    </row>
    <row r="25" spans="1:27" ht="13.5">
      <c r="A25" s="250" t="s">
        <v>159</v>
      </c>
      <c r="B25" s="251"/>
      <c r="C25" s="168">
        <f aca="true" t="shared" si="2" ref="C25:Y25">+C12+C24</f>
        <v>346792826</v>
      </c>
      <c r="D25" s="168">
        <f>+D12+D24</f>
        <v>0</v>
      </c>
      <c r="E25" s="72">
        <f t="shared" si="2"/>
        <v>316626000</v>
      </c>
      <c r="F25" s="73">
        <f t="shared" si="2"/>
        <v>316626000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158313000</v>
      </c>
      <c r="Y25" s="73">
        <f t="shared" si="2"/>
        <v>-158313000</v>
      </c>
      <c r="Z25" s="170">
        <f>+IF(X25&lt;&gt;0,+(Y25/X25)*100,0)</f>
        <v>-100</v>
      </c>
      <c r="AA25" s="74">
        <f>+AA12+AA24</f>
        <v>316626000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2062622</v>
      </c>
      <c r="D30" s="155"/>
      <c r="E30" s="59">
        <v>152000</v>
      </c>
      <c r="F30" s="60">
        <v>152000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76000</v>
      </c>
      <c r="Y30" s="60">
        <v>-76000</v>
      </c>
      <c r="Z30" s="140">
        <v>-100</v>
      </c>
      <c r="AA30" s="62">
        <v>152000</v>
      </c>
    </row>
    <row r="31" spans="1:27" ht="13.5">
      <c r="A31" s="249" t="s">
        <v>163</v>
      </c>
      <c r="B31" s="182"/>
      <c r="C31" s="155">
        <v>1268829</v>
      </c>
      <c r="D31" s="155"/>
      <c r="E31" s="59">
        <v>1300000</v>
      </c>
      <c r="F31" s="60">
        <v>1300000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650000</v>
      </c>
      <c r="Y31" s="60">
        <v>-650000</v>
      </c>
      <c r="Z31" s="140">
        <v>-100</v>
      </c>
      <c r="AA31" s="62">
        <v>1300000</v>
      </c>
    </row>
    <row r="32" spans="1:27" ht="13.5">
      <c r="A32" s="249" t="s">
        <v>164</v>
      </c>
      <c r="B32" s="182"/>
      <c r="C32" s="155">
        <v>58060979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61392430</v>
      </c>
      <c r="D34" s="168">
        <f>SUM(D29:D33)</f>
        <v>0</v>
      </c>
      <c r="E34" s="72">
        <f t="shared" si="3"/>
        <v>1452000</v>
      </c>
      <c r="F34" s="73">
        <f t="shared" si="3"/>
        <v>1452000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726000</v>
      </c>
      <c r="Y34" s="73">
        <f t="shared" si="3"/>
        <v>-726000</v>
      </c>
      <c r="Z34" s="170">
        <f>+IF(X34&lt;&gt;0,+(Y34/X34)*100,0)</f>
        <v>-100</v>
      </c>
      <c r="AA34" s="74">
        <f>SUM(AA29:AA33)</f>
        <v>1452000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12508232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24792042</v>
      </c>
      <c r="D38" s="155"/>
      <c r="E38" s="59">
        <v>19303000</v>
      </c>
      <c r="F38" s="60">
        <v>19303000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9651500</v>
      </c>
      <c r="Y38" s="60">
        <v>-9651500</v>
      </c>
      <c r="Z38" s="140">
        <v>-100</v>
      </c>
      <c r="AA38" s="62">
        <v>19303000</v>
      </c>
    </row>
    <row r="39" spans="1:27" ht="13.5">
      <c r="A39" s="250" t="s">
        <v>59</v>
      </c>
      <c r="B39" s="253"/>
      <c r="C39" s="168">
        <f aca="true" t="shared" si="4" ref="C39:Y39">SUM(C37:C38)</f>
        <v>37300274</v>
      </c>
      <c r="D39" s="168">
        <f>SUM(D37:D38)</f>
        <v>0</v>
      </c>
      <c r="E39" s="76">
        <f t="shared" si="4"/>
        <v>19303000</v>
      </c>
      <c r="F39" s="77">
        <f t="shared" si="4"/>
        <v>19303000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9651500</v>
      </c>
      <c r="Y39" s="77">
        <f t="shared" si="4"/>
        <v>-9651500</v>
      </c>
      <c r="Z39" s="212">
        <f>+IF(X39&lt;&gt;0,+(Y39/X39)*100,0)</f>
        <v>-100</v>
      </c>
      <c r="AA39" s="79">
        <f>SUM(AA37:AA38)</f>
        <v>19303000</v>
      </c>
    </row>
    <row r="40" spans="1:27" ht="13.5">
      <c r="A40" s="250" t="s">
        <v>167</v>
      </c>
      <c r="B40" s="251"/>
      <c r="C40" s="168">
        <f aca="true" t="shared" si="5" ref="C40:Y40">+C34+C39</f>
        <v>98692704</v>
      </c>
      <c r="D40" s="168">
        <f>+D34+D39</f>
        <v>0</v>
      </c>
      <c r="E40" s="72">
        <f t="shared" si="5"/>
        <v>20755000</v>
      </c>
      <c r="F40" s="73">
        <f t="shared" si="5"/>
        <v>20755000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10377500</v>
      </c>
      <c r="Y40" s="73">
        <f t="shared" si="5"/>
        <v>-10377500</v>
      </c>
      <c r="Z40" s="170">
        <f>+IF(X40&lt;&gt;0,+(Y40/X40)*100,0)</f>
        <v>-100</v>
      </c>
      <c r="AA40" s="74">
        <f>+AA34+AA39</f>
        <v>20755000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248100122</v>
      </c>
      <c r="D42" s="257">
        <f>+D25-D40</f>
        <v>0</v>
      </c>
      <c r="E42" s="258">
        <f t="shared" si="6"/>
        <v>295871000</v>
      </c>
      <c r="F42" s="259">
        <f t="shared" si="6"/>
        <v>295871000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147935500</v>
      </c>
      <c r="Y42" s="259">
        <f t="shared" si="6"/>
        <v>-147935500</v>
      </c>
      <c r="Z42" s="260">
        <f>+IF(X42&lt;&gt;0,+(Y42/X42)*100,0)</f>
        <v>-100</v>
      </c>
      <c r="AA42" s="261">
        <f>+AA25-AA40</f>
        <v>295871000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245441022</v>
      </c>
      <c r="D45" s="155"/>
      <c r="E45" s="59">
        <v>2659000</v>
      </c>
      <c r="F45" s="60">
        <v>2659000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1329500</v>
      </c>
      <c r="Y45" s="60">
        <v>-1329500</v>
      </c>
      <c r="Z45" s="139">
        <v>-100</v>
      </c>
      <c r="AA45" s="62">
        <v>2659000</v>
      </c>
    </row>
    <row r="46" spans="1:27" ht="13.5">
      <c r="A46" s="249" t="s">
        <v>171</v>
      </c>
      <c r="B46" s="182"/>
      <c r="C46" s="155">
        <v>2659100</v>
      </c>
      <c r="D46" s="155"/>
      <c r="E46" s="59">
        <v>293212000</v>
      </c>
      <c r="F46" s="60">
        <v>293212000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146606000</v>
      </c>
      <c r="Y46" s="60">
        <v>-146606000</v>
      </c>
      <c r="Z46" s="139">
        <v>-100</v>
      </c>
      <c r="AA46" s="62">
        <v>293212000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248100122</v>
      </c>
      <c r="D48" s="217">
        <f>SUM(D45:D47)</f>
        <v>0</v>
      </c>
      <c r="E48" s="264">
        <f t="shared" si="7"/>
        <v>295871000</v>
      </c>
      <c r="F48" s="219">
        <f t="shared" si="7"/>
        <v>295871000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147935500</v>
      </c>
      <c r="Y48" s="219">
        <f t="shared" si="7"/>
        <v>-147935500</v>
      </c>
      <c r="Z48" s="265">
        <f>+IF(X48&lt;&gt;0,+(Y48/X48)*100,0)</f>
        <v>-100</v>
      </c>
      <c r="AA48" s="232">
        <f>SUM(AA45:AA47)</f>
        <v>295871000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78689468</v>
      </c>
      <c r="D6" s="155"/>
      <c r="E6" s="59">
        <v>93543000</v>
      </c>
      <c r="F6" s="60">
        <v>93543000</v>
      </c>
      <c r="G6" s="60">
        <v>5187059</v>
      </c>
      <c r="H6" s="60">
        <v>2585482</v>
      </c>
      <c r="I6" s="60">
        <v>10054055</v>
      </c>
      <c r="J6" s="60">
        <v>17826596</v>
      </c>
      <c r="K6" s="60">
        <v>5815362</v>
      </c>
      <c r="L6" s="60">
        <v>6575931</v>
      </c>
      <c r="M6" s="60">
        <v>3854478</v>
      </c>
      <c r="N6" s="60">
        <v>16245771</v>
      </c>
      <c r="O6" s="60"/>
      <c r="P6" s="60"/>
      <c r="Q6" s="60"/>
      <c r="R6" s="60"/>
      <c r="S6" s="60"/>
      <c r="T6" s="60"/>
      <c r="U6" s="60"/>
      <c r="V6" s="60"/>
      <c r="W6" s="60">
        <v>34072367</v>
      </c>
      <c r="X6" s="60">
        <v>44305000</v>
      </c>
      <c r="Y6" s="60">
        <v>-10232633</v>
      </c>
      <c r="Z6" s="140">
        <v>-23.1</v>
      </c>
      <c r="AA6" s="62">
        <v>93543000</v>
      </c>
    </row>
    <row r="7" spans="1:27" ht="13.5">
      <c r="A7" s="249" t="s">
        <v>178</v>
      </c>
      <c r="B7" s="182"/>
      <c r="C7" s="155">
        <v>133592189</v>
      </c>
      <c r="D7" s="155"/>
      <c r="E7" s="59">
        <v>114368000</v>
      </c>
      <c r="F7" s="60">
        <v>114368000</v>
      </c>
      <c r="G7" s="60">
        <v>43950000</v>
      </c>
      <c r="H7" s="60">
        <v>1362000</v>
      </c>
      <c r="I7" s="60">
        <v>1500000</v>
      </c>
      <c r="J7" s="60">
        <v>46812000</v>
      </c>
      <c r="K7" s="60"/>
      <c r="L7" s="60">
        <v>28497716</v>
      </c>
      <c r="M7" s="60"/>
      <c r="N7" s="60">
        <v>28497716</v>
      </c>
      <c r="O7" s="60"/>
      <c r="P7" s="60"/>
      <c r="Q7" s="60"/>
      <c r="R7" s="60"/>
      <c r="S7" s="60"/>
      <c r="T7" s="60"/>
      <c r="U7" s="60"/>
      <c r="V7" s="60"/>
      <c r="W7" s="60">
        <v>75309716</v>
      </c>
      <c r="X7" s="60">
        <v>79368000</v>
      </c>
      <c r="Y7" s="60">
        <v>-4058284</v>
      </c>
      <c r="Z7" s="140">
        <v>-5.11</v>
      </c>
      <c r="AA7" s="62">
        <v>114368000</v>
      </c>
    </row>
    <row r="8" spans="1:27" ht="13.5">
      <c r="A8" s="249" t="s">
        <v>179</v>
      </c>
      <c r="B8" s="182"/>
      <c r="C8" s="155"/>
      <c r="D8" s="155"/>
      <c r="E8" s="59">
        <v>32228000</v>
      </c>
      <c r="F8" s="60">
        <v>32228000</v>
      </c>
      <c r="G8" s="60">
        <v>8735000</v>
      </c>
      <c r="H8" s="60"/>
      <c r="I8" s="60"/>
      <c r="J8" s="60">
        <v>8735000</v>
      </c>
      <c r="K8" s="60"/>
      <c r="L8" s="60"/>
      <c r="M8" s="60">
        <v>10736000</v>
      </c>
      <c r="N8" s="60">
        <v>10736000</v>
      </c>
      <c r="O8" s="60"/>
      <c r="P8" s="60"/>
      <c r="Q8" s="60"/>
      <c r="R8" s="60"/>
      <c r="S8" s="60"/>
      <c r="T8" s="60"/>
      <c r="U8" s="60"/>
      <c r="V8" s="60"/>
      <c r="W8" s="60">
        <v>19471000</v>
      </c>
      <c r="X8" s="60">
        <v>27228000</v>
      </c>
      <c r="Y8" s="60">
        <v>-7757000</v>
      </c>
      <c r="Z8" s="140">
        <v>-28.49</v>
      </c>
      <c r="AA8" s="62">
        <v>32228000</v>
      </c>
    </row>
    <row r="9" spans="1:27" ht="13.5">
      <c r="A9" s="249" t="s">
        <v>180</v>
      </c>
      <c r="B9" s="182"/>
      <c r="C9" s="155">
        <v>3992960</v>
      </c>
      <c r="D9" s="155"/>
      <c r="E9" s="59">
        <v>8725000</v>
      </c>
      <c r="F9" s="60">
        <v>8725000</v>
      </c>
      <c r="G9" s="60"/>
      <c r="H9" s="60">
        <v>956</v>
      </c>
      <c r="I9" s="60">
        <v>761986</v>
      </c>
      <c r="J9" s="60">
        <v>762942</v>
      </c>
      <c r="K9" s="60">
        <v>458270</v>
      </c>
      <c r="L9" s="60">
        <v>3588</v>
      </c>
      <c r="M9" s="60">
        <v>467981</v>
      </c>
      <c r="N9" s="60">
        <v>929839</v>
      </c>
      <c r="O9" s="60"/>
      <c r="P9" s="60"/>
      <c r="Q9" s="60"/>
      <c r="R9" s="60"/>
      <c r="S9" s="60"/>
      <c r="T9" s="60"/>
      <c r="U9" s="60"/>
      <c r="V9" s="60"/>
      <c r="W9" s="60">
        <v>1692781</v>
      </c>
      <c r="X9" s="60">
        <v>4632000</v>
      </c>
      <c r="Y9" s="60">
        <v>-2939219</v>
      </c>
      <c r="Z9" s="140">
        <v>-63.45</v>
      </c>
      <c r="AA9" s="62">
        <v>8725000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-166907094</v>
      </c>
      <c r="D12" s="155"/>
      <c r="E12" s="59">
        <v>-83043000</v>
      </c>
      <c r="F12" s="60">
        <v>-83043000</v>
      </c>
      <c r="G12" s="60">
        <v>-15132839</v>
      </c>
      <c r="H12" s="60">
        <v>-19158361</v>
      </c>
      <c r="I12" s="60">
        <v>-15984720</v>
      </c>
      <c r="J12" s="60">
        <v>-50275920</v>
      </c>
      <c r="K12" s="60">
        <v>-10148382</v>
      </c>
      <c r="L12" s="60">
        <v>-10171876</v>
      </c>
      <c r="M12" s="60">
        <v>-15806621</v>
      </c>
      <c r="N12" s="60">
        <v>-36126879</v>
      </c>
      <c r="O12" s="60"/>
      <c r="P12" s="60"/>
      <c r="Q12" s="60"/>
      <c r="R12" s="60"/>
      <c r="S12" s="60"/>
      <c r="T12" s="60"/>
      <c r="U12" s="60"/>
      <c r="V12" s="60"/>
      <c r="W12" s="60">
        <v>-86402799</v>
      </c>
      <c r="X12" s="60">
        <v>-41527002</v>
      </c>
      <c r="Y12" s="60">
        <v>-44875797</v>
      </c>
      <c r="Z12" s="140">
        <v>108.06</v>
      </c>
      <c r="AA12" s="62">
        <v>-83043000</v>
      </c>
    </row>
    <row r="13" spans="1:27" ht="13.5">
      <c r="A13" s="249" t="s">
        <v>40</v>
      </c>
      <c r="B13" s="182"/>
      <c r="C13" s="155">
        <v>-394559</v>
      </c>
      <c r="D13" s="155"/>
      <c r="E13" s="59">
        <v>-22100000</v>
      </c>
      <c r="F13" s="60">
        <v>-22100000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-9315000</v>
      </c>
      <c r="Y13" s="60">
        <v>9315000</v>
      </c>
      <c r="Z13" s="140">
        <v>-100</v>
      </c>
      <c r="AA13" s="62">
        <v>-22100000</v>
      </c>
    </row>
    <row r="14" spans="1:27" ht="13.5">
      <c r="A14" s="249" t="s">
        <v>42</v>
      </c>
      <c r="B14" s="182"/>
      <c r="C14" s="155"/>
      <c r="D14" s="155"/>
      <c r="E14" s="59">
        <v>-1000000</v>
      </c>
      <c r="F14" s="60">
        <v>-1000000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-500000</v>
      </c>
      <c r="Y14" s="60">
        <v>500000</v>
      </c>
      <c r="Z14" s="140">
        <v>-100</v>
      </c>
      <c r="AA14" s="62">
        <v>-1000000</v>
      </c>
    </row>
    <row r="15" spans="1:27" ht="13.5">
      <c r="A15" s="250" t="s">
        <v>184</v>
      </c>
      <c r="B15" s="251"/>
      <c r="C15" s="168">
        <f aca="true" t="shared" si="0" ref="C15:Y15">SUM(C6:C14)</f>
        <v>48972964</v>
      </c>
      <c r="D15" s="168">
        <f>SUM(D6:D14)</f>
        <v>0</v>
      </c>
      <c r="E15" s="72">
        <f t="shared" si="0"/>
        <v>142721000</v>
      </c>
      <c r="F15" s="73">
        <f t="shared" si="0"/>
        <v>142721000</v>
      </c>
      <c r="G15" s="73">
        <f t="shared" si="0"/>
        <v>42739220</v>
      </c>
      <c r="H15" s="73">
        <f t="shared" si="0"/>
        <v>-15209923</v>
      </c>
      <c r="I15" s="73">
        <f t="shared" si="0"/>
        <v>-3668679</v>
      </c>
      <c r="J15" s="73">
        <f t="shared" si="0"/>
        <v>23860618</v>
      </c>
      <c r="K15" s="73">
        <f t="shared" si="0"/>
        <v>-3874750</v>
      </c>
      <c r="L15" s="73">
        <f t="shared" si="0"/>
        <v>24905359</v>
      </c>
      <c r="M15" s="73">
        <f t="shared" si="0"/>
        <v>-748162</v>
      </c>
      <c r="N15" s="73">
        <f t="shared" si="0"/>
        <v>20282447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44143065</v>
      </c>
      <c r="X15" s="73">
        <f t="shared" si="0"/>
        <v>104190998</v>
      </c>
      <c r="Y15" s="73">
        <f t="shared" si="0"/>
        <v>-60047933</v>
      </c>
      <c r="Z15" s="170">
        <f>+IF(X15&lt;&gt;0,+(Y15/X15)*100,0)</f>
        <v>-57.63255382197222</v>
      </c>
      <c r="AA15" s="74">
        <f>SUM(AA6:AA14)</f>
        <v>142721000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-44922082</v>
      </c>
      <c r="D24" s="155"/>
      <c r="E24" s="59">
        <v>-40317000</v>
      </c>
      <c r="F24" s="60">
        <v>-40317000</v>
      </c>
      <c r="G24" s="60">
        <v>-636453</v>
      </c>
      <c r="H24" s="60">
        <v>-3176774</v>
      </c>
      <c r="I24" s="60">
        <v>-3836034</v>
      </c>
      <c r="J24" s="60">
        <v>-7649261</v>
      </c>
      <c r="K24" s="60">
        <v>-1154647</v>
      </c>
      <c r="L24" s="60">
        <v>-2674774</v>
      </c>
      <c r="M24" s="60">
        <v>-5168725</v>
      </c>
      <c r="N24" s="60">
        <v>-8998146</v>
      </c>
      <c r="O24" s="60"/>
      <c r="P24" s="60"/>
      <c r="Q24" s="60"/>
      <c r="R24" s="60"/>
      <c r="S24" s="60"/>
      <c r="T24" s="60"/>
      <c r="U24" s="60"/>
      <c r="V24" s="60"/>
      <c r="W24" s="60">
        <v>-16647407</v>
      </c>
      <c r="X24" s="60">
        <v>-20160000</v>
      </c>
      <c r="Y24" s="60">
        <v>3512593</v>
      </c>
      <c r="Z24" s="140">
        <v>-17.42</v>
      </c>
      <c r="AA24" s="62">
        <v>-40317000</v>
      </c>
    </row>
    <row r="25" spans="1:27" ht="13.5">
      <c r="A25" s="250" t="s">
        <v>191</v>
      </c>
      <c r="B25" s="251"/>
      <c r="C25" s="168">
        <f aca="true" t="shared" si="1" ref="C25:Y25">SUM(C19:C24)</f>
        <v>-44922082</v>
      </c>
      <c r="D25" s="168">
        <f>SUM(D19:D24)</f>
        <v>0</v>
      </c>
      <c r="E25" s="72">
        <f t="shared" si="1"/>
        <v>-40317000</v>
      </c>
      <c r="F25" s="73">
        <f t="shared" si="1"/>
        <v>-40317000</v>
      </c>
      <c r="G25" s="73">
        <f t="shared" si="1"/>
        <v>-636453</v>
      </c>
      <c r="H25" s="73">
        <f t="shared" si="1"/>
        <v>-3176774</v>
      </c>
      <c r="I25" s="73">
        <f t="shared" si="1"/>
        <v>-3836034</v>
      </c>
      <c r="J25" s="73">
        <f t="shared" si="1"/>
        <v>-7649261</v>
      </c>
      <c r="K25" s="73">
        <f t="shared" si="1"/>
        <v>-1154647</v>
      </c>
      <c r="L25" s="73">
        <f t="shared" si="1"/>
        <v>-2674774</v>
      </c>
      <c r="M25" s="73">
        <f t="shared" si="1"/>
        <v>-5168725</v>
      </c>
      <c r="N25" s="73">
        <f t="shared" si="1"/>
        <v>-8998146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-16647407</v>
      </c>
      <c r="X25" s="73">
        <f t="shared" si="1"/>
        <v>-20160000</v>
      </c>
      <c r="Y25" s="73">
        <f t="shared" si="1"/>
        <v>3512593</v>
      </c>
      <c r="Z25" s="170">
        <f>+IF(X25&lt;&gt;0,+(Y25/X25)*100,0)</f>
        <v>-17.42357638888889</v>
      </c>
      <c r="AA25" s="74">
        <f>SUM(AA19:AA24)</f>
        <v>-40317000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-1902590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-1902590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2148292</v>
      </c>
      <c r="D36" s="153">
        <f>+D15+D25+D34</f>
        <v>0</v>
      </c>
      <c r="E36" s="99">
        <f t="shared" si="3"/>
        <v>102404000</v>
      </c>
      <c r="F36" s="100">
        <f t="shared" si="3"/>
        <v>102404000</v>
      </c>
      <c r="G36" s="100">
        <f t="shared" si="3"/>
        <v>42102767</v>
      </c>
      <c r="H36" s="100">
        <f t="shared" si="3"/>
        <v>-18386697</v>
      </c>
      <c r="I36" s="100">
        <f t="shared" si="3"/>
        <v>-7504713</v>
      </c>
      <c r="J36" s="100">
        <f t="shared" si="3"/>
        <v>16211357</v>
      </c>
      <c r="K36" s="100">
        <f t="shared" si="3"/>
        <v>-5029397</v>
      </c>
      <c r="L36" s="100">
        <f t="shared" si="3"/>
        <v>22230585</v>
      </c>
      <c r="M36" s="100">
        <f t="shared" si="3"/>
        <v>-5916887</v>
      </c>
      <c r="N36" s="100">
        <f t="shared" si="3"/>
        <v>11284301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27495658</v>
      </c>
      <c r="X36" s="100">
        <f t="shared" si="3"/>
        <v>84030998</v>
      </c>
      <c r="Y36" s="100">
        <f t="shared" si="3"/>
        <v>-56535340</v>
      </c>
      <c r="Z36" s="137">
        <f>+IF(X36&lt;&gt;0,+(Y36/X36)*100,0)</f>
        <v>-67.27914858276466</v>
      </c>
      <c r="AA36" s="102">
        <f>+AA15+AA25+AA34</f>
        <v>102404000</v>
      </c>
    </row>
    <row r="37" spans="1:27" ht="13.5">
      <c r="A37" s="249" t="s">
        <v>199</v>
      </c>
      <c r="B37" s="182"/>
      <c r="C37" s="153">
        <v>1115969</v>
      </c>
      <c r="D37" s="153"/>
      <c r="E37" s="99">
        <v>5602827</v>
      </c>
      <c r="F37" s="100">
        <v>5602827</v>
      </c>
      <c r="G37" s="100"/>
      <c r="H37" s="100">
        <v>42102767</v>
      </c>
      <c r="I37" s="100">
        <v>23716070</v>
      </c>
      <c r="J37" s="100"/>
      <c r="K37" s="100">
        <v>16211357</v>
      </c>
      <c r="L37" s="100">
        <v>11181960</v>
      </c>
      <c r="M37" s="100">
        <v>33412545</v>
      </c>
      <c r="N37" s="100">
        <v>16211357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5602827</v>
      </c>
      <c r="Y37" s="100">
        <v>-5602827</v>
      </c>
      <c r="Z37" s="137">
        <v>-100</v>
      </c>
      <c r="AA37" s="102">
        <v>5602827</v>
      </c>
    </row>
    <row r="38" spans="1:27" ht="13.5">
      <c r="A38" s="269" t="s">
        <v>200</v>
      </c>
      <c r="B38" s="256"/>
      <c r="C38" s="257">
        <v>3264261</v>
      </c>
      <c r="D38" s="257"/>
      <c r="E38" s="258">
        <v>108006827</v>
      </c>
      <c r="F38" s="259">
        <v>108006827</v>
      </c>
      <c r="G38" s="259">
        <v>42102767</v>
      </c>
      <c r="H38" s="259">
        <v>23716070</v>
      </c>
      <c r="I38" s="259">
        <v>16211357</v>
      </c>
      <c r="J38" s="259">
        <v>16211357</v>
      </c>
      <c r="K38" s="259">
        <v>11181960</v>
      </c>
      <c r="L38" s="259">
        <v>33412545</v>
      </c>
      <c r="M38" s="259">
        <v>27495658</v>
      </c>
      <c r="N38" s="259">
        <v>27495658</v>
      </c>
      <c r="O38" s="259"/>
      <c r="P38" s="259"/>
      <c r="Q38" s="259"/>
      <c r="R38" s="259"/>
      <c r="S38" s="259"/>
      <c r="T38" s="259"/>
      <c r="U38" s="259"/>
      <c r="V38" s="259"/>
      <c r="W38" s="259">
        <v>27495658</v>
      </c>
      <c r="X38" s="259">
        <v>89633825</v>
      </c>
      <c r="Y38" s="259">
        <v>-62138167</v>
      </c>
      <c r="Z38" s="260">
        <v>-69.32</v>
      </c>
      <c r="AA38" s="261">
        <v>108006827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84043200</v>
      </c>
      <c r="F5" s="106">
        <f t="shared" si="0"/>
        <v>84043200</v>
      </c>
      <c r="G5" s="106">
        <f t="shared" si="0"/>
        <v>636453</v>
      </c>
      <c r="H5" s="106">
        <f t="shared" si="0"/>
        <v>0</v>
      </c>
      <c r="I5" s="106">
        <f t="shared" si="0"/>
        <v>5356609</v>
      </c>
      <c r="J5" s="106">
        <f t="shared" si="0"/>
        <v>5993062</v>
      </c>
      <c r="K5" s="106">
        <f t="shared" si="0"/>
        <v>1320831</v>
      </c>
      <c r="L5" s="106">
        <f t="shared" si="0"/>
        <v>2510323</v>
      </c>
      <c r="M5" s="106">
        <f t="shared" si="0"/>
        <v>0</v>
      </c>
      <c r="N5" s="106">
        <f t="shared" si="0"/>
        <v>3831154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9824216</v>
      </c>
      <c r="X5" s="106">
        <f t="shared" si="0"/>
        <v>42021600</v>
      </c>
      <c r="Y5" s="106">
        <f t="shared" si="0"/>
        <v>-32197384</v>
      </c>
      <c r="Z5" s="201">
        <f>+IF(X5&lt;&gt;0,+(Y5/X5)*100,0)</f>
        <v>-76.62103299255621</v>
      </c>
      <c r="AA5" s="199">
        <f>SUM(AA11:AA18)</f>
        <v>84043200</v>
      </c>
    </row>
    <row r="6" spans="1:27" ht="13.5">
      <c r="A6" s="291" t="s">
        <v>204</v>
      </c>
      <c r="B6" s="142"/>
      <c r="C6" s="62"/>
      <c r="D6" s="156"/>
      <c r="E6" s="60">
        <v>61233200</v>
      </c>
      <c r="F6" s="60">
        <v>61233200</v>
      </c>
      <c r="G6" s="60">
        <v>593103</v>
      </c>
      <c r="H6" s="60"/>
      <c r="I6" s="60">
        <v>4437092</v>
      </c>
      <c r="J6" s="60">
        <v>5030195</v>
      </c>
      <c r="K6" s="60">
        <v>795540</v>
      </c>
      <c r="L6" s="60">
        <v>1472122</v>
      </c>
      <c r="M6" s="60"/>
      <c r="N6" s="60">
        <v>2267662</v>
      </c>
      <c r="O6" s="60"/>
      <c r="P6" s="60"/>
      <c r="Q6" s="60"/>
      <c r="R6" s="60"/>
      <c r="S6" s="60"/>
      <c r="T6" s="60"/>
      <c r="U6" s="60"/>
      <c r="V6" s="60"/>
      <c r="W6" s="60">
        <v>7297857</v>
      </c>
      <c r="X6" s="60">
        <v>30616600</v>
      </c>
      <c r="Y6" s="60">
        <v>-23318743</v>
      </c>
      <c r="Z6" s="140">
        <v>-76.16</v>
      </c>
      <c r="AA6" s="155">
        <v>61233200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61233200</v>
      </c>
      <c r="F11" s="295">
        <f t="shared" si="1"/>
        <v>61233200</v>
      </c>
      <c r="G11" s="295">
        <f t="shared" si="1"/>
        <v>593103</v>
      </c>
      <c r="H11" s="295">
        <f t="shared" si="1"/>
        <v>0</v>
      </c>
      <c r="I11" s="295">
        <f t="shared" si="1"/>
        <v>4437092</v>
      </c>
      <c r="J11" s="295">
        <f t="shared" si="1"/>
        <v>5030195</v>
      </c>
      <c r="K11" s="295">
        <f t="shared" si="1"/>
        <v>795540</v>
      </c>
      <c r="L11" s="295">
        <f t="shared" si="1"/>
        <v>1472122</v>
      </c>
      <c r="M11" s="295">
        <f t="shared" si="1"/>
        <v>0</v>
      </c>
      <c r="N11" s="295">
        <f t="shared" si="1"/>
        <v>2267662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7297857</v>
      </c>
      <c r="X11" s="295">
        <f t="shared" si="1"/>
        <v>30616600</v>
      </c>
      <c r="Y11" s="295">
        <f t="shared" si="1"/>
        <v>-23318743</v>
      </c>
      <c r="Z11" s="296">
        <f>+IF(X11&lt;&gt;0,+(Y11/X11)*100,0)</f>
        <v>-76.16372490740318</v>
      </c>
      <c r="AA11" s="297">
        <f>SUM(AA6:AA10)</f>
        <v>61233200</v>
      </c>
    </row>
    <row r="12" spans="1:27" ht="13.5">
      <c r="A12" s="298" t="s">
        <v>210</v>
      </c>
      <c r="B12" s="136"/>
      <c r="C12" s="62"/>
      <c r="D12" s="156"/>
      <c r="E12" s="60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155">
        <v>1000000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21810000</v>
      </c>
      <c r="F15" s="60">
        <v>21810000</v>
      </c>
      <c r="G15" s="60">
        <v>43350</v>
      </c>
      <c r="H15" s="60"/>
      <c r="I15" s="60">
        <v>919517</v>
      </c>
      <c r="J15" s="60">
        <v>962867</v>
      </c>
      <c r="K15" s="60">
        <v>525291</v>
      </c>
      <c r="L15" s="60">
        <v>1038201</v>
      </c>
      <c r="M15" s="60"/>
      <c r="N15" s="60">
        <v>1563492</v>
      </c>
      <c r="O15" s="60"/>
      <c r="P15" s="60"/>
      <c r="Q15" s="60"/>
      <c r="R15" s="60"/>
      <c r="S15" s="60"/>
      <c r="T15" s="60"/>
      <c r="U15" s="60"/>
      <c r="V15" s="60"/>
      <c r="W15" s="60">
        <v>2526359</v>
      </c>
      <c r="X15" s="60">
        <v>10905000</v>
      </c>
      <c r="Y15" s="60">
        <v>-8378641</v>
      </c>
      <c r="Z15" s="140">
        <v>-76.83</v>
      </c>
      <c r="AA15" s="155">
        <v>21810000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218531</v>
      </c>
      <c r="M20" s="100">
        <f t="shared" si="2"/>
        <v>0</v>
      </c>
      <c r="N20" s="100">
        <f t="shared" si="2"/>
        <v>218531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218531</v>
      </c>
      <c r="X20" s="100">
        <f t="shared" si="2"/>
        <v>0</v>
      </c>
      <c r="Y20" s="100">
        <f t="shared" si="2"/>
        <v>218531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>
        <v>27599</v>
      </c>
      <c r="M22" s="60"/>
      <c r="N22" s="60">
        <v>27599</v>
      </c>
      <c r="O22" s="60"/>
      <c r="P22" s="60"/>
      <c r="Q22" s="60"/>
      <c r="R22" s="60"/>
      <c r="S22" s="60"/>
      <c r="T22" s="60"/>
      <c r="U22" s="60"/>
      <c r="V22" s="60"/>
      <c r="W22" s="60">
        <v>27599</v>
      </c>
      <c r="X22" s="60"/>
      <c r="Y22" s="60">
        <v>27599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>
        <v>22389</v>
      </c>
      <c r="M25" s="60"/>
      <c r="N25" s="60">
        <v>22389</v>
      </c>
      <c r="O25" s="60"/>
      <c r="P25" s="60"/>
      <c r="Q25" s="60"/>
      <c r="R25" s="60"/>
      <c r="S25" s="60"/>
      <c r="T25" s="60"/>
      <c r="U25" s="60"/>
      <c r="V25" s="60"/>
      <c r="W25" s="60">
        <v>22389</v>
      </c>
      <c r="X25" s="60"/>
      <c r="Y25" s="60">
        <v>22389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49988</v>
      </c>
      <c r="M26" s="295">
        <f t="shared" si="3"/>
        <v>0</v>
      </c>
      <c r="N26" s="295">
        <f t="shared" si="3"/>
        <v>49988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49988</v>
      </c>
      <c r="X26" s="295">
        <f t="shared" si="3"/>
        <v>0</v>
      </c>
      <c r="Y26" s="295">
        <f t="shared" si="3"/>
        <v>49988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>
        <v>137325</v>
      </c>
      <c r="M27" s="60"/>
      <c r="N27" s="60">
        <v>137325</v>
      </c>
      <c r="O27" s="60"/>
      <c r="P27" s="60"/>
      <c r="Q27" s="60"/>
      <c r="R27" s="60"/>
      <c r="S27" s="60"/>
      <c r="T27" s="60"/>
      <c r="U27" s="60"/>
      <c r="V27" s="60"/>
      <c r="W27" s="60">
        <v>137325</v>
      </c>
      <c r="X27" s="60"/>
      <c r="Y27" s="60">
        <v>137325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>
        <v>31218</v>
      </c>
      <c r="M30" s="60"/>
      <c r="N30" s="60">
        <v>31218</v>
      </c>
      <c r="O30" s="60"/>
      <c r="P30" s="60"/>
      <c r="Q30" s="60"/>
      <c r="R30" s="60"/>
      <c r="S30" s="60"/>
      <c r="T30" s="60"/>
      <c r="U30" s="60"/>
      <c r="V30" s="60"/>
      <c r="W30" s="60">
        <v>31218</v>
      </c>
      <c r="X30" s="60"/>
      <c r="Y30" s="60">
        <v>31218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61233200</v>
      </c>
      <c r="F36" s="60">
        <f t="shared" si="4"/>
        <v>61233200</v>
      </c>
      <c r="G36" s="60">
        <f t="shared" si="4"/>
        <v>593103</v>
      </c>
      <c r="H36" s="60">
        <f t="shared" si="4"/>
        <v>0</v>
      </c>
      <c r="I36" s="60">
        <f t="shared" si="4"/>
        <v>4437092</v>
      </c>
      <c r="J36" s="60">
        <f t="shared" si="4"/>
        <v>5030195</v>
      </c>
      <c r="K36" s="60">
        <f t="shared" si="4"/>
        <v>795540</v>
      </c>
      <c r="L36" s="60">
        <f t="shared" si="4"/>
        <v>1472122</v>
      </c>
      <c r="M36" s="60">
        <f t="shared" si="4"/>
        <v>0</v>
      </c>
      <c r="N36" s="60">
        <f t="shared" si="4"/>
        <v>2267662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7297857</v>
      </c>
      <c r="X36" s="60">
        <f t="shared" si="4"/>
        <v>30616600</v>
      </c>
      <c r="Y36" s="60">
        <f t="shared" si="4"/>
        <v>-23318743</v>
      </c>
      <c r="Z36" s="140">
        <f aca="true" t="shared" si="5" ref="Z36:Z49">+IF(X36&lt;&gt;0,+(Y36/X36)*100,0)</f>
        <v>-76.16372490740318</v>
      </c>
      <c r="AA36" s="155">
        <f>AA6+AA21</f>
        <v>61233200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27599</v>
      </c>
      <c r="M37" s="60">
        <f t="shared" si="4"/>
        <v>0</v>
      </c>
      <c r="N37" s="60">
        <f t="shared" si="4"/>
        <v>27599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27599</v>
      </c>
      <c r="X37" s="60">
        <f t="shared" si="4"/>
        <v>0</v>
      </c>
      <c r="Y37" s="60">
        <f t="shared" si="4"/>
        <v>27599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22389</v>
      </c>
      <c r="M40" s="60">
        <f t="shared" si="4"/>
        <v>0</v>
      </c>
      <c r="N40" s="60">
        <f t="shared" si="4"/>
        <v>22389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22389</v>
      </c>
      <c r="X40" s="60">
        <f t="shared" si="4"/>
        <v>0</v>
      </c>
      <c r="Y40" s="60">
        <f t="shared" si="4"/>
        <v>22389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61233200</v>
      </c>
      <c r="F41" s="295">
        <f t="shared" si="6"/>
        <v>61233200</v>
      </c>
      <c r="G41" s="295">
        <f t="shared" si="6"/>
        <v>593103</v>
      </c>
      <c r="H41" s="295">
        <f t="shared" si="6"/>
        <v>0</v>
      </c>
      <c r="I41" s="295">
        <f t="shared" si="6"/>
        <v>4437092</v>
      </c>
      <c r="J41" s="295">
        <f t="shared" si="6"/>
        <v>5030195</v>
      </c>
      <c r="K41" s="295">
        <f t="shared" si="6"/>
        <v>795540</v>
      </c>
      <c r="L41" s="295">
        <f t="shared" si="6"/>
        <v>1522110</v>
      </c>
      <c r="M41" s="295">
        <f t="shared" si="6"/>
        <v>0</v>
      </c>
      <c r="N41" s="295">
        <f t="shared" si="6"/>
        <v>2317650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7347845</v>
      </c>
      <c r="X41" s="295">
        <f t="shared" si="6"/>
        <v>30616600</v>
      </c>
      <c r="Y41" s="295">
        <f t="shared" si="6"/>
        <v>-23268755</v>
      </c>
      <c r="Z41" s="296">
        <f t="shared" si="5"/>
        <v>-76.0004540020773</v>
      </c>
      <c r="AA41" s="297">
        <f>SUM(AA36:AA40)</f>
        <v>61233200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1000000</v>
      </c>
      <c r="F42" s="54">
        <f t="shared" si="7"/>
        <v>1000000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137325</v>
      </c>
      <c r="M42" s="54">
        <f t="shared" si="7"/>
        <v>0</v>
      </c>
      <c r="N42" s="54">
        <f t="shared" si="7"/>
        <v>137325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137325</v>
      </c>
      <c r="X42" s="54">
        <f t="shared" si="7"/>
        <v>500000</v>
      </c>
      <c r="Y42" s="54">
        <f t="shared" si="7"/>
        <v>-362675</v>
      </c>
      <c r="Z42" s="184">
        <f t="shared" si="5"/>
        <v>-72.53500000000001</v>
      </c>
      <c r="AA42" s="130">
        <f aca="true" t="shared" si="8" ref="AA42:AA48">AA12+AA27</f>
        <v>1000000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21810000</v>
      </c>
      <c r="F45" s="54">
        <f t="shared" si="7"/>
        <v>21810000</v>
      </c>
      <c r="G45" s="54">
        <f t="shared" si="7"/>
        <v>43350</v>
      </c>
      <c r="H45" s="54">
        <f t="shared" si="7"/>
        <v>0</v>
      </c>
      <c r="I45" s="54">
        <f t="shared" si="7"/>
        <v>919517</v>
      </c>
      <c r="J45" s="54">
        <f t="shared" si="7"/>
        <v>962867</v>
      </c>
      <c r="K45" s="54">
        <f t="shared" si="7"/>
        <v>525291</v>
      </c>
      <c r="L45" s="54">
        <f t="shared" si="7"/>
        <v>1069419</v>
      </c>
      <c r="M45" s="54">
        <f t="shared" si="7"/>
        <v>0</v>
      </c>
      <c r="N45" s="54">
        <f t="shared" si="7"/>
        <v>1594710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2557577</v>
      </c>
      <c r="X45" s="54">
        <f t="shared" si="7"/>
        <v>10905000</v>
      </c>
      <c r="Y45" s="54">
        <f t="shared" si="7"/>
        <v>-8347423</v>
      </c>
      <c r="Z45" s="184">
        <f t="shared" si="5"/>
        <v>-76.54674919761577</v>
      </c>
      <c r="AA45" s="130">
        <f t="shared" si="8"/>
        <v>21810000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84043200</v>
      </c>
      <c r="F49" s="220">
        <f t="shared" si="9"/>
        <v>84043200</v>
      </c>
      <c r="G49" s="220">
        <f t="shared" si="9"/>
        <v>636453</v>
      </c>
      <c r="H49" s="220">
        <f t="shared" si="9"/>
        <v>0</v>
      </c>
      <c r="I49" s="220">
        <f t="shared" si="9"/>
        <v>5356609</v>
      </c>
      <c r="J49" s="220">
        <f t="shared" si="9"/>
        <v>5993062</v>
      </c>
      <c r="K49" s="220">
        <f t="shared" si="9"/>
        <v>1320831</v>
      </c>
      <c r="L49" s="220">
        <f t="shared" si="9"/>
        <v>2728854</v>
      </c>
      <c r="M49" s="220">
        <f t="shared" si="9"/>
        <v>0</v>
      </c>
      <c r="N49" s="220">
        <f t="shared" si="9"/>
        <v>4049685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10042747</v>
      </c>
      <c r="X49" s="220">
        <f t="shared" si="9"/>
        <v>42021600</v>
      </c>
      <c r="Y49" s="220">
        <f t="shared" si="9"/>
        <v>-31978853</v>
      </c>
      <c r="Z49" s="221">
        <f t="shared" si="5"/>
        <v>-76.10098853922744</v>
      </c>
      <c r="AA49" s="222">
        <f>SUM(AA41:AA48)</f>
        <v>84043200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3410000</v>
      </c>
      <c r="F51" s="54">
        <f t="shared" si="10"/>
        <v>3410000</v>
      </c>
      <c r="G51" s="54">
        <f t="shared" si="10"/>
        <v>103406</v>
      </c>
      <c r="H51" s="54">
        <f t="shared" si="10"/>
        <v>0</v>
      </c>
      <c r="I51" s="54">
        <f t="shared" si="10"/>
        <v>654853</v>
      </c>
      <c r="J51" s="54">
        <f t="shared" si="10"/>
        <v>758259</v>
      </c>
      <c r="K51" s="54">
        <f t="shared" si="10"/>
        <v>364365</v>
      </c>
      <c r="L51" s="54">
        <f t="shared" si="10"/>
        <v>0</v>
      </c>
      <c r="M51" s="54">
        <f t="shared" si="10"/>
        <v>0</v>
      </c>
      <c r="N51" s="54">
        <f t="shared" si="10"/>
        <v>364365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1122624</v>
      </c>
      <c r="X51" s="54">
        <f t="shared" si="10"/>
        <v>1705000</v>
      </c>
      <c r="Y51" s="54">
        <f t="shared" si="10"/>
        <v>-582376</v>
      </c>
      <c r="Z51" s="184">
        <f>+IF(X51&lt;&gt;0,+(Y51/X51)*100,0)</f>
        <v>-34.156950146627565</v>
      </c>
      <c r="AA51" s="130">
        <f>SUM(AA57:AA61)</f>
        <v>3410000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>
        <v>646</v>
      </c>
      <c r="H52" s="60"/>
      <c r="I52" s="60">
        <v>267</v>
      </c>
      <c r="J52" s="60">
        <v>913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913</v>
      </c>
      <c r="X52" s="60"/>
      <c r="Y52" s="60">
        <v>913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38804</v>
      </c>
      <c r="H53" s="60"/>
      <c r="I53" s="60">
        <v>137370</v>
      </c>
      <c r="J53" s="60">
        <v>176174</v>
      </c>
      <c r="K53" s="60">
        <v>97408</v>
      </c>
      <c r="L53" s="60"/>
      <c r="M53" s="60"/>
      <c r="N53" s="60">
        <v>97408</v>
      </c>
      <c r="O53" s="60"/>
      <c r="P53" s="60"/>
      <c r="Q53" s="60"/>
      <c r="R53" s="60"/>
      <c r="S53" s="60"/>
      <c r="T53" s="60"/>
      <c r="U53" s="60"/>
      <c r="V53" s="60"/>
      <c r="W53" s="60">
        <v>273582</v>
      </c>
      <c r="X53" s="60"/>
      <c r="Y53" s="60">
        <v>273582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>
        <v>12647</v>
      </c>
      <c r="J56" s="60">
        <v>12647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12647</v>
      </c>
      <c r="X56" s="60"/>
      <c r="Y56" s="60">
        <v>12647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39450</v>
      </c>
      <c r="H57" s="295">
        <f t="shared" si="11"/>
        <v>0</v>
      </c>
      <c r="I57" s="295">
        <f t="shared" si="11"/>
        <v>150284</v>
      </c>
      <c r="J57" s="295">
        <f t="shared" si="11"/>
        <v>189734</v>
      </c>
      <c r="K57" s="295">
        <f t="shared" si="11"/>
        <v>97408</v>
      </c>
      <c r="L57" s="295">
        <f t="shared" si="11"/>
        <v>0</v>
      </c>
      <c r="M57" s="295">
        <f t="shared" si="11"/>
        <v>0</v>
      </c>
      <c r="N57" s="295">
        <f t="shared" si="11"/>
        <v>97408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287142</v>
      </c>
      <c r="X57" s="295">
        <f t="shared" si="11"/>
        <v>0</v>
      </c>
      <c r="Y57" s="295">
        <f t="shared" si="11"/>
        <v>287142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1000000</v>
      </c>
      <c r="F58" s="60">
        <v>1000000</v>
      </c>
      <c r="G58" s="60"/>
      <c r="H58" s="60"/>
      <c r="I58" s="60">
        <v>342385</v>
      </c>
      <c r="J58" s="60">
        <v>342385</v>
      </c>
      <c r="K58" s="60">
        <v>72970</v>
      </c>
      <c r="L58" s="60"/>
      <c r="M58" s="60"/>
      <c r="N58" s="60">
        <v>72970</v>
      </c>
      <c r="O58" s="60"/>
      <c r="P58" s="60"/>
      <c r="Q58" s="60"/>
      <c r="R58" s="60"/>
      <c r="S58" s="60"/>
      <c r="T58" s="60"/>
      <c r="U58" s="60"/>
      <c r="V58" s="60"/>
      <c r="W58" s="60">
        <v>415355</v>
      </c>
      <c r="X58" s="60">
        <v>500000</v>
      </c>
      <c r="Y58" s="60">
        <v>-84645</v>
      </c>
      <c r="Z58" s="140">
        <v>-16.93</v>
      </c>
      <c r="AA58" s="155">
        <v>1000000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2410000</v>
      </c>
      <c r="F61" s="60">
        <v>2410000</v>
      </c>
      <c r="G61" s="60">
        <v>63956</v>
      </c>
      <c r="H61" s="60"/>
      <c r="I61" s="60">
        <v>162184</v>
      </c>
      <c r="J61" s="60">
        <v>226140</v>
      </c>
      <c r="K61" s="60">
        <v>193987</v>
      </c>
      <c r="L61" s="60"/>
      <c r="M61" s="60"/>
      <c r="N61" s="60">
        <v>193987</v>
      </c>
      <c r="O61" s="60"/>
      <c r="P61" s="60"/>
      <c r="Q61" s="60"/>
      <c r="R61" s="60"/>
      <c r="S61" s="60"/>
      <c r="T61" s="60"/>
      <c r="U61" s="60"/>
      <c r="V61" s="60"/>
      <c r="W61" s="60">
        <v>420127</v>
      </c>
      <c r="X61" s="60">
        <v>1205000</v>
      </c>
      <c r="Y61" s="60">
        <v>-784873</v>
      </c>
      <c r="Z61" s="140">
        <v>-65.13</v>
      </c>
      <c r="AA61" s="155">
        <v>2410000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6960000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6960000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61233200</v>
      </c>
      <c r="F5" s="345">
        <f t="shared" si="0"/>
        <v>61233200</v>
      </c>
      <c r="G5" s="345">
        <f t="shared" si="0"/>
        <v>593103</v>
      </c>
      <c r="H5" s="343">
        <f t="shared" si="0"/>
        <v>0</v>
      </c>
      <c r="I5" s="343">
        <f t="shared" si="0"/>
        <v>4437092</v>
      </c>
      <c r="J5" s="345">
        <f t="shared" si="0"/>
        <v>5030195</v>
      </c>
      <c r="K5" s="345">
        <f t="shared" si="0"/>
        <v>795540</v>
      </c>
      <c r="L5" s="343">
        <f t="shared" si="0"/>
        <v>1472122</v>
      </c>
      <c r="M5" s="343">
        <f t="shared" si="0"/>
        <v>0</v>
      </c>
      <c r="N5" s="345">
        <f t="shared" si="0"/>
        <v>2267662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7297857</v>
      </c>
      <c r="X5" s="343">
        <f t="shared" si="0"/>
        <v>30616600</v>
      </c>
      <c r="Y5" s="345">
        <f t="shared" si="0"/>
        <v>-23318743</v>
      </c>
      <c r="Z5" s="346">
        <f>+IF(X5&lt;&gt;0,+(Y5/X5)*100,0)</f>
        <v>-76.16372490740318</v>
      </c>
      <c r="AA5" s="347">
        <f>+AA6+AA8+AA11+AA13+AA15</f>
        <v>61233200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61233200</v>
      </c>
      <c r="F6" s="59">
        <f t="shared" si="1"/>
        <v>61233200</v>
      </c>
      <c r="G6" s="59">
        <f t="shared" si="1"/>
        <v>593103</v>
      </c>
      <c r="H6" s="60">
        <f t="shared" si="1"/>
        <v>0</v>
      </c>
      <c r="I6" s="60">
        <f t="shared" si="1"/>
        <v>4437092</v>
      </c>
      <c r="J6" s="59">
        <f t="shared" si="1"/>
        <v>5030195</v>
      </c>
      <c r="K6" s="59">
        <f t="shared" si="1"/>
        <v>795540</v>
      </c>
      <c r="L6" s="60">
        <f t="shared" si="1"/>
        <v>1472122</v>
      </c>
      <c r="M6" s="60">
        <f t="shared" si="1"/>
        <v>0</v>
      </c>
      <c r="N6" s="59">
        <f t="shared" si="1"/>
        <v>2267662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7297857</v>
      </c>
      <c r="X6" s="60">
        <f t="shared" si="1"/>
        <v>30616600</v>
      </c>
      <c r="Y6" s="59">
        <f t="shared" si="1"/>
        <v>-23318743</v>
      </c>
      <c r="Z6" s="61">
        <f>+IF(X6&lt;&gt;0,+(Y6/X6)*100,0)</f>
        <v>-76.16372490740318</v>
      </c>
      <c r="AA6" s="62">
        <f t="shared" si="1"/>
        <v>61233200</v>
      </c>
    </row>
    <row r="7" spans="1:27" ht="13.5">
      <c r="A7" s="291" t="s">
        <v>228</v>
      </c>
      <c r="B7" s="142"/>
      <c r="C7" s="60"/>
      <c r="D7" s="327"/>
      <c r="E7" s="60">
        <v>61233200</v>
      </c>
      <c r="F7" s="59">
        <v>61233200</v>
      </c>
      <c r="G7" s="59">
        <v>593103</v>
      </c>
      <c r="H7" s="60"/>
      <c r="I7" s="60">
        <v>4437092</v>
      </c>
      <c r="J7" s="59">
        <v>5030195</v>
      </c>
      <c r="K7" s="59">
        <v>795540</v>
      </c>
      <c r="L7" s="60">
        <v>1472122</v>
      </c>
      <c r="M7" s="60"/>
      <c r="N7" s="59">
        <v>2267662</v>
      </c>
      <c r="O7" s="59"/>
      <c r="P7" s="60"/>
      <c r="Q7" s="60"/>
      <c r="R7" s="59"/>
      <c r="S7" s="59"/>
      <c r="T7" s="60"/>
      <c r="U7" s="60"/>
      <c r="V7" s="59"/>
      <c r="W7" s="59">
        <v>7297857</v>
      </c>
      <c r="X7" s="60">
        <v>30616600</v>
      </c>
      <c r="Y7" s="59">
        <v>-23318743</v>
      </c>
      <c r="Z7" s="61">
        <v>-76.16</v>
      </c>
      <c r="AA7" s="62">
        <v>61233200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1000000</v>
      </c>
      <c r="F22" s="332">
        <f t="shared" si="6"/>
        <v>1000000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500000</v>
      </c>
      <c r="Y22" s="332">
        <f t="shared" si="6"/>
        <v>-500000</v>
      </c>
      <c r="Z22" s="323">
        <f>+IF(X22&lt;&gt;0,+(Y22/X22)*100,0)</f>
        <v>-100</v>
      </c>
      <c r="AA22" s="337">
        <f>SUM(AA23:AA32)</f>
        <v>1000000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1000000</v>
      </c>
      <c r="F25" s="59">
        <v>1000000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500000</v>
      </c>
      <c r="Y25" s="59">
        <v>-500000</v>
      </c>
      <c r="Z25" s="61">
        <v>-100</v>
      </c>
      <c r="AA25" s="62">
        <v>1000000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21810000</v>
      </c>
      <c r="F40" s="332">
        <f t="shared" si="9"/>
        <v>21810000</v>
      </c>
      <c r="G40" s="332">
        <f t="shared" si="9"/>
        <v>43350</v>
      </c>
      <c r="H40" s="330">
        <f t="shared" si="9"/>
        <v>0</v>
      </c>
      <c r="I40" s="330">
        <f t="shared" si="9"/>
        <v>919517</v>
      </c>
      <c r="J40" s="332">
        <f t="shared" si="9"/>
        <v>962867</v>
      </c>
      <c r="K40" s="332">
        <f t="shared" si="9"/>
        <v>525291</v>
      </c>
      <c r="L40" s="330">
        <f t="shared" si="9"/>
        <v>1038201</v>
      </c>
      <c r="M40" s="330">
        <f t="shared" si="9"/>
        <v>0</v>
      </c>
      <c r="N40" s="332">
        <f t="shared" si="9"/>
        <v>1563492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2526359</v>
      </c>
      <c r="X40" s="330">
        <f t="shared" si="9"/>
        <v>10905000</v>
      </c>
      <c r="Y40" s="332">
        <f t="shared" si="9"/>
        <v>-8378641</v>
      </c>
      <c r="Z40" s="323">
        <f>+IF(X40&lt;&gt;0,+(Y40/X40)*100,0)</f>
        <v>-76.83302154974783</v>
      </c>
      <c r="AA40" s="337">
        <f>SUM(AA41:AA49)</f>
        <v>21810000</v>
      </c>
    </row>
    <row r="41" spans="1:27" ht="13.5">
      <c r="A41" s="348" t="s">
        <v>247</v>
      </c>
      <c r="B41" s="142"/>
      <c r="C41" s="349"/>
      <c r="D41" s="350"/>
      <c r="E41" s="349">
        <v>3100000</v>
      </c>
      <c r="F41" s="351">
        <v>3100000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1550000</v>
      </c>
      <c r="Y41" s="351">
        <v>-1550000</v>
      </c>
      <c r="Z41" s="352">
        <v>-100</v>
      </c>
      <c r="AA41" s="353">
        <v>3100000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10000000</v>
      </c>
      <c r="F43" s="357">
        <v>10000000</v>
      </c>
      <c r="G43" s="357">
        <v>43350</v>
      </c>
      <c r="H43" s="305"/>
      <c r="I43" s="305">
        <v>839049</v>
      </c>
      <c r="J43" s="357">
        <v>882399</v>
      </c>
      <c r="K43" s="357">
        <v>438596</v>
      </c>
      <c r="L43" s="305">
        <v>1015482</v>
      </c>
      <c r="M43" s="305"/>
      <c r="N43" s="357">
        <v>1454078</v>
      </c>
      <c r="O43" s="357"/>
      <c r="P43" s="305"/>
      <c r="Q43" s="305"/>
      <c r="R43" s="357"/>
      <c r="S43" s="357"/>
      <c r="T43" s="305"/>
      <c r="U43" s="305"/>
      <c r="V43" s="357"/>
      <c r="W43" s="357">
        <v>2336477</v>
      </c>
      <c r="X43" s="305">
        <v>5000000</v>
      </c>
      <c r="Y43" s="357">
        <v>-2663523</v>
      </c>
      <c r="Z43" s="358">
        <v>-53.27</v>
      </c>
      <c r="AA43" s="303">
        <v>10000000</v>
      </c>
    </row>
    <row r="44" spans="1:27" ht="13.5">
      <c r="A44" s="348" t="s">
        <v>250</v>
      </c>
      <c r="B44" s="136"/>
      <c r="C44" s="60"/>
      <c r="D44" s="355"/>
      <c r="E44" s="54">
        <v>1710000</v>
      </c>
      <c r="F44" s="53">
        <v>1710000</v>
      </c>
      <c r="G44" s="53"/>
      <c r="H44" s="54"/>
      <c r="I44" s="54">
        <v>80468</v>
      </c>
      <c r="J44" s="53">
        <v>80468</v>
      </c>
      <c r="K44" s="53">
        <v>86695</v>
      </c>
      <c r="L44" s="54">
        <v>22719</v>
      </c>
      <c r="M44" s="54"/>
      <c r="N44" s="53">
        <v>109414</v>
      </c>
      <c r="O44" s="53"/>
      <c r="P44" s="54"/>
      <c r="Q44" s="54"/>
      <c r="R44" s="53"/>
      <c r="S44" s="53"/>
      <c r="T44" s="54"/>
      <c r="U44" s="54"/>
      <c r="V44" s="53"/>
      <c r="W44" s="53">
        <v>189882</v>
      </c>
      <c r="X44" s="54">
        <v>855000</v>
      </c>
      <c r="Y44" s="53">
        <v>-665118</v>
      </c>
      <c r="Z44" s="94">
        <v>-77.79</v>
      </c>
      <c r="AA44" s="95">
        <v>1710000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7000000</v>
      </c>
      <c r="F47" s="53">
        <v>7000000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3500000</v>
      </c>
      <c r="Y47" s="53">
        <v>-3500000</v>
      </c>
      <c r="Z47" s="94">
        <v>-100</v>
      </c>
      <c r="AA47" s="95">
        <v>7000000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84043200</v>
      </c>
      <c r="F60" s="264">
        <f t="shared" si="14"/>
        <v>84043200</v>
      </c>
      <c r="G60" s="264">
        <f t="shared" si="14"/>
        <v>636453</v>
      </c>
      <c r="H60" s="219">
        <f t="shared" si="14"/>
        <v>0</v>
      </c>
      <c r="I60" s="219">
        <f t="shared" si="14"/>
        <v>5356609</v>
      </c>
      <c r="J60" s="264">
        <f t="shared" si="14"/>
        <v>5993062</v>
      </c>
      <c r="K60" s="264">
        <f t="shared" si="14"/>
        <v>1320831</v>
      </c>
      <c r="L60" s="219">
        <f t="shared" si="14"/>
        <v>2510323</v>
      </c>
      <c r="M60" s="219">
        <f t="shared" si="14"/>
        <v>0</v>
      </c>
      <c r="N60" s="264">
        <f t="shared" si="14"/>
        <v>3831154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9824216</v>
      </c>
      <c r="X60" s="219">
        <f t="shared" si="14"/>
        <v>42021600</v>
      </c>
      <c r="Y60" s="264">
        <f t="shared" si="14"/>
        <v>-32197384</v>
      </c>
      <c r="Z60" s="324">
        <f>+IF(X60&lt;&gt;0,+(Y60/X60)*100,0)</f>
        <v>-76.62103299255621</v>
      </c>
      <c r="AA60" s="232">
        <f>+AA57+AA54+AA51+AA40+AA37+AA34+AA22+AA5</f>
        <v>84043200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49988</v>
      </c>
      <c r="M5" s="343">
        <f t="shared" si="0"/>
        <v>0</v>
      </c>
      <c r="N5" s="345">
        <f t="shared" si="0"/>
        <v>49988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49988</v>
      </c>
      <c r="X5" s="343">
        <f t="shared" si="0"/>
        <v>0</v>
      </c>
      <c r="Y5" s="345">
        <f t="shared" si="0"/>
        <v>49988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27599</v>
      </c>
      <c r="M8" s="60">
        <f t="shared" si="2"/>
        <v>0</v>
      </c>
      <c r="N8" s="59">
        <f t="shared" si="2"/>
        <v>27599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27599</v>
      </c>
      <c r="X8" s="60">
        <f t="shared" si="2"/>
        <v>0</v>
      </c>
      <c r="Y8" s="59">
        <f t="shared" si="2"/>
        <v>27599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>
        <v>27599</v>
      </c>
      <c r="M9" s="60"/>
      <c r="N9" s="59">
        <v>27599</v>
      </c>
      <c r="O9" s="59"/>
      <c r="P9" s="60"/>
      <c r="Q9" s="60"/>
      <c r="R9" s="59"/>
      <c r="S9" s="59"/>
      <c r="T9" s="60"/>
      <c r="U9" s="60"/>
      <c r="V9" s="59"/>
      <c r="W9" s="59">
        <v>27599</v>
      </c>
      <c r="X9" s="60"/>
      <c r="Y9" s="59">
        <v>27599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22389</v>
      </c>
      <c r="M15" s="60">
        <f t="shared" si="5"/>
        <v>0</v>
      </c>
      <c r="N15" s="59">
        <f t="shared" si="5"/>
        <v>22389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22389</v>
      </c>
      <c r="X15" s="60">
        <f t="shared" si="5"/>
        <v>0</v>
      </c>
      <c r="Y15" s="59">
        <f t="shared" si="5"/>
        <v>22389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>
        <v>22389</v>
      </c>
      <c r="M20" s="60"/>
      <c r="N20" s="59">
        <v>22389</v>
      </c>
      <c r="O20" s="59"/>
      <c r="P20" s="60"/>
      <c r="Q20" s="60"/>
      <c r="R20" s="59"/>
      <c r="S20" s="59"/>
      <c r="T20" s="60"/>
      <c r="U20" s="60"/>
      <c r="V20" s="59"/>
      <c r="W20" s="59">
        <v>22389</v>
      </c>
      <c r="X20" s="60"/>
      <c r="Y20" s="59">
        <v>22389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137325</v>
      </c>
      <c r="M22" s="330">
        <f t="shared" si="6"/>
        <v>0</v>
      </c>
      <c r="N22" s="332">
        <f t="shared" si="6"/>
        <v>137325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137325</v>
      </c>
      <c r="X22" s="330">
        <f t="shared" si="6"/>
        <v>0</v>
      </c>
      <c r="Y22" s="332">
        <f t="shared" si="6"/>
        <v>137325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>
        <v>137325</v>
      </c>
      <c r="M25" s="60"/>
      <c r="N25" s="59">
        <v>137325</v>
      </c>
      <c r="O25" s="59"/>
      <c r="P25" s="60"/>
      <c r="Q25" s="60"/>
      <c r="R25" s="59"/>
      <c r="S25" s="59"/>
      <c r="T25" s="60"/>
      <c r="U25" s="60"/>
      <c r="V25" s="59"/>
      <c r="W25" s="59">
        <v>137325</v>
      </c>
      <c r="X25" s="60"/>
      <c r="Y25" s="59">
        <v>137325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31218</v>
      </c>
      <c r="M40" s="330">
        <f t="shared" si="9"/>
        <v>0</v>
      </c>
      <c r="N40" s="332">
        <f t="shared" si="9"/>
        <v>31218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31218</v>
      </c>
      <c r="X40" s="330">
        <f t="shared" si="9"/>
        <v>0</v>
      </c>
      <c r="Y40" s="332">
        <f t="shared" si="9"/>
        <v>31218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>
        <v>13225</v>
      </c>
      <c r="M41" s="349"/>
      <c r="N41" s="351">
        <v>13225</v>
      </c>
      <c r="O41" s="351"/>
      <c r="P41" s="349"/>
      <c r="Q41" s="349"/>
      <c r="R41" s="351"/>
      <c r="S41" s="351"/>
      <c r="T41" s="349"/>
      <c r="U41" s="349"/>
      <c r="V41" s="351"/>
      <c r="W41" s="351">
        <v>13225</v>
      </c>
      <c r="X41" s="349"/>
      <c r="Y41" s="351">
        <v>13225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>
        <v>17993</v>
      </c>
      <c r="M47" s="54"/>
      <c r="N47" s="53">
        <v>17993</v>
      </c>
      <c r="O47" s="53"/>
      <c r="P47" s="54"/>
      <c r="Q47" s="54"/>
      <c r="R47" s="53"/>
      <c r="S47" s="53"/>
      <c r="T47" s="54"/>
      <c r="U47" s="54"/>
      <c r="V47" s="53"/>
      <c r="W47" s="53">
        <v>17993</v>
      </c>
      <c r="X47" s="54"/>
      <c r="Y47" s="53">
        <v>17993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218531</v>
      </c>
      <c r="M60" s="219">
        <f t="shared" si="14"/>
        <v>0</v>
      </c>
      <c r="N60" s="264">
        <f t="shared" si="14"/>
        <v>218531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218531</v>
      </c>
      <c r="X60" s="219">
        <f t="shared" si="14"/>
        <v>0</v>
      </c>
      <c r="Y60" s="264">
        <f t="shared" si="14"/>
        <v>218531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2015-02-02T10:29:41Z</dcterms:created>
  <dcterms:modified xsi:type="dcterms:W3CDTF">2015-02-02T10:34:23Z</dcterms:modified>
  <cp:category/>
  <cp:version/>
  <cp:contentType/>
  <cp:contentStatus/>
</cp:coreProperties>
</file>