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<sst xmlns="http://schemas.openxmlformats.org/spreadsheetml/2006/main" count="855" uniqueCount="302">
  <si>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Nxuba(EC128)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</si>
  <si>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</si>
  <si>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</si>
  <si>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</si>
  <si>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</si>
  <si>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</si>
  <si>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</si>
  <si>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</si>
  <si>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</si>
  <si>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</si>
  <si>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</si>
  <si>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</si>
  <si>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</si>
  <si>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</si>
  <si>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</si>
  <si>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</si>
  <si>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</si>
  <si>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</si>
  <si>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</si>
  <si>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</si>
  <si>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</si>
  <si>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</si>
  <si>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</si>
  <si>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</si>
  <si>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</si>
  <si>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</si>
  <si>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</si>
  <si>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</si>
  <si>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</si>
  <si>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</si>
  <si>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</si>
  <si>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</si>
  <si>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</si>
  <si>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</si>
  <si>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</si>
  <si>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</si>
  <si>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</si>
  <si>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</si>
  <si>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</si>
  <si>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</si>
  <si>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</si>
  <si>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</si>
  <si>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</si>
  <si>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</si>
  <si>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</si>
  <si>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</si>
  <si>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</si>
  <si>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</si>
  <si>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</si>
  <si>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</si>
  <si>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</si>
  <si>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</si>
  <si>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</si>
  <si>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</si>
  <si>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</si>
  <si>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</si>
  <si>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</si>
  <si>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</si>
  <si>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</si>
  <si>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</si>
  <si>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</si>
  <si>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</si>
  <si>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</si>
  <si>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</si>
  <si>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</si>
  <si>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</si>
  <si>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</si>
  <si>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</si>
  <si>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</si>
  <si>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</si>
  <si>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Nxuba(EC128)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</si>
  <si>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</si>
  <si>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</si>
  <si>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</si>
  <si>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</si>
  <si>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</si>
  <si>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</si>
  <si>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</si>
  <si>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</si>
  <si>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</si>
  <si>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</si>
  <si>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</si>
  <si>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</si>
  <si>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</si>
  <si>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</si>
  <si>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</si>
  <si>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</si>
  <si>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</si>
  <si>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</si>
  <si>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</si>
  <si>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</si>
  <si>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</si>
  <si>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</si>
  <si>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</si>
  <si>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</si>
  <si>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</si>
  <si>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</si>
  <si>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</si>
  <si>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</si>
  <si>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</si>
  <si>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Nxuba(EC128)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</si>
  <si>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</si>
  <si>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</si>
  <si>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</si>
  <si>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</si>
  <si>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</si>
  <si>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</si>
  <si>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</si>
  <si>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</si>
  <si>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</si>
  <si>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</si>
  <si>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</si>
  <si>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</si>
  <si>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</si>
  <si>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</si>
  <si>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</si>
  <si>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</si>
  <si>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</si>
  <si>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</si>
  <si>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</si>
  <si>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</si>
  <si>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</si>
  <si>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</si>
  <si>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</si>
  <si>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</si>
  <si>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</si>
  <si>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</si>
  <si>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</si>
  <si>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</si>
  <si>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Nxuba(EC128)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</si>
  <si>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</si>
  <si>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</si>
  <si>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</si>
  <si>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</si>
  <si>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</si>
  <si>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</si>
  <si>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</si>
  <si>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</si>
  <si>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</si>
  <si>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</si>
  <si>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Nxuba(EC128)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</si>
  <si>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</si>
  <si>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</si>
  <si>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</si>
  <si>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</si>
  <si>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</si>
  <si>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</si>
  <si>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</si>
  <si>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</si>
  <si>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</si>
  <si>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</si>
  <si>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</si>
  <si>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</si>
  <si>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</si>
  <si>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</si>
  <si>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</si>
  <si>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</si>
  <si>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</si>
  <si>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</si>
  <si>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</si>
  <si>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</si>
  <si>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</si>
  <si>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</si>
  <si>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</si>
  <si>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</si>
  <si>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</si>
  <si>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</si>
  <si>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</si>
  <si>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</si>
  <si>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</si>
  <si>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</si>
  <si>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</si>
  <si>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</si>
  <si>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</si>
  <si>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Nxuba(EC128)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</si>
  <si>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</si>
  <si>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</si>
  <si>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</si>
  <si>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</si>
  <si>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</si>
  <si>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</si>
  <si>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</si>
  <si>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</si>
  <si>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</si>
  <si>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</si>
  <si>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</si>
  <si>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</si>
  <si>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</si>
  <si>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</si>
  <si>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</si>
  <si>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</si>
  <si>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</si>
  <si>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</si>
  <si>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</si>
  <si>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</si>
  <si>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</si>
  <si>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</si>
  <si>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</si>
  <si>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</si>
  <si>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</si>
  <si>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</si>
  <si>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Nxuba(EC128)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</si>
  <si>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</si>
  <si>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</si>
  <si>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</si>
  <si>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</si>
  <si>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</si>
  <si>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</si>
  <si>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</si>
  <si>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</si>
  <si>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</si>
  <si>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</si>
  <si>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</si>
  <si>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</si>
  <si>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</si>
  <si>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</si>
  <si>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</si>
  <si>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</si>
  <si>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</si>
  <si>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</si>
  <si>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</si>
  <si>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</si>
  <si>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</si>
  <si>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</si>
  <si>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</si>
  <si>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</si>
  <si>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Nxuba(EC128)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</si>
  <si>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</si>
  <si>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</si>
  <si>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</si>
  <si>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</si>
  <si>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</si>
  <si>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</si>
  <si>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</si>
  <si>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</si>
  <si>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</si>
  <si>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</si>
  <si>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</si>
  <si>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</si>
  <si>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</si>
  <si>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</si>
  <si>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</si>
  <si>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</si>
  <si>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</si>
  <si>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</si>
  <si>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</si>
  <si>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</si>
  <si>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</si>
  <si>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</si>
  <si>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</si>
  <si>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</si>
  <si>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</si>
  <si>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</si>
  <si>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</si>
  <si>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</si>
  <si>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</si>
  <si>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</si>
  <si>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</si>
  <si>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</si>
  <si>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</si>
  <si>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</si>
  <si>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</si>
  <si>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Nxuba(EC128)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</si>
  <si>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</si>
  <si>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</si>
  <si>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Nxuba(EC128)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</si>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</sst>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3214734</v>
      </c>
      <c r="C5" s="19">
        <v>0</v>
      </c>
      <c r="D5" s="59">
        <v>3302733</v>
      </c>
      <c r="E5" s="60">
        <v>3302733</v>
      </c>
      <c r="F5" s="60">
        <v>225069</v>
      </c>
      <c r="G5" s="60">
        <v>213400</v>
      </c>
      <c r="H5" s="60">
        <v>199104</v>
      </c>
      <c r="I5" s="60">
        <v>637573</v>
      </c>
      <c r="J5" s="60">
        <v>253612</v>
      </c>
      <c r="K5" s="60">
        <v>195515</v>
      </c>
      <c r="L5" s="60">
        <v>0</v>
      </c>
      <c r="M5" s="60">
        <v>449127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1086700</v>
      </c>
      <c r="W5" s="60">
        <v>1628763</v>
      </c>
      <c r="X5" s="60">
        <v>-542063</v>
      </c>
      <c r="Y5" s="61">
        <v>-33.28</v>
      </c>
      <c r="Z5" s="62">
        <v>3302733</v>
      </c>
    </row>
    <row r="6" spans="1:26" ht="13.5">
      <c r="A6" s="58" t="s">
        <v>32</v>
      </c>
      <c r="B6" s="19">
        <v>21488718</v>
      </c>
      <c r="C6" s="19">
        <v>0</v>
      </c>
      <c r="D6" s="59">
        <v>21052616</v>
      </c>
      <c r="E6" s="60">
        <v>21052616</v>
      </c>
      <c r="F6" s="60">
        <v>1419654</v>
      </c>
      <c r="G6" s="60">
        <v>1046144</v>
      </c>
      <c r="H6" s="60">
        <v>1524698</v>
      </c>
      <c r="I6" s="60">
        <v>3990496</v>
      </c>
      <c r="J6" s="60">
        <v>1896579</v>
      </c>
      <c r="K6" s="60">
        <v>1056232</v>
      </c>
      <c r="L6" s="60">
        <v>0</v>
      </c>
      <c r="M6" s="60">
        <v>2952811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6943307</v>
      </c>
      <c r="W6" s="60">
        <v>10368665</v>
      </c>
      <c r="X6" s="60">
        <v>-3425358</v>
      </c>
      <c r="Y6" s="61">
        <v>-33.04</v>
      </c>
      <c r="Z6" s="62">
        <v>21052616</v>
      </c>
    </row>
    <row r="7" spans="1:26" ht="13.5">
      <c r="A7" s="58" t="s">
        <v>33</v>
      </c>
      <c r="B7" s="19">
        <v>2512671</v>
      </c>
      <c r="C7" s="19">
        <v>0</v>
      </c>
      <c r="D7" s="59">
        <v>150000</v>
      </c>
      <c r="E7" s="60">
        <v>150000</v>
      </c>
      <c r="F7" s="60">
        <v>0</v>
      </c>
      <c r="G7" s="60">
        <v>0</v>
      </c>
      <c r="H7" s="60">
        <v>18391</v>
      </c>
      <c r="I7" s="60">
        <v>18391</v>
      </c>
      <c r="J7" s="60">
        <v>1836</v>
      </c>
      <c r="K7" s="60">
        <v>1467</v>
      </c>
      <c r="L7" s="60">
        <v>0</v>
      </c>
      <c r="M7" s="60">
        <v>3303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21694</v>
      </c>
      <c r="W7" s="60">
        <v>60000</v>
      </c>
      <c r="X7" s="60">
        <v>-38306</v>
      </c>
      <c r="Y7" s="61">
        <v>-63.84</v>
      </c>
      <c r="Z7" s="62">
        <v>150000</v>
      </c>
    </row>
    <row r="8" spans="1:26" ht="13.5">
      <c r="A8" s="58" t="s">
        <v>34</v>
      </c>
      <c r="B8" s="19">
        <v>27235858</v>
      </c>
      <c r="C8" s="19">
        <v>0</v>
      </c>
      <c r="D8" s="59">
        <v>28157000</v>
      </c>
      <c r="E8" s="60">
        <v>28157000</v>
      </c>
      <c r="F8" s="60">
        <v>10267000</v>
      </c>
      <c r="G8" s="60">
        <v>1856000</v>
      </c>
      <c r="H8" s="60">
        <v>0</v>
      </c>
      <c r="I8" s="60">
        <v>12123000</v>
      </c>
      <c r="J8" s="60">
        <v>0</v>
      </c>
      <c r="K8" s="60">
        <v>6078000</v>
      </c>
      <c r="L8" s="60">
        <v>0</v>
      </c>
      <c r="M8" s="60">
        <v>6078000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18201000</v>
      </c>
      <c r="W8" s="60">
        <v>18771332</v>
      </c>
      <c r="X8" s="60">
        <v>-570332</v>
      </c>
      <c r="Y8" s="61">
        <v>-3.04</v>
      </c>
      <c r="Z8" s="62">
        <v>28157000</v>
      </c>
    </row>
    <row r="9" spans="1:26" ht="13.5">
      <c r="A9" s="58" t="s">
        <v>35</v>
      </c>
      <c r="B9" s="19">
        <v>10401270</v>
      </c>
      <c r="C9" s="19">
        <v>0</v>
      </c>
      <c r="D9" s="59">
        <v>9960509</v>
      </c>
      <c r="E9" s="60">
        <v>9960509</v>
      </c>
      <c r="F9" s="60">
        <v>429088</v>
      </c>
      <c r="G9" s="60">
        <v>351708</v>
      </c>
      <c r="H9" s="60">
        <v>344405</v>
      </c>
      <c r="I9" s="60">
        <v>1125201</v>
      </c>
      <c r="J9" s="60">
        <v>322030</v>
      </c>
      <c r="K9" s="60">
        <v>569247</v>
      </c>
      <c r="L9" s="60">
        <v>0</v>
      </c>
      <c r="M9" s="60">
        <v>891277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2016478</v>
      </c>
      <c r="W9" s="60">
        <v>4896393</v>
      </c>
      <c r="X9" s="60">
        <v>-2879915</v>
      </c>
      <c r="Y9" s="61">
        <v>-58.82</v>
      </c>
      <c r="Z9" s="62">
        <v>9960509</v>
      </c>
    </row>
    <row r="10" spans="1:26" ht="25.5">
      <c r="A10" s="63" t="s">
        <v>277</v>
      </c>
      <c r="B10" s="64">
        <f>SUM(B5:B9)</f>
        <v>64853251</v>
      </c>
      <c r="C10" s="64">
        <f>SUM(C5:C9)</f>
        <v>0</v>
      </c>
      <c r="D10" s="65">
        <f aca="true" t="shared" si="0" ref="D10:Z10">SUM(D5:D9)</f>
        <v>62622858</v>
      </c>
      <c r="E10" s="66">
        <f t="shared" si="0"/>
        <v>62622858</v>
      </c>
      <c r="F10" s="66">
        <f t="shared" si="0"/>
        <v>12340811</v>
      </c>
      <c r="G10" s="66">
        <f t="shared" si="0"/>
        <v>3467252</v>
      </c>
      <c r="H10" s="66">
        <f t="shared" si="0"/>
        <v>2086598</v>
      </c>
      <c r="I10" s="66">
        <f t="shared" si="0"/>
        <v>17894661</v>
      </c>
      <c r="J10" s="66">
        <f t="shared" si="0"/>
        <v>2474057</v>
      </c>
      <c r="K10" s="66">
        <f t="shared" si="0"/>
        <v>7900461</v>
      </c>
      <c r="L10" s="66">
        <f t="shared" si="0"/>
        <v>0</v>
      </c>
      <c r="M10" s="66">
        <f t="shared" si="0"/>
        <v>10374518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28269179</v>
      </c>
      <c r="W10" s="66">
        <f t="shared" si="0"/>
        <v>35725153</v>
      </c>
      <c r="X10" s="66">
        <f t="shared" si="0"/>
        <v>-7455974</v>
      </c>
      <c r="Y10" s="67">
        <f>+IF(W10&lt;&gt;0,(X10/W10)*100,0)</f>
        <v>-20.87037667830282</v>
      </c>
      <c r="Z10" s="68">
        <f t="shared" si="0"/>
        <v>62622858</v>
      </c>
    </row>
    <row r="11" spans="1:26" ht="13.5">
      <c r="A11" s="58" t="s">
        <v>37</v>
      </c>
      <c r="B11" s="19">
        <v>21655298</v>
      </c>
      <c r="C11" s="19">
        <v>0</v>
      </c>
      <c r="D11" s="59">
        <v>26830255</v>
      </c>
      <c r="E11" s="60">
        <v>26830255</v>
      </c>
      <c r="F11" s="60">
        <v>1742309</v>
      </c>
      <c r="G11" s="60">
        <v>1744405</v>
      </c>
      <c r="H11" s="60">
        <v>1812506</v>
      </c>
      <c r="I11" s="60">
        <v>5299220</v>
      </c>
      <c r="J11" s="60">
        <v>1732916</v>
      </c>
      <c r="K11" s="60">
        <v>1933387</v>
      </c>
      <c r="L11" s="60">
        <v>0</v>
      </c>
      <c r="M11" s="60">
        <v>3666303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8965523</v>
      </c>
      <c r="W11" s="60">
        <v>13414998</v>
      </c>
      <c r="X11" s="60">
        <v>-4449475</v>
      </c>
      <c r="Y11" s="61">
        <v>-33.17</v>
      </c>
      <c r="Z11" s="62">
        <v>26830255</v>
      </c>
    </row>
    <row r="12" spans="1:26" ht="13.5">
      <c r="A12" s="58" t="s">
        <v>38</v>
      </c>
      <c r="B12" s="19">
        <v>2105536</v>
      </c>
      <c r="C12" s="19">
        <v>0</v>
      </c>
      <c r="D12" s="59">
        <v>2179569</v>
      </c>
      <c r="E12" s="60">
        <v>2179569</v>
      </c>
      <c r="F12" s="60">
        <v>186387</v>
      </c>
      <c r="G12" s="60">
        <v>181267</v>
      </c>
      <c r="H12" s="60">
        <v>192767</v>
      </c>
      <c r="I12" s="60">
        <v>560421</v>
      </c>
      <c r="J12" s="60">
        <v>184767</v>
      </c>
      <c r="K12" s="60">
        <v>184767</v>
      </c>
      <c r="L12" s="60">
        <v>0</v>
      </c>
      <c r="M12" s="60">
        <v>369534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929955</v>
      </c>
      <c r="W12" s="60">
        <v>1089996</v>
      </c>
      <c r="X12" s="60">
        <v>-160041</v>
      </c>
      <c r="Y12" s="61">
        <v>-14.68</v>
      </c>
      <c r="Z12" s="62">
        <v>2179569</v>
      </c>
    </row>
    <row r="13" spans="1:26" ht="13.5">
      <c r="A13" s="58" t="s">
        <v>278</v>
      </c>
      <c r="B13" s="19">
        <v>10179181</v>
      </c>
      <c r="C13" s="19">
        <v>0</v>
      </c>
      <c r="D13" s="59">
        <v>8365728</v>
      </c>
      <c r="E13" s="60">
        <v>8365728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8365728</v>
      </c>
    </row>
    <row r="14" spans="1:26" ht="13.5">
      <c r="A14" s="58" t="s">
        <v>40</v>
      </c>
      <c r="B14" s="19">
        <v>420628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23445206</v>
      </c>
      <c r="C15" s="19">
        <v>0</v>
      </c>
      <c r="D15" s="59">
        <v>21445166</v>
      </c>
      <c r="E15" s="60">
        <v>21445166</v>
      </c>
      <c r="F15" s="60">
        <v>1000000</v>
      </c>
      <c r="G15" s="60">
        <v>0</v>
      </c>
      <c r="H15" s="60">
        <v>1000000</v>
      </c>
      <c r="I15" s="60">
        <v>2000000</v>
      </c>
      <c r="J15" s="60">
        <v>438596</v>
      </c>
      <c r="K15" s="60">
        <v>438596</v>
      </c>
      <c r="L15" s="60">
        <v>0</v>
      </c>
      <c r="M15" s="60">
        <v>877192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2877192</v>
      </c>
      <c r="W15" s="60">
        <v>10991000</v>
      </c>
      <c r="X15" s="60">
        <v>-8113808</v>
      </c>
      <c r="Y15" s="61">
        <v>-73.82</v>
      </c>
      <c r="Z15" s="62">
        <v>21445166</v>
      </c>
    </row>
    <row r="16" spans="1:26" ht="13.5">
      <c r="A16" s="69" t="s">
        <v>42</v>
      </c>
      <c r="B16" s="19">
        <v>4227357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27684413</v>
      </c>
      <c r="C17" s="19">
        <v>0</v>
      </c>
      <c r="D17" s="59">
        <v>24416326</v>
      </c>
      <c r="E17" s="60">
        <v>24416326</v>
      </c>
      <c r="F17" s="60">
        <v>1815603</v>
      </c>
      <c r="G17" s="60">
        <v>1135169</v>
      </c>
      <c r="H17" s="60">
        <v>870133</v>
      </c>
      <c r="I17" s="60">
        <v>3820905</v>
      </c>
      <c r="J17" s="60">
        <v>1226833</v>
      </c>
      <c r="K17" s="60">
        <v>1329205</v>
      </c>
      <c r="L17" s="60">
        <v>0</v>
      </c>
      <c r="M17" s="60">
        <v>2556038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6376943</v>
      </c>
      <c r="W17" s="60">
        <v>7838496</v>
      </c>
      <c r="X17" s="60">
        <v>-1461553</v>
      </c>
      <c r="Y17" s="61">
        <v>-18.65</v>
      </c>
      <c r="Z17" s="62">
        <v>24416326</v>
      </c>
    </row>
    <row r="18" spans="1:26" ht="13.5">
      <c r="A18" s="70" t="s">
        <v>44</v>
      </c>
      <c r="B18" s="71">
        <f>SUM(B11:B17)</f>
        <v>89717619</v>
      </c>
      <c r="C18" s="71">
        <f>SUM(C11:C17)</f>
        <v>0</v>
      </c>
      <c r="D18" s="72">
        <f aca="true" t="shared" si="1" ref="D18:Z18">SUM(D11:D17)</f>
        <v>83237044</v>
      </c>
      <c r="E18" s="73">
        <f t="shared" si="1"/>
        <v>83237044</v>
      </c>
      <c r="F18" s="73">
        <f t="shared" si="1"/>
        <v>4744299</v>
      </c>
      <c r="G18" s="73">
        <f t="shared" si="1"/>
        <v>3060841</v>
      </c>
      <c r="H18" s="73">
        <f t="shared" si="1"/>
        <v>3875406</v>
      </c>
      <c r="I18" s="73">
        <f t="shared" si="1"/>
        <v>11680546</v>
      </c>
      <c r="J18" s="73">
        <f t="shared" si="1"/>
        <v>3583112</v>
      </c>
      <c r="K18" s="73">
        <f t="shared" si="1"/>
        <v>3885955</v>
      </c>
      <c r="L18" s="73">
        <f t="shared" si="1"/>
        <v>0</v>
      </c>
      <c r="M18" s="73">
        <f t="shared" si="1"/>
        <v>7469067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19149613</v>
      </c>
      <c r="W18" s="73">
        <f t="shared" si="1"/>
        <v>33334490</v>
      </c>
      <c r="X18" s="73">
        <f t="shared" si="1"/>
        <v>-14184877</v>
      </c>
      <c r="Y18" s="67">
        <f>+IF(W18&lt;&gt;0,(X18/W18)*100,0)</f>
        <v>-42.553154405542124</v>
      </c>
      <c r="Z18" s="74">
        <f t="shared" si="1"/>
        <v>83237044</v>
      </c>
    </row>
    <row r="19" spans="1:26" ht="13.5">
      <c r="A19" s="70" t="s">
        <v>45</v>
      </c>
      <c r="B19" s="75">
        <f>+B10-B18</f>
        <v>-24864368</v>
      </c>
      <c r="C19" s="75">
        <f>+C10-C18</f>
        <v>0</v>
      </c>
      <c r="D19" s="76">
        <f aca="true" t="shared" si="2" ref="D19:Z19">+D10-D18</f>
        <v>-20614186</v>
      </c>
      <c r="E19" s="77">
        <f t="shared" si="2"/>
        <v>-20614186</v>
      </c>
      <c r="F19" s="77">
        <f t="shared" si="2"/>
        <v>7596512</v>
      </c>
      <c r="G19" s="77">
        <f t="shared" si="2"/>
        <v>406411</v>
      </c>
      <c r="H19" s="77">
        <f t="shared" si="2"/>
        <v>-1788808</v>
      </c>
      <c r="I19" s="77">
        <f t="shared" si="2"/>
        <v>6214115</v>
      </c>
      <c r="J19" s="77">
        <f t="shared" si="2"/>
        <v>-1109055</v>
      </c>
      <c r="K19" s="77">
        <f t="shared" si="2"/>
        <v>4014506</v>
      </c>
      <c r="L19" s="77">
        <f t="shared" si="2"/>
        <v>0</v>
      </c>
      <c r="M19" s="77">
        <f t="shared" si="2"/>
        <v>2905451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9119566</v>
      </c>
      <c r="W19" s="77">
        <f>IF(E10=E18,0,W10-W18)</f>
        <v>2390663</v>
      </c>
      <c r="X19" s="77">
        <f t="shared" si="2"/>
        <v>6728903</v>
      </c>
      <c r="Y19" s="78">
        <f>+IF(W19&lt;&gt;0,(X19/W19)*100,0)</f>
        <v>281.4659782662801</v>
      </c>
      <c r="Z19" s="79">
        <f t="shared" si="2"/>
        <v>-20614186</v>
      </c>
    </row>
    <row r="20" spans="1:26" ht="13.5">
      <c r="A20" s="58" t="s">
        <v>46</v>
      </c>
      <c r="B20" s="19">
        <v>10852704</v>
      </c>
      <c r="C20" s="19">
        <v>0</v>
      </c>
      <c r="D20" s="59">
        <v>9451000</v>
      </c>
      <c r="E20" s="60">
        <v>9451000</v>
      </c>
      <c r="F20" s="60">
        <v>3151000</v>
      </c>
      <c r="G20" s="60">
        <v>0</v>
      </c>
      <c r="H20" s="60">
        <v>0</v>
      </c>
      <c r="I20" s="60">
        <v>3151000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3151000</v>
      </c>
      <c r="W20" s="60">
        <v>6300666</v>
      </c>
      <c r="X20" s="60">
        <v>-3149666</v>
      </c>
      <c r="Y20" s="61">
        <v>-49.99</v>
      </c>
      <c r="Z20" s="62">
        <v>9451000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-14011664</v>
      </c>
      <c r="C22" s="86">
        <f>SUM(C19:C21)</f>
        <v>0</v>
      </c>
      <c r="D22" s="87">
        <f aca="true" t="shared" si="3" ref="D22:Z22">SUM(D19:D21)</f>
        <v>-11163186</v>
      </c>
      <c r="E22" s="88">
        <f t="shared" si="3"/>
        <v>-11163186</v>
      </c>
      <c r="F22" s="88">
        <f t="shared" si="3"/>
        <v>10747512</v>
      </c>
      <c r="G22" s="88">
        <f t="shared" si="3"/>
        <v>406411</v>
      </c>
      <c r="H22" s="88">
        <f t="shared" si="3"/>
        <v>-1788808</v>
      </c>
      <c r="I22" s="88">
        <f t="shared" si="3"/>
        <v>9365115</v>
      </c>
      <c r="J22" s="88">
        <f t="shared" si="3"/>
        <v>-1109055</v>
      </c>
      <c r="K22" s="88">
        <f t="shared" si="3"/>
        <v>4014506</v>
      </c>
      <c r="L22" s="88">
        <f t="shared" si="3"/>
        <v>0</v>
      </c>
      <c r="M22" s="88">
        <f t="shared" si="3"/>
        <v>2905451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12270566</v>
      </c>
      <c r="W22" s="88">
        <f t="shared" si="3"/>
        <v>8691329</v>
      </c>
      <c r="X22" s="88">
        <f t="shared" si="3"/>
        <v>3579237</v>
      </c>
      <c r="Y22" s="89">
        <f>+IF(W22&lt;&gt;0,(X22/W22)*100,0)</f>
        <v>41.18169959968148</v>
      </c>
      <c r="Z22" s="90">
        <f t="shared" si="3"/>
        <v>-11163186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-14011664</v>
      </c>
      <c r="C24" s="75">
        <f>SUM(C22:C23)</f>
        <v>0</v>
      </c>
      <c r="D24" s="76">
        <f aca="true" t="shared" si="4" ref="D24:Z24">SUM(D22:D23)</f>
        <v>-11163186</v>
      </c>
      <c r="E24" s="77">
        <f t="shared" si="4"/>
        <v>-11163186</v>
      </c>
      <c r="F24" s="77">
        <f t="shared" si="4"/>
        <v>10747512</v>
      </c>
      <c r="G24" s="77">
        <f t="shared" si="4"/>
        <v>406411</v>
      </c>
      <c r="H24" s="77">
        <f t="shared" si="4"/>
        <v>-1788808</v>
      </c>
      <c r="I24" s="77">
        <f t="shared" si="4"/>
        <v>9365115</v>
      </c>
      <c r="J24" s="77">
        <f t="shared" si="4"/>
        <v>-1109055</v>
      </c>
      <c r="K24" s="77">
        <f t="shared" si="4"/>
        <v>4014506</v>
      </c>
      <c r="L24" s="77">
        <f t="shared" si="4"/>
        <v>0</v>
      </c>
      <c r="M24" s="77">
        <f t="shared" si="4"/>
        <v>2905451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12270566</v>
      </c>
      <c r="W24" s="77">
        <f t="shared" si="4"/>
        <v>8691329</v>
      </c>
      <c r="X24" s="77">
        <f t="shared" si="4"/>
        <v>3579237</v>
      </c>
      <c r="Y24" s="78">
        <f>+IF(W24&lt;&gt;0,(X24/W24)*100,0)</f>
        <v>41.18169959968148</v>
      </c>
      <c r="Z24" s="79">
        <f t="shared" si="4"/>
        <v>-11163186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10727764</v>
      </c>
      <c r="C27" s="22">
        <v>0</v>
      </c>
      <c r="D27" s="99">
        <v>9144000</v>
      </c>
      <c r="E27" s="100">
        <v>9144000</v>
      </c>
      <c r="F27" s="100">
        <v>0</v>
      </c>
      <c r="G27" s="100">
        <v>352470</v>
      </c>
      <c r="H27" s="100">
        <v>309746</v>
      </c>
      <c r="I27" s="100">
        <v>662216</v>
      </c>
      <c r="J27" s="100">
        <v>326451</v>
      </c>
      <c r="K27" s="100">
        <v>1248102</v>
      </c>
      <c r="L27" s="100">
        <v>0</v>
      </c>
      <c r="M27" s="100">
        <v>1574553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2236769</v>
      </c>
      <c r="W27" s="100">
        <v>4572000</v>
      </c>
      <c r="X27" s="100">
        <v>-2335231</v>
      </c>
      <c r="Y27" s="101">
        <v>-51.08</v>
      </c>
      <c r="Z27" s="102">
        <v>9144000</v>
      </c>
    </row>
    <row r="28" spans="1:26" ht="13.5">
      <c r="A28" s="103" t="s">
        <v>46</v>
      </c>
      <c r="B28" s="19">
        <v>10727764</v>
      </c>
      <c r="C28" s="19">
        <v>0</v>
      </c>
      <c r="D28" s="59">
        <v>9144000</v>
      </c>
      <c r="E28" s="60">
        <v>9144000</v>
      </c>
      <c r="F28" s="60">
        <v>0</v>
      </c>
      <c r="G28" s="60">
        <v>352470</v>
      </c>
      <c r="H28" s="60">
        <v>309746</v>
      </c>
      <c r="I28" s="60">
        <v>662216</v>
      </c>
      <c r="J28" s="60">
        <v>326451</v>
      </c>
      <c r="K28" s="60">
        <v>1248102</v>
      </c>
      <c r="L28" s="60">
        <v>0</v>
      </c>
      <c r="M28" s="60">
        <v>1574553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2236769</v>
      </c>
      <c r="W28" s="60">
        <v>4572000</v>
      </c>
      <c r="X28" s="60">
        <v>-2335231</v>
      </c>
      <c r="Y28" s="61">
        <v>-51.08</v>
      </c>
      <c r="Z28" s="62">
        <v>9144000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10727764</v>
      </c>
      <c r="C32" s="22">
        <f>SUM(C28:C31)</f>
        <v>0</v>
      </c>
      <c r="D32" s="99">
        <f aca="true" t="shared" si="5" ref="D32:Z32">SUM(D28:D31)</f>
        <v>9144000</v>
      </c>
      <c r="E32" s="100">
        <f t="shared" si="5"/>
        <v>9144000</v>
      </c>
      <c r="F32" s="100">
        <f t="shared" si="5"/>
        <v>0</v>
      </c>
      <c r="G32" s="100">
        <f t="shared" si="5"/>
        <v>352470</v>
      </c>
      <c r="H32" s="100">
        <f t="shared" si="5"/>
        <v>309746</v>
      </c>
      <c r="I32" s="100">
        <f t="shared" si="5"/>
        <v>662216</v>
      </c>
      <c r="J32" s="100">
        <f t="shared" si="5"/>
        <v>326451</v>
      </c>
      <c r="K32" s="100">
        <f t="shared" si="5"/>
        <v>1248102</v>
      </c>
      <c r="L32" s="100">
        <f t="shared" si="5"/>
        <v>0</v>
      </c>
      <c r="M32" s="100">
        <f t="shared" si="5"/>
        <v>1574553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2236769</v>
      </c>
      <c r="W32" s="100">
        <f t="shared" si="5"/>
        <v>4572000</v>
      </c>
      <c r="X32" s="100">
        <f t="shared" si="5"/>
        <v>-2335231</v>
      </c>
      <c r="Y32" s="101">
        <f>+IF(W32&lt;&gt;0,(X32/W32)*100,0)</f>
        <v>-51.07679352580927</v>
      </c>
      <c r="Z32" s="102">
        <f t="shared" si="5"/>
        <v>9144000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16179621</v>
      </c>
      <c r="C35" s="19">
        <v>0</v>
      </c>
      <c r="D35" s="59">
        <v>31585652</v>
      </c>
      <c r="E35" s="60">
        <v>31585652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15792826</v>
      </c>
      <c r="X35" s="60">
        <v>-15792826</v>
      </c>
      <c r="Y35" s="61">
        <v>-100</v>
      </c>
      <c r="Z35" s="62">
        <v>31585652</v>
      </c>
    </row>
    <row r="36" spans="1:26" ht="13.5">
      <c r="A36" s="58" t="s">
        <v>57</v>
      </c>
      <c r="B36" s="19">
        <v>225637794</v>
      </c>
      <c r="C36" s="19">
        <v>0</v>
      </c>
      <c r="D36" s="59">
        <v>249772842</v>
      </c>
      <c r="E36" s="60">
        <v>249772842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124886421</v>
      </c>
      <c r="X36" s="60">
        <v>-124886421</v>
      </c>
      <c r="Y36" s="61">
        <v>-100</v>
      </c>
      <c r="Z36" s="62">
        <v>249772842</v>
      </c>
    </row>
    <row r="37" spans="1:26" ht="13.5">
      <c r="A37" s="58" t="s">
        <v>58</v>
      </c>
      <c r="B37" s="19">
        <v>51309024</v>
      </c>
      <c r="C37" s="19">
        <v>0</v>
      </c>
      <c r="D37" s="59">
        <v>28698426</v>
      </c>
      <c r="E37" s="60">
        <v>28698426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14349213</v>
      </c>
      <c r="X37" s="60">
        <v>-14349213</v>
      </c>
      <c r="Y37" s="61">
        <v>-100</v>
      </c>
      <c r="Z37" s="62">
        <v>28698426</v>
      </c>
    </row>
    <row r="38" spans="1:26" ht="13.5">
      <c r="A38" s="58" t="s">
        <v>59</v>
      </c>
      <c r="B38" s="19">
        <v>6455984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184052407</v>
      </c>
      <c r="C39" s="19">
        <v>0</v>
      </c>
      <c r="D39" s="59">
        <v>252660068</v>
      </c>
      <c r="E39" s="60">
        <v>252660068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126330034</v>
      </c>
      <c r="X39" s="60">
        <v>-126330034</v>
      </c>
      <c r="Y39" s="61">
        <v>-100</v>
      </c>
      <c r="Z39" s="62">
        <v>252660068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-14011664</v>
      </c>
      <c r="C42" s="19">
        <v>0</v>
      </c>
      <c r="D42" s="59">
        <v>-7960672</v>
      </c>
      <c r="E42" s="60">
        <v>-7960672</v>
      </c>
      <c r="F42" s="60">
        <v>10747512</v>
      </c>
      <c r="G42" s="60">
        <v>406411</v>
      </c>
      <c r="H42" s="60">
        <v>-1788808</v>
      </c>
      <c r="I42" s="60">
        <v>9365115</v>
      </c>
      <c r="J42" s="60">
        <v>-1109056</v>
      </c>
      <c r="K42" s="60">
        <v>4014505</v>
      </c>
      <c r="L42" s="60">
        <v>0</v>
      </c>
      <c r="M42" s="60">
        <v>2905449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12270564</v>
      </c>
      <c r="W42" s="60">
        <v>1103437</v>
      </c>
      <c r="X42" s="60">
        <v>11167127</v>
      </c>
      <c r="Y42" s="61">
        <v>1012.03</v>
      </c>
      <c r="Z42" s="62">
        <v>-7960672</v>
      </c>
    </row>
    <row r="43" spans="1:26" ht="13.5">
      <c r="A43" s="58" t="s">
        <v>63</v>
      </c>
      <c r="B43" s="19">
        <v>0</v>
      </c>
      <c r="C43" s="19">
        <v>0</v>
      </c>
      <c r="D43" s="59">
        <v>-9144250</v>
      </c>
      <c r="E43" s="60">
        <v>-9144250</v>
      </c>
      <c r="F43" s="60">
        <v>0</v>
      </c>
      <c r="G43" s="60">
        <v>-352470</v>
      </c>
      <c r="H43" s="60">
        <v>-309746</v>
      </c>
      <c r="I43" s="60">
        <v>-662216</v>
      </c>
      <c r="J43" s="60">
        <v>-326453</v>
      </c>
      <c r="K43" s="60">
        <v>-1248053</v>
      </c>
      <c r="L43" s="60">
        <v>0</v>
      </c>
      <c r="M43" s="60">
        <v>-1574506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-2236722</v>
      </c>
      <c r="W43" s="60">
        <v>-3558500</v>
      </c>
      <c r="X43" s="60">
        <v>1321778</v>
      </c>
      <c r="Y43" s="61">
        <v>-37.14</v>
      </c>
      <c r="Z43" s="62">
        <v>-9144250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-14011664</v>
      </c>
      <c r="C45" s="22">
        <v>0</v>
      </c>
      <c r="D45" s="99">
        <v>-17075727</v>
      </c>
      <c r="E45" s="100">
        <v>-17075727</v>
      </c>
      <c r="F45" s="100">
        <v>10747512</v>
      </c>
      <c r="G45" s="100">
        <v>10801453</v>
      </c>
      <c r="H45" s="100">
        <v>8702899</v>
      </c>
      <c r="I45" s="100">
        <v>8702899</v>
      </c>
      <c r="J45" s="100">
        <v>7267390</v>
      </c>
      <c r="K45" s="100">
        <v>10033842</v>
      </c>
      <c r="L45" s="100">
        <v>0</v>
      </c>
      <c r="M45" s="100">
        <v>10033842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10033842</v>
      </c>
      <c r="W45" s="100">
        <v>-2425868</v>
      </c>
      <c r="X45" s="100">
        <v>12459710</v>
      </c>
      <c r="Y45" s="101">
        <v>-513.62</v>
      </c>
      <c r="Z45" s="102">
        <v>-17075727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112.29188298636163</v>
      </c>
      <c r="E58" s="7">
        <f t="shared" si="6"/>
        <v>112.29188298636163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99.99992011165195</v>
      </c>
      <c r="L58" s="7">
        <f t="shared" si="6"/>
        <v>0</v>
      </c>
      <c r="M58" s="7">
        <f t="shared" si="6"/>
        <v>99.99997060499045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99.99998754671073</v>
      </c>
      <c r="W58" s="7">
        <f t="shared" si="6"/>
        <v>107.10119702322865</v>
      </c>
      <c r="X58" s="7">
        <f t="shared" si="6"/>
        <v>0</v>
      </c>
      <c r="Y58" s="7">
        <f t="shared" si="6"/>
        <v>0</v>
      </c>
      <c r="Z58" s="8">
        <f t="shared" si="6"/>
        <v>112.29188298636163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68.29038254076245</v>
      </c>
      <c r="E59" s="10">
        <f t="shared" si="7"/>
        <v>68.29038254076245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68.43991421710832</v>
      </c>
      <c r="X59" s="10">
        <f t="shared" si="7"/>
        <v>0</v>
      </c>
      <c r="Y59" s="10">
        <f t="shared" si="7"/>
        <v>0</v>
      </c>
      <c r="Z59" s="11">
        <f t="shared" si="7"/>
        <v>68.29038254076245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119.19483545417823</v>
      </c>
      <c r="E60" s="13">
        <f t="shared" si="7"/>
        <v>119.19483545417823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99.99990532383038</v>
      </c>
      <c r="L60" s="13">
        <f t="shared" si="7"/>
        <v>0</v>
      </c>
      <c r="M60" s="13">
        <f t="shared" si="7"/>
        <v>99.99996613396522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99.999985597641</v>
      </c>
      <c r="W60" s="13">
        <f t="shared" si="7"/>
        <v>113.1743093252603</v>
      </c>
      <c r="X60" s="13">
        <f t="shared" si="7"/>
        <v>0</v>
      </c>
      <c r="Y60" s="13">
        <f t="shared" si="7"/>
        <v>0</v>
      </c>
      <c r="Z60" s="14">
        <f t="shared" si="7"/>
        <v>119.19483545417823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143.33220754497768</v>
      </c>
      <c r="E61" s="13">
        <f t="shared" si="7"/>
        <v>143.33220754497768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99.99989769569791</v>
      </c>
      <c r="L61" s="13">
        <f t="shared" si="7"/>
        <v>0</v>
      </c>
      <c r="M61" s="13">
        <f t="shared" si="7"/>
        <v>99.99996331851524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99.99998416220186</v>
      </c>
      <c r="W61" s="13">
        <f t="shared" si="7"/>
        <v>137.21777297530662</v>
      </c>
      <c r="X61" s="13">
        <f t="shared" si="7"/>
        <v>0</v>
      </c>
      <c r="Y61" s="13">
        <f t="shared" si="7"/>
        <v>0</v>
      </c>
      <c r="Z61" s="14">
        <f t="shared" si="7"/>
        <v>143.33220754497768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32.76762402088773</v>
      </c>
      <c r="E64" s="13">
        <f t="shared" si="7"/>
        <v>32.76762402088773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29.20277296360485</v>
      </c>
      <c r="X64" s="13">
        <f t="shared" si="7"/>
        <v>0</v>
      </c>
      <c r="Y64" s="13">
        <f t="shared" si="7"/>
        <v>0</v>
      </c>
      <c r="Z64" s="14">
        <f t="shared" si="7"/>
        <v>32.76762402088773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24703452</v>
      </c>
      <c r="C67" s="24"/>
      <c r="D67" s="25">
        <v>24355349</v>
      </c>
      <c r="E67" s="26">
        <v>24355349</v>
      </c>
      <c r="F67" s="26">
        <v>1644723</v>
      </c>
      <c r="G67" s="26">
        <v>1259544</v>
      </c>
      <c r="H67" s="26">
        <v>1723802</v>
      </c>
      <c r="I67" s="26">
        <v>4628069</v>
      </c>
      <c r="J67" s="26">
        <v>2150191</v>
      </c>
      <c r="K67" s="26">
        <v>1251747</v>
      </c>
      <c r="L67" s="26"/>
      <c r="M67" s="26">
        <v>3401938</v>
      </c>
      <c r="N67" s="26"/>
      <c r="O67" s="26"/>
      <c r="P67" s="26"/>
      <c r="Q67" s="26"/>
      <c r="R67" s="26"/>
      <c r="S67" s="26"/>
      <c r="T67" s="26"/>
      <c r="U67" s="26"/>
      <c r="V67" s="26">
        <v>8030007</v>
      </c>
      <c r="W67" s="26">
        <v>11997428</v>
      </c>
      <c r="X67" s="26"/>
      <c r="Y67" s="25"/>
      <c r="Z67" s="27">
        <v>24355349</v>
      </c>
    </row>
    <row r="68" spans="1:26" ht="13.5" hidden="1">
      <c r="A68" s="37" t="s">
        <v>31</v>
      </c>
      <c r="B68" s="19">
        <v>3214734</v>
      </c>
      <c r="C68" s="19"/>
      <c r="D68" s="20">
        <v>3302733</v>
      </c>
      <c r="E68" s="21">
        <v>3302733</v>
      </c>
      <c r="F68" s="21">
        <v>225069</v>
      </c>
      <c r="G68" s="21">
        <v>213400</v>
      </c>
      <c r="H68" s="21">
        <v>199104</v>
      </c>
      <c r="I68" s="21">
        <v>637573</v>
      </c>
      <c r="J68" s="21">
        <v>253612</v>
      </c>
      <c r="K68" s="21">
        <v>195515</v>
      </c>
      <c r="L68" s="21"/>
      <c r="M68" s="21">
        <v>449127</v>
      </c>
      <c r="N68" s="21"/>
      <c r="O68" s="21"/>
      <c r="P68" s="21"/>
      <c r="Q68" s="21"/>
      <c r="R68" s="21"/>
      <c r="S68" s="21"/>
      <c r="T68" s="21"/>
      <c r="U68" s="21"/>
      <c r="V68" s="21">
        <v>1086700</v>
      </c>
      <c r="W68" s="21">
        <v>1628763</v>
      </c>
      <c r="X68" s="21"/>
      <c r="Y68" s="20"/>
      <c r="Z68" s="23">
        <v>3302733</v>
      </c>
    </row>
    <row r="69" spans="1:26" ht="13.5" hidden="1">
      <c r="A69" s="38" t="s">
        <v>32</v>
      </c>
      <c r="B69" s="19">
        <v>21488718</v>
      </c>
      <c r="C69" s="19"/>
      <c r="D69" s="20">
        <v>21052616</v>
      </c>
      <c r="E69" s="21">
        <v>21052616</v>
      </c>
      <c r="F69" s="21">
        <v>1419654</v>
      </c>
      <c r="G69" s="21">
        <v>1046144</v>
      </c>
      <c r="H69" s="21">
        <v>1524698</v>
      </c>
      <c r="I69" s="21">
        <v>3990496</v>
      </c>
      <c r="J69" s="21">
        <v>1896579</v>
      </c>
      <c r="K69" s="21">
        <v>1056232</v>
      </c>
      <c r="L69" s="21"/>
      <c r="M69" s="21">
        <v>2952811</v>
      </c>
      <c r="N69" s="21"/>
      <c r="O69" s="21"/>
      <c r="P69" s="21"/>
      <c r="Q69" s="21"/>
      <c r="R69" s="21"/>
      <c r="S69" s="21"/>
      <c r="T69" s="21"/>
      <c r="U69" s="21"/>
      <c r="V69" s="21">
        <v>6943307</v>
      </c>
      <c r="W69" s="21">
        <v>10368665</v>
      </c>
      <c r="X69" s="21"/>
      <c r="Y69" s="20"/>
      <c r="Z69" s="23">
        <v>21052616</v>
      </c>
    </row>
    <row r="70" spans="1:26" ht="13.5" hidden="1">
      <c r="A70" s="39" t="s">
        <v>103</v>
      </c>
      <c r="B70" s="19">
        <v>17155056</v>
      </c>
      <c r="C70" s="19"/>
      <c r="D70" s="20">
        <v>16456616</v>
      </c>
      <c r="E70" s="21">
        <v>16456616</v>
      </c>
      <c r="F70" s="21">
        <v>1302419</v>
      </c>
      <c r="G70" s="21">
        <v>909836</v>
      </c>
      <c r="H70" s="21">
        <v>1375583</v>
      </c>
      <c r="I70" s="21">
        <v>3587838</v>
      </c>
      <c r="J70" s="21">
        <v>1748695</v>
      </c>
      <c r="K70" s="21">
        <v>977476</v>
      </c>
      <c r="L70" s="21"/>
      <c r="M70" s="21">
        <v>2726171</v>
      </c>
      <c r="N70" s="21"/>
      <c r="O70" s="21"/>
      <c r="P70" s="21"/>
      <c r="Q70" s="21"/>
      <c r="R70" s="21"/>
      <c r="S70" s="21"/>
      <c r="T70" s="21"/>
      <c r="U70" s="21"/>
      <c r="V70" s="21">
        <v>6314009</v>
      </c>
      <c r="W70" s="21">
        <v>8060665</v>
      </c>
      <c r="X70" s="21"/>
      <c r="Y70" s="20"/>
      <c r="Z70" s="23">
        <v>16456616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4333662</v>
      </c>
      <c r="C73" s="19"/>
      <c r="D73" s="20">
        <v>4596000</v>
      </c>
      <c r="E73" s="21">
        <v>4596000</v>
      </c>
      <c r="F73" s="21">
        <v>117235</v>
      </c>
      <c r="G73" s="21">
        <v>136308</v>
      </c>
      <c r="H73" s="21">
        <v>149115</v>
      </c>
      <c r="I73" s="21">
        <v>402658</v>
      </c>
      <c r="J73" s="21">
        <v>147884</v>
      </c>
      <c r="K73" s="21">
        <v>78756</v>
      </c>
      <c r="L73" s="21"/>
      <c r="M73" s="21">
        <v>226640</v>
      </c>
      <c r="N73" s="21"/>
      <c r="O73" s="21"/>
      <c r="P73" s="21"/>
      <c r="Q73" s="21"/>
      <c r="R73" s="21"/>
      <c r="S73" s="21"/>
      <c r="T73" s="21"/>
      <c r="U73" s="21"/>
      <c r="V73" s="21">
        <v>629298</v>
      </c>
      <c r="W73" s="21">
        <v>2308000</v>
      </c>
      <c r="X73" s="21"/>
      <c r="Y73" s="20"/>
      <c r="Z73" s="23">
        <v>4596000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24703452</v>
      </c>
      <c r="C76" s="32"/>
      <c r="D76" s="33">
        <v>27349080</v>
      </c>
      <c r="E76" s="34">
        <v>27349080</v>
      </c>
      <c r="F76" s="34">
        <v>1644723</v>
      </c>
      <c r="G76" s="34">
        <v>1259544</v>
      </c>
      <c r="H76" s="34">
        <v>1723802</v>
      </c>
      <c r="I76" s="34">
        <v>4628069</v>
      </c>
      <c r="J76" s="34">
        <v>2150191</v>
      </c>
      <c r="K76" s="34">
        <v>1251746</v>
      </c>
      <c r="L76" s="34"/>
      <c r="M76" s="34">
        <v>3401937</v>
      </c>
      <c r="N76" s="34"/>
      <c r="O76" s="34"/>
      <c r="P76" s="34"/>
      <c r="Q76" s="34"/>
      <c r="R76" s="34"/>
      <c r="S76" s="34"/>
      <c r="T76" s="34"/>
      <c r="U76" s="34"/>
      <c r="V76" s="34">
        <v>8030006</v>
      </c>
      <c r="W76" s="34">
        <v>12849389</v>
      </c>
      <c r="X76" s="34"/>
      <c r="Y76" s="33"/>
      <c r="Z76" s="35">
        <v>27349080</v>
      </c>
    </row>
    <row r="77" spans="1:26" ht="13.5" hidden="1">
      <c r="A77" s="37" t="s">
        <v>31</v>
      </c>
      <c r="B77" s="19">
        <v>3214734</v>
      </c>
      <c r="C77" s="19"/>
      <c r="D77" s="20">
        <v>2255449</v>
      </c>
      <c r="E77" s="21">
        <v>2255449</v>
      </c>
      <c r="F77" s="21">
        <v>225069</v>
      </c>
      <c r="G77" s="21">
        <v>213400</v>
      </c>
      <c r="H77" s="21">
        <v>199104</v>
      </c>
      <c r="I77" s="21">
        <v>637573</v>
      </c>
      <c r="J77" s="21">
        <v>253612</v>
      </c>
      <c r="K77" s="21">
        <v>195515</v>
      </c>
      <c r="L77" s="21"/>
      <c r="M77" s="21">
        <v>449127</v>
      </c>
      <c r="N77" s="21"/>
      <c r="O77" s="21"/>
      <c r="P77" s="21"/>
      <c r="Q77" s="21"/>
      <c r="R77" s="21"/>
      <c r="S77" s="21"/>
      <c r="T77" s="21"/>
      <c r="U77" s="21"/>
      <c r="V77" s="21">
        <v>1086700</v>
      </c>
      <c r="W77" s="21">
        <v>1114724</v>
      </c>
      <c r="X77" s="21"/>
      <c r="Y77" s="20"/>
      <c r="Z77" s="23">
        <v>2255449</v>
      </c>
    </row>
    <row r="78" spans="1:26" ht="13.5" hidden="1">
      <c r="A78" s="38" t="s">
        <v>32</v>
      </c>
      <c r="B78" s="19">
        <v>21488718</v>
      </c>
      <c r="C78" s="19"/>
      <c r="D78" s="20">
        <v>25093631</v>
      </c>
      <c r="E78" s="21">
        <v>25093631</v>
      </c>
      <c r="F78" s="21">
        <v>1419654</v>
      </c>
      <c r="G78" s="21">
        <v>1046144</v>
      </c>
      <c r="H78" s="21">
        <v>1524698</v>
      </c>
      <c r="I78" s="21">
        <v>3990496</v>
      </c>
      <c r="J78" s="21">
        <v>1896579</v>
      </c>
      <c r="K78" s="21">
        <v>1056231</v>
      </c>
      <c r="L78" s="21"/>
      <c r="M78" s="21">
        <v>2952810</v>
      </c>
      <c r="N78" s="21"/>
      <c r="O78" s="21"/>
      <c r="P78" s="21"/>
      <c r="Q78" s="21"/>
      <c r="R78" s="21"/>
      <c r="S78" s="21"/>
      <c r="T78" s="21"/>
      <c r="U78" s="21"/>
      <c r="V78" s="21">
        <v>6943306</v>
      </c>
      <c r="W78" s="21">
        <v>11734665</v>
      </c>
      <c r="X78" s="21"/>
      <c r="Y78" s="20"/>
      <c r="Z78" s="23">
        <v>25093631</v>
      </c>
    </row>
    <row r="79" spans="1:26" ht="13.5" hidden="1">
      <c r="A79" s="39" t="s">
        <v>103</v>
      </c>
      <c r="B79" s="19">
        <v>17155056</v>
      </c>
      <c r="C79" s="19"/>
      <c r="D79" s="20">
        <v>23587631</v>
      </c>
      <c r="E79" s="21">
        <v>23587631</v>
      </c>
      <c r="F79" s="21">
        <v>1302419</v>
      </c>
      <c r="G79" s="21">
        <v>909836</v>
      </c>
      <c r="H79" s="21">
        <v>1375583</v>
      </c>
      <c r="I79" s="21">
        <v>3587838</v>
      </c>
      <c r="J79" s="21">
        <v>1748695</v>
      </c>
      <c r="K79" s="21">
        <v>977475</v>
      </c>
      <c r="L79" s="21"/>
      <c r="M79" s="21">
        <v>2726170</v>
      </c>
      <c r="N79" s="21"/>
      <c r="O79" s="21"/>
      <c r="P79" s="21"/>
      <c r="Q79" s="21"/>
      <c r="R79" s="21"/>
      <c r="S79" s="21"/>
      <c r="T79" s="21"/>
      <c r="U79" s="21"/>
      <c r="V79" s="21">
        <v>6314008</v>
      </c>
      <c r="W79" s="21">
        <v>11060665</v>
      </c>
      <c r="X79" s="21"/>
      <c r="Y79" s="20"/>
      <c r="Z79" s="23">
        <v>23587631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4333662</v>
      </c>
      <c r="C82" s="19"/>
      <c r="D82" s="20">
        <v>1506000</v>
      </c>
      <c r="E82" s="21">
        <v>1506000</v>
      </c>
      <c r="F82" s="21">
        <v>117235</v>
      </c>
      <c r="G82" s="21">
        <v>136308</v>
      </c>
      <c r="H82" s="21">
        <v>149115</v>
      </c>
      <c r="I82" s="21">
        <v>402658</v>
      </c>
      <c r="J82" s="21">
        <v>147884</v>
      </c>
      <c r="K82" s="21">
        <v>78756</v>
      </c>
      <c r="L82" s="21"/>
      <c r="M82" s="21">
        <v>226640</v>
      </c>
      <c r="N82" s="21"/>
      <c r="O82" s="21"/>
      <c r="P82" s="21"/>
      <c r="Q82" s="21"/>
      <c r="R82" s="21"/>
      <c r="S82" s="21"/>
      <c r="T82" s="21"/>
      <c r="U82" s="21"/>
      <c r="V82" s="21">
        <v>629298</v>
      </c>
      <c r="W82" s="21">
        <v>674000</v>
      </c>
      <c r="X82" s="21"/>
      <c r="Y82" s="20"/>
      <c r="Z82" s="23">
        <v>1506000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1250000</v>
      </c>
      <c r="F5" s="345">
        <f t="shared" si="0"/>
        <v>1250000</v>
      </c>
      <c r="G5" s="345">
        <f t="shared" si="0"/>
        <v>0</v>
      </c>
      <c r="H5" s="343">
        <f t="shared" si="0"/>
        <v>28213</v>
      </c>
      <c r="I5" s="343">
        <f t="shared" si="0"/>
        <v>0</v>
      </c>
      <c r="J5" s="345">
        <f t="shared" si="0"/>
        <v>28213</v>
      </c>
      <c r="K5" s="345">
        <f t="shared" si="0"/>
        <v>17056</v>
      </c>
      <c r="L5" s="343">
        <f t="shared" si="0"/>
        <v>871</v>
      </c>
      <c r="M5" s="343">
        <f t="shared" si="0"/>
        <v>0</v>
      </c>
      <c r="N5" s="345">
        <f t="shared" si="0"/>
        <v>17927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46140</v>
      </c>
      <c r="X5" s="343">
        <f t="shared" si="0"/>
        <v>625000</v>
      </c>
      <c r="Y5" s="345">
        <f t="shared" si="0"/>
        <v>-578860</v>
      </c>
      <c r="Z5" s="346">
        <f>+IF(X5&lt;&gt;0,+(Y5/X5)*100,0)</f>
        <v>-92.6176</v>
      </c>
      <c r="AA5" s="347">
        <f>+AA6+AA8+AA11+AA13+AA15</f>
        <v>1250000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500000</v>
      </c>
      <c r="F6" s="59">
        <f t="shared" si="1"/>
        <v>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871</v>
      </c>
      <c r="M6" s="60">
        <f t="shared" si="1"/>
        <v>0</v>
      </c>
      <c r="N6" s="59">
        <f t="shared" si="1"/>
        <v>871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871</v>
      </c>
      <c r="X6" s="60">
        <f t="shared" si="1"/>
        <v>250000</v>
      </c>
      <c r="Y6" s="59">
        <f t="shared" si="1"/>
        <v>-249129</v>
      </c>
      <c r="Z6" s="61">
        <f>+IF(X6&lt;&gt;0,+(Y6/X6)*100,0)</f>
        <v>-99.6516</v>
      </c>
      <c r="AA6" s="62">
        <f t="shared" si="1"/>
        <v>500000</v>
      </c>
    </row>
    <row r="7" spans="1:27" ht="13.5">
      <c r="A7" s="291" t="s">
        <v>228</v>
      </c>
      <c r="B7" s="142"/>
      <c r="C7" s="60"/>
      <c r="D7" s="327"/>
      <c r="E7" s="60">
        <v>500000</v>
      </c>
      <c r="F7" s="59">
        <v>500000</v>
      </c>
      <c r="G7" s="59"/>
      <c r="H7" s="60"/>
      <c r="I7" s="60"/>
      <c r="J7" s="59"/>
      <c r="K7" s="59"/>
      <c r="L7" s="60">
        <v>871</v>
      </c>
      <c r="M7" s="60"/>
      <c r="N7" s="59">
        <v>871</v>
      </c>
      <c r="O7" s="59"/>
      <c r="P7" s="60"/>
      <c r="Q7" s="60"/>
      <c r="R7" s="59"/>
      <c r="S7" s="59"/>
      <c r="T7" s="60"/>
      <c r="U7" s="60"/>
      <c r="V7" s="59"/>
      <c r="W7" s="59">
        <v>871</v>
      </c>
      <c r="X7" s="60">
        <v>250000</v>
      </c>
      <c r="Y7" s="59">
        <v>-249129</v>
      </c>
      <c r="Z7" s="61">
        <v>-99.65</v>
      </c>
      <c r="AA7" s="62">
        <v>500000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750000</v>
      </c>
      <c r="F8" s="59">
        <f t="shared" si="2"/>
        <v>750000</v>
      </c>
      <c r="G8" s="59">
        <f t="shared" si="2"/>
        <v>0</v>
      </c>
      <c r="H8" s="60">
        <f t="shared" si="2"/>
        <v>28213</v>
      </c>
      <c r="I8" s="60">
        <f t="shared" si="2"/>
        <v>0</v>
      </c>
      <c r="J8" s="59">
        <f t="shared" si="2"/>
        <v>28213</v>
      </c>
      <c r="K8" s="59">
        <f t="shared" si="2"/>
        <v>17056</v>
      </c>
      <c r="L8" s="60">
        <f t="shared" si="2"/>
        <v>0</v>
      </c>
      <c r="M8" s="60">
        <f t="shared" si="2"/>
        <v>0</v>
      </c>
      <c r="N8" s="59">
        <f t="shared" si="2"/>
        <v>17056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45269</v>
      </c>
      <c r="X8" s="60">
        <f t="shared" si="2"/>
        <v>375000</v>
      </c>
      <c r="Y8" s="59">
        <f t="shared" si="2"/>
        <v>-329731</v>
      </c>
      <c r="Z8" s="61">
        <f>+IF(X8&lt;&gt;0,+(Y8/X8)*100,0)</f>
        <v>-87.92826666666667</v>
      </c>
      <c r="AA8" s="62">
        <f>SUM(AA9:AA10)</f>
        <v>750000</v>
      </c>
    </row>
    <row r="9" spans="1:27" ht="13.5">
      <c r="A9" s="291" t="s">
        <v>229</v>
      </c>
      <c r="B9" s="142"/>
      <c r="C9" s="60"/>
      <c r="D9" s="327"/>
      <c r="E9" s="60">
        <v>500000</v>
      </c>
      <c r="F9" s="59">
        <v>500000</v>
      </c>
      <c r="G9" s="59"/>
      <c r="H9" s="60">
        <v>28213</v>
      </c>
      <c r="I9" s="60"/>
      <c r="J9" s="59">
        <v>28213</v>
      </c>
      <c r="K9" s="59">
        <v>2456</v>
      </c>
      <c r="L9" s="60"/>
      <c r="M9" s="60"/>
      <c r="N9" s="59">
        <v>2456</v>
      </c>
      <c r="O9" s="59"/>
      <c r="P9" s="60"/>
      <c r="Q9" s="60"/>
      <c r="R9" s="59"/>
      <c r="S9" s="59"/>
      <c r="T9" s="60"/>
      <c r="U9" s="60"/>
      <c r="V9" s="59"/>
      <c r="W9" s="59">
        <v>30669</v>
      </c>
      <c r="X9" s="60">
        <v>250000</v>
      </c>
      <c r="Y9" s="59">
        <v>-219331</v>
      </c>
      <c r="Z9" s="61">
        <v>-87.73</v>
      </c>
      <c r="AA9" s="62">
        <v>500000</v>
      </c>
    </row>
    <row r="10" spans="1:27" ht="13.5">
      <c r="A10" s="291" t="s">
        <v>230</v>
      </c>
      <c r="B10" s="142"/>
      <c r="C10" s="60"/>
      <c r="D10" s="327"/>
      <c r="E10" s="60">
        <v>250000</v>
      </c>
      <c r="F10" s="59">
        <v>250000</v>
      </c>
      <c r="G10" s="59"/>
      <c r="H10" s="60"/>
      <c r="I10" s="60"/>
      <c r="J10" s="59"/>
      <c r="K10" s="59">
        <v>14600</v>
      </c>
      <c r="L10" s="60"/>
      <c r="M10" s="60"/>
      <c r="N10" s="59">
        <v>14600</v>
      </c>
      <c r="O10" s="59"/>
      <c r="P10" s="60"/>
      <c r="Q10" s="60"/>
      <c r="R10" s="59"/>
      <c r="S10" s="59"/>
      <c r="T10" s="60"/>
      <c r="U10" s="60"/>
      <c r="V10" s="59"/>
      <c r="W10" s="59">
        <v>14600</v>
      </c>
      <c r="X10" s="60">
        <v>125000</v>
      </c>
      <c r="Y10" s="59">
        <v>-110400</v>
      </c>
      <c r="Z10" s="61">
        <v>-88.32</v>
      </c>
      <c r="AA10" s="62">
        <v>250000</v>
      </c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1206742</v>
      </c>
      <c r="D40" s="331">
        <f t="shared" si="9"/>
        <v>0</v>
      </c>
      <c r="E40" s="330">
        <f t="shared" si="9"/>
        <v>220000</v>
      </c>
      <c r="F40" s="332">
        <f t="shared" si="9"/>
        <v>220000</v>
      </c>
      <c r="G40" s="332">
        <f t="shared" si="9"/>
        <v>32675</v>
      </c>
      <c r="H40" s="330">
        <f t="shared" si="9"/>
        <v>70644</v>
      </c>
      <c r="I40" s="330">
        <f t="shared" si="9"/>
        <v>4934</v>
      </c>
      <c r="J40" s="332">
        <f t="shared" si="9"/>
        <v>108253</v>
      </c>
      <c r="K40" s="332">
        <f t="shared" si="9"/>
        <v>95727</v>
      </c>
      <c r="L40" s="330">
        <f t="shared" si="9"/>
        <v>8060</v>
      </c>
      <c r="M40" s="330">
        <f t="shared" si="9"/>
        <v>0</v>
      </c>
      <c r="N40" s="332">
        <f t="shared" si="9"/>
        <v>103787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212040</v>
      </c>
      <c r="X40" s="330">
        <f t="shared" si="9"/>
        <v>110000</v>
      </c>
      <c r="Y40" s="332">
        <f t="shared" si="9"/>
        <v>102040</v>
      </c>
      <c r="Z40" s="323">
        <f>+IF(X40&lt;&gt;0,+(Y40/X40)*100,0)</f>
        <v>92.76363636363637</v>
      </c>
      <c r="AA40" s="337">
        <f>SUM(AA41:AA49)</f>
        <v>220000</v>
      </c>
    </row>
    <row r="41" spans="1:27" ht="13.5">
      <c r="A41" s="348" t="s">
        <v>247</v>
      </c>
      <c r="B41" s="142"/>
      <c r="C41" s="349"/>
      <c r="D41" s="350"/>
      <c r="E41" s="349">
        <v>150000</v>
      </c>
      <c r="F41" s="351">
        <v>150000</v>
      </c>
      <c r="G41" s="351">
        <v>26045</v>
      </c>
      <c r="H41" s="349">
        <v>68192</v>
      </c>
      <c r="I41" s="349">
        <v>4249</v>
      </c>
      <c r="J41" s="351">
        <v>98486</v>
      </c>
      <c r="K41" s="351">
        <v>94750</v>
      </c>
      <c r="L41" s="349">
        <v>4005</v>
      </c>
      <c r="M41" s="349"/>
      <c r="N41" s="351">
        <v>98755</v>
      </c>
      <c r="O41" s="351"/>
      <c r="P41" s="349"/>
      <c r="Q41" s="349"/>
      <c r="R41" s="351"/>
      <c r="S41" s="351"/>
      <c r="T41" s="349"/>
      <c r="U41" s="349"/>
      <c r="V41" s="351"/>
      <c r="W41" s="351">
        <v>197241</v>
      </c>
      <c r="X41" s="349">
        <v>75000</v>
      </c>
      <c r="Y41" s="351">
        <v>122241</v>
      </c>
      <c r="Z41" s="352">
        <v>162.99</v>
      </c>
      <c r="AA41" s="353">
        <v>150000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20000</v>
      </c>
      <c r="F43" s="357">
        <v>20000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10000</v>
      </c>
      <c r="Y43" s="357">
        <v>-10000</v>
      </c>
      <c r="Z43" s="358">
        <v>-100</v>
      </c>
      <c r="AA43" s="303">
        <v>20000</v>
      </c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>
        <v>50000</v>
      </c>
      <c r="F48" s="53">
        <v>50000</v>
      </c>
      <c r="G48" s="53">
        <v>6630</v>
      </c>
      <c r="H48" s="54">
        <v>2452</v>
      </c>
      <c r="I48" s="54">
        <v>685</v>
      </c>
      <c r="J48" s="53">
        <v>9767</v>
      </c>
      <c r="K48" s="53">
        <v>977</v>
      </c>
      <c r="L48" s="54">
        <v>4055</v>
      </c>
      <c r="M48" s="54"/>
      <c r="N48" s="53">
        <v>5032</v>
      </c>
      <c r="O48" s="53"/>
      <c r="P48" s="54"/>
      <c r="Q48" s="54"/>
      <c r="R48" s="53"/>
      <c r="S48" s="53"/>
      <c r="T48" s="54"/>
      <c r="U48" s="54"/>
      <c r="V48" s="53"/>
      <c r="W48" s="53">
        <v>14799</v>
      </c>
      <c r="X48" s="54">
        <v>25000</v>
      </c>
      <c r="Y48" s="53">
        <v>-10201</v>
      </c>
      <c r="Z48" s="94">
        <v>-40.8</v>
      </c>
      <c r="AA48" s="95">
        <v>50000</v>
      </c>
    </row>
    <row r="49" spans="1:27" ht="13.5">
      <c r="A49" s="348" t="s">
        <v>93</v>
      </c>
      <c r="B49" s="136"/>
      <c r="C49" s="54">
        <v>1206742</v>
      </c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50000</v>
      </c>
      <c r="F57" s="332">
        <f t="shared" si="13"/>
        <v>50000</v>
      </c>
      <c r="G57" s="332">
        <f t="shared" si="13"/>
        <v>0</v>
      </c>
      <c r="H57" s="330">
        <f t="shared" si="13"/>
        <v>31602</v>
      </c>
      <c r="I57" s="330">
        <f t="shared" si="13"/>
        <v>0</v>
      </c>
      <c r="J57" s="332">
        <f t="shared" si="13"/>
        <v>31602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31602</v>
      </c>
      <c r="X57" s="330">
        <f t="shared" si="13"/>
        <v>25000</v>
      </c>
      <c r="Y57" s="332">
        <f t="shared" si="13"/>
        <v>6602</v>
      </c>
      <c r="Z57" s="323">
        <f>+IF(X57&lt;&gt;0,+(Y57/X57)*100,0)</f>
        <v>26.407999999999998</v>
      </c>
      <c r="AA57" s="337">
        <f t="shared" si="13"/>
        <v>50000</v>
      </c>
    </row>
    <row r="58" spans="1:27" ht="13.5">
      <c r="A58" s="348" t="s">
        <v>216</v>
      </c>
      <c r="B58" s="136"/>
      <c r="C58" s="60"/>
      <c r="D58" s="327"/>
      <c r="E58" s="60">
        <v>50000</v>
      </c>
      <c r="F58" s="59">
        <v>50000</v>
      </c>
      <c r="G58" s="59"/>
      <c r="H58" s="60">
        <v>31602</v>
      </c>
      <c r="I58" s="60"/>
      <c r="J58" s="59">
        <v>31602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31602</v>
      </c>
      <c r="X58" s="60">
        <v>25000</v>
      </c>
      <c r="Y58" s="59">
        <v>6602</v>
      </c>
      <c r="Z58" s="61">
        <v>26.41</v>
      </c>
      <c r="AA58" s="62">
        <v>50000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1206742</v>
      </c>
      <c r="D60" s="333">
        <f t="shared" si="14"/>
        <v>0</v>
      </c>
      <c r="E60" s="219">
        <f t="shared" si="14"/>
        <v>1520000</v>
      </c>
      <c r="F60" s="264">
        <f t="shared" si="14"/>
        <v>1520000</v>
      </c>
      <c r="G60" s="264">
        <f t="shared" si="14"/>
        <v>32675</v>
      </c>
      <c r="H60" s="219">
        <f t="shared" si="14"/>
        <v>130459</v>
      </c>
      <c r="I60" s="219">
        <f t="shared" si="14"/>
        <v>4934</v>
      </c>
      <c r="J60" s="264">
        <f t="shared" si="14"/>
        <v>168068</v>
      </c>
      <c r="K60" s="264">
        <f t="shared" si="14"/>
        <v>112783</v>
      </c>
      <c r="L60" s="219">
        <f t="shared" si="14"/>
        <v>8931</v>
      </c>
      <c r="M60" s="219">
        <f t="shared" si="14"/>
        <v>0</v>
      </c>
      <c r="N60" s="264">
        <f t="shared" si="14"/>
        <v>121714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289782</v>
      </c>
      <c r="X60" s="219">
        <f t="shared" si="14"/>
        <v>760000</v>
      </c>
      <c r="Y60" s="264">
        <f t="shared" si="14"/>
        <v>-470218</v>
      </c>
      <c r="Z60" s="324">
        <f>+IF(X60&lt;&gt;0,+(Y60/X60)*100,0)</f>
        <v>-61.870789473684205</v>
      </c>
      <c r="AA60" s="232">
        <f>+AA57+AA54+AA51+AA40+AA37+AA34+AA22+AA5</f>
        <v>1520000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31164623</v>
      </c>
      <c r="D5" s="153">
        <f>SUM(D6:D8)</f>
        <v>0</v>
      </c>
      <c r="E5" s="154">
        <f t="shared" si="0"/>
        <v>25980732</v>
      </c>
      <c r="F5" s="100">
        <f t="shared" si="0"/>
        <v>25980732</v>
      </c>
      <c r="G5" s="100">
        <f t="shared" si="0"/>
        <v>7941102</v>
      </c>
      <c r="H5" s="100">
        <f t="shared" si="0"/>
        <v>1327008</v>
      </c>
      <c r="I5" s="100">
        <f t="shared" si="0"/>
        <v>386710</v>
      </c>
      <c r="J5" s="100">
        <f t="shared" si="0"/>
        <v>9654820</v>
      </c>
      <c r="K5" s="100">
        <f t="shared" si="0"/>
        <v>395523</v>
      </c>
      <c r="L5" s="100">
        <f t="shared" si="0"/>
        <v>4502951</v>
      </c>
      <c r="M5" s="100">
        <f t="shared" si="0"/>
        <v>0</v>
      </c>
      <c r="N5" s="100">
        <f t="shared" si="0"/>
        <v>4898474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14553294</v>
      </c>
      <c r="X5" s="100">
        <f t="shared" si="0"/>
        <v>14775442</v>
      </c>
      <c r="Y5" s="100">
        <f t="shared" si="0"/>
        <v>-222148</v>
      </c>
      <c r="Z5" s="137">
        <f>+IF(X5&lt;&gt;0,+(Y5/X5)*100,0)</f>
        <v>-1.5034947854690235</v>
      </c>
      <c r="AA5" s="153">
        <f>SUM(AA6:AA8)</f>
        <v>25980732</v>
      </c>
    </row>
    <row r="6" spans="1:27" ht="13.5">
      <c r="A6" s="138" t="s">
        <v>75</v>
      </c>
      <c r="B6" s="136"/>
      <c r="C6" s="155">
        <v>6469030</v>
      </c>
      <c r="D6" s="155"/>
      <c r="E6" s="156">
        <v>6883264</v>
      </c>
      <c r="F6" s="60">
        <v>6883264</v>
      </c>
      <c r="G6" s="60">
        <v>2455430</v>
      </c>
      <c r="H6" s="60"/>
      <c r="I6" s="60"/>
      <c r="J6" s="60">
        <v>2455430</v>
      </c>
      <c r="K6" s="60"/>
      <c r="L6" s="60">
        <v>1675620</v>
      </c>
      <c r="M6" s="60"/>
      <c r="N6" s="60">
        <v>1675620</v>
      </c>
      <c r="O6" s="60"/>
      <c r="P6" s="60"/>
      <c r="Q6" s="60"/>
      <c r="R6" s="60"/>
      <c r="S6" s="60"/>
      <c r="T6" s="60"/>
      <c r="U6" s="60"/>
      <c r="V6" s="60"/>
      <c r="W6" s="60">
        <v>4131050</v>
      </c>
      <c r="X6" s="60">
        <v>4588666</v>
      </c>
      <c r="Y6" s="60">
        <v>-457616</v>
      </c>
      <c r="Z6" s="140">
        <v>-9.97</v>
      </c>
      <c r="AA6" s="155">
        <v>6883264</v>
      </c>
    </row>
    <row r="7" spans="1:27" ht="13.5">
      <c r="A7" s="138" t="s">
        <v>76</v>
      </c>
      <c r="B7" s="136"/>
      <c r="C7" s="157">
        <v>16899900</v>
      </c>
      <c r="D7" s="157"/>
      <c r="E7" s="158">
        <v>12130673</v>
      </c>
      <c r="F7" s="159">
        <v>12130673</v>
      </c>
      <c r="G7" s="159">
        <v>2942698</v>
      </c>
      <c r="H7" s="159">
        <v>1324772</v>
      </c>
      <c r="I7" s="159">
        <v>379470</v>
      </c>
      <c r="J7" s="159">
        <v>4646940</v>
      </c>
      <c r="K7" s="159">
        <v>393519</v>
      </c>
      <c r="L7" s="159">
        <v>1093682</v>
      </c>
      <c r="M7" s="159"/>
      <c r="N7" s="159">
        <v>1487201</v>
      </c>
      <c r="O7" s="159"/>
      <c r="P7" s="159"/>
      <c r="Q7" s="159"/>
      <c r="R7" s="159"/>
      <c r="S7" s="159"/>
      <c r="T7" s="159"/>
      <c r="U7" s="159"/>
      <c r="V7" s="159"/>
      <c r="W7" s="159">
        <v>6134141</v>
      </c>
      <c r="X7" s="159">
        <v>5559000</v>
      </c>
      <c r="Y7" s="159">
        <v>575141</v>
      </c>
      <c r="Z7" s="141">
        <v>10.35</v>
      </c>
      <c r="AA7" s="157">
        <v>12130673</v>
      </c>
    </row>
    <row r="8" spans="1:27" ht="13.5">
      <c r="A8" s="138" t="s">
        <v>77</v>
      </c>
      <c r="B8" s="136"/>
      <c r="C8" s="155">
        <v>7795693</v>
      </c>
      <c r="D8" s="155"/>
      <c r="E8" s="156">
        <v>6966795</v>
      </c>
      <c r="F8" s="60">
        <v>6966795</v>
      </c>
      <c r="G8" s="60">
        <v>2542974</v>
      </c>
      <c r="H8" s="60">
        <v>2236</v>
      </c>
      <c r="I8" s="60">
        <v>7240</v>
      </c>
      <c r="J8" s="60">
        <v>2552450</v>
      </c>
      <c r="K8" s="60">
        <v>2004</v>
      </c>
      <c r="L8" s="60">
        <v>1733649</v>
      </c>
      <c r="M8" s="60"/>
      <c r="N8" s="60">
        <v>1735653</v>
      </c>
      <c r="O8" s="60"/>
      <c r="P8" s="60"/>
      <c r="Q8" s="60"/>
      <c r="R8" s="60"/>
      <c r="S8" s="60"/>
      <c r="T8" s="60"/>
      <c r="U8" s="60"/>
      <c r="V8" s="60"/>
      <c r="W8" s="60">
        <v>4288103</v>
      </c>
      <c r="X8" s="60">
        <v>4627776</v>
      </c>
      <c r="Y8" s="60">
        <v>-339673</v>
      </c>
      <c r="Z8" s="140">
        <v>-7.34</v>
      </c>
      <c r="AA8" s="155">
        <v>6966795</v>
      </c>
    </row>
    <row r="9" spans="1:27" ht="13.5">
      <c r="A9" s="135" t="s">
        <v>78</v>
      </c>
      <c r="B9" s="136"/>
      <c r="C9" s="153">
        <f aca="true" t="shared" si="1" ref="C9:Y9">SUM(C10:C14)</f>
        <v>5838588</v>
      </c>
      <c r="D9" s="153">
        <f>SUM(D10:D14)</f>
        <v>0</v>
      </c>
      <c r="E9" s="154">
        <f t="shared" si="1"/>
        <v>9229210</v>
      </c>
      <c r="F9" s="100">
        <f t="shared" si="1"/>
        <v>9229210</v>
      </c>
      <c r="G9" s="100">
        <f t="shared" si="1"/>
        <v>1286013</v>
      </c>
      <c r="H9" s="100">
        <f t="shared" si="1"/>
        <v>689452</v>
      </c>
      <c r="I9" s="100">
        <f t="shared" si="1"/>
        <v>171167</v>
      </c>
      <c r="J9" s="100">
        <f t="shared" si="1"/>
        <v>2146632</v>
      </c>
      <c r="K9" s="100">
        <f t="shared" si="1"/>
        <v>181955</v>
      </c>
      <c r="L9" s="100">
        <f t="shared" si="1"/>
        <v>884588</v>
      </c>
      <c r="M9" s="100">
        <f t="shared" si="1"/>
        <v>0</v>
      </c>
      <c r="N9" s="100">
        <f t="shared" si="1"/>
        <v>1066543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3213175</v>
      </c>
      <c r="X9" s="100">
        <f t="shared" si="1"/>
        <v>5288830</v>
      </c>
      <c r="Y9" s="100">
        <f t="shared" si="1"/>
        <v>-2075655</v>
      </c>
      <c r="Z9" s="137">
        <f>+IF(X9&lt;&gt;0,+(Y9/X9)*100,0)</f>
        <v>-39.24601471402938</v>
      </c>
      <c r="AA9" s="153">
        <f>SUM(AA10:AA14)</f>
        <v>9229210</v>
      </c>
    </row>
    <row r="10" spans="1:27" ht="13.5">
      <c r="A10" s="138" t="s">
        <v>79</v>
      </c>
      <c r="B10" s="136"/>
      <c r="C10" s="155">
        <v>2975770</v>
      </c>
      <c r="D10" s="155"/>
      <c r="E10" s="156">
        <v>3165940</v>
      </c>
      <c r="F10" s="60">
        <v>3165940</v>
      </c>
      <c r="G10" s="60">
        <v>931370</v>
      </c>
      <c r="H10" s="60">
        <v>522000</v>
      </c>
      <c r="I10" s="60"/>
      <c r="J10" s="60">
        <v>1453370</v>
      </c>
      <c r="K10" s="60"/>
      <c r="L10" s="60">
        <v>635580</v>
      </c>
      <c r="M10" s="60"/>
      <c r="N10" s="60">
        <v>635580</v>
      </c>
      <c r="O10" s="60"/>
      <c r="P10" s="60"/>
      <c r="Q10" s="60"/>
      <c r="R10" s="60"/>
      <c r="S10" s="60"/>
      <c r="T10" s="60"/>
      <c r="U10" s="60"/>
      <c r="V10" s="60"/>
      <c r="W10" s="60">
        <v>2088950</v>
      </c>
      <c r="X10" s="60">
        <v>2060000</v>
      </c>
      <c r="Y10" s="60">
        <v>28950</v>
      </c>
      <c r="Z10" s="140">
        <v>1.41</v>
      </c>
      <c r="AA10" s="155">
        <v>3165940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2639748</v>
      </c>
      <c r="D12" s="155"/>
      <c r="E12" s="156">
        <v>5815763</v>
      </c>
      <c r="F12" s="60">
        <v>5815763</v>
      </c>
      <c r="G12" s="60">
        <v>269973</v>
      </c>
      <c r="H12" s="60">
        <v>167452</v>
      </c>
      <c r="I12" s="60">
        <v>171167</v>
      </c>
      <c r="J12" s="60">
        <v>608592</v>
      </c>
      <c r="K12" s="60">
        <v>181955</v>
      </c>
      <c r="L12" s="60">
        <v>191228</v>
      </c>
      <c r="M12" s="60"/>
      <c r="N12" s="60">
        <v>373183</v>
      </c>
      <c r="O12" s="60"/>
      <c r="P12" s="60"/>
      <c r="Q12" s="60"/>
      <c r="R12" s="60"/>
      <c r="S12" s="60"/>
      <c r="T12" s="60"/>
      <c r="U12" s="60"/>
      <c r="V12" s="60"/>
      <c r="W12" s="60">
        <v>981775</v>
      </c>
      <c r="X12" s="60">
        <v>3063498</v>
      </c>
      <c r="Y12" s="60">
        <v>-2081723</v>
      </c>
      <c r="Z12" s="140">
        <v>-67.95</v>
      </c>
      <c r="AA12" s="155">
        <v>5815763</v>
      </c>
    </row>
    <row r="13" spans="1:27" ht="13.5">
      <c r="A13" s="138" t="s">
        <v>82</v>
      </c>
      <c r="B13" s="136"/>
      <c r="C13" s="155">
        <v>223070</v>
      </c>
      <c r="D13" s="155"/>
      <c r="E13" s="156">
        <v>247507</v>
      </c>
      <c r="F13" s="60">
        <v>247507</v>
      </c>
      <c r="G13" s="60">
        <v>84670</v>
      </c>
      <c r="H13" s="60"/>
      <c r="I13" s="60"/>
      <c r="J13" s="60">
        <v>84670</v>
      </c>
      <c r="K13" s="60"/>
      <c r="L13" s="60">
        <v>57780</v>
      </c>
      <c r="M13" s="60"/>
      <c r="N13" s="60">
        <v>57780</v>
      </c>
      <c r="O13" s="60"/>
      <c r="P13" s="60"/>
      <c r="Q13" s="60"/>
      <c r="R13" s="60"/>
      <c r="S13" s="60"/>
      <c r="T13" s="60"/>
      <c r="U13" s="60"/>
      <c r="V13" s="60"/>
      <c r="W13" s="60">
        <v>142450</v>
      </c>
      <c r="X13" s="60">
        <v>165332</v>
      </c>
      <c r="Y13" s="60">
        <v>-22882</v>
      </c>
      <c r="Z13" s="140">
        <v>-13.84</v>
      </c>
      <c r="AA13" s="155">
        <v>247507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14457475</v>
      </c>
      <c r="D15" s="153">
        <f>SUM(D16:D18)</f>
        <v>0</v>
      </c>
      <c r="E15" s="154">
        <f t="shared" si="2"/>
        <v>13454862</v>
      </c>
      <c r="F15" s="100">
        <f t="shared" si="2"/>
        <v>13454862</v>
      </c>
      <c r="G15" s="100">
        <f t="shared" si="2"/>
        <v>4083012</v>
      </c>
      <c r="H15" s="100">
        <f t="shared" si="2"/>
        <v>404648</v>
      </c>
      <c r="I15" s="100">
        <f t="shared" si="2"/>
        <v>1004</v>
      </c>
      <c r="J15" s="100">
        <f t="shared" si="2"/>
        <v>4488664</v>
      </c>
      <c r="K15" s="100">
        <f t="shared" si="2"/>
        <v>0</v>
      </c>
      <c r="L15" s="100">
        <f t="shared" si="2"/>
        <v>936670</v>
      </c>
      <c r="M15" s="100">
        <f t="shared" si="2"/>
        <v>0</v>
      </c>
      <c r="N15" s="100">
        <f t="shared" si="2"/>
        <v>936670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5425334</v>
      </c>
      <c r="X15" s="100">
        <f t="shared" si="2"/>
        <v>9020666</v>
      </c>
      <c r="Y15" s="100">
        <f t="shared" si="2"/>
        <v>-3595332</v>
      </c>
      <c r="Z15" s="137">
        <f>+IF(X15&lt;&gt;0,+(Y15/X15)*100,0)</f>
        <v>-39.856613691272905</v>
      </c>
      <c r="AA15" s="153">
        <f>SUM(AA16:AA18)</f>
        <v>13454862</v>
      </c>
    </row>
    <row r="16" spans="1:27" ht="13.5">
      <c r="A16" s="138" t="s">
        <v>85</v>
      </c>
      <c r="B16" s="136"/>
      <c r="C16" s="155">
        <v>2148731</v>
      </c>
      <c r="D16" s="155"/>
      <c r="E16" s="156">
        <v>2416310</v>
      </c>
      <c r="F16" s="60">
        <v>2416310</v>
      </c>
      <c r="G16" s="60">
        <v>762672</v>
      </c>
      <c r="H16" s="60">
        <v>4648</v>
      </c>
      <c r="I16" s="60">
        <v>1004</v>
      </c>
      <c r="J16" s="60">
        <v>768324</v>
      </c>
      <c r="K16" s="60"/>
      <c r="L16" s="60">
        <v>521110</v>
      </c>
      <c r="M16" s="60"/>
      <c r="N16" s="60">
        <v>521110</v>
      </c>
      <c r="O16" s="60"/>
      <c r="P16" s="60"/>
      <c r="Q16" s="60"/>
      <c r="R16" s="60"/>
      <c r="S16" s="60"/>
      <c r="T16" s="60"/>
      <c r="U16" s="60"/>
      <c r="V16" s="60"/>
      <c r="W16" s="60">
        <v>1289434</v>
      </c>
      <c r="X16" s="60">
        <v>1610666</v>
      </c>
      <c r="Y16" s="60">
        <v>-321232</v>
      </c>
      <c r="Z16" s="140">
        <v>-19.94</v>
      </c>
      <c r="AA16" s="155">
        <v>2416310</v>
      </c>
    </row>
    <row r="17" spans="1:27" ht="13.5">
      <c r="A17" s="138" t="s">
        <v>86</v>
      </c>
      <c r="B17" s="136"/>
      <c r="C17" s="155">
        <v>12308744</v>
      </c>
      <c r="D17" s="155"/>
      <c r="E17" s="156">
        <v>11038552</v>
      </c>
      <c r="F17" s="60">
        <v>11038552</v>
      </c>
      <c r="G17" s="60">
        <v>3320340</v>
      </c>
      <c r="H17" s="60">
        <v>400000</v>
      </c>
      <c r="I17" s="60"/>
      <c r="J17" s="60">
        <v>3720340</v>
      </c>
      <c r="K17" s="60"/>
      <c r="L17" s="60">
        <v>415560</v>
      </c>
      <c r="M17" s="60"/>
      <c r="N17" s="60">
        <v>415560</v>
      </c>
      <c r="O17" s="60"/>
      <c r="P17" s="60"/>
      <c r="Q17" s="60"/>
      <c r="R17" s="60"/>
      <c r="S17" s="60"/>
      <c r="T17" s="60"/>
      <c r="U17" s="60"/>
      <c r="V17" s="60"/>
      <c r="W17" s="60">
        <v>4135900</v>
      </c>
      <c r="X17" s="60">
        <v>7410000</v>
      </c>
      <c r="Y17" s="60">
        <v>-3274100</v>
      </c>
      <c r="Z17" s="140">
        <v>-44.18</v>
      </c>
      <c r="AA17" s="155">
        <v>11038552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24245269</v>
      </c>
      <c r="D19" s="153">
        <f>SUM(D20:D23)</f>
        <v>0</v>
      </c>
      <c r="E19" s="154">
        <f t="shared" si="3"/>
        <v>23409054</v>
      </c>
      <c r="F19" s="100">
        <f t="shared" si="3"/>
        <v>23409054</v>
      </c>
      <c r="G19" s="100">
        <f t="shared" si="3"/>
        <v>2181684</v>
      </c>
      <c r="H19" s="100">
        <f t="shared" si="3"/>
        <v>1046144</v>
      </c>
      <c r="I19" s="100">
        <f t="shared" si="3"/>
        <v>1527717</v>
      </c>
      <c r="J19" s="100">
        <f t="shared" si="3"/>
        <v>4755545</v>
      </c>
      <c r="K19" s="100">
        <f t="shared" si="3"/>
        <v>1896579</v>
      </c>
      <c r="L19" s="100">
        <f t="shared" si="3"/>
        <v>1576252</v>
      </c>
      <c r="M19" s="100">
        <f t="shared" si="3"/>
        <v>0</v>
      </c>
      <c r="N19" s="100">
        <f t="shared" si="3"/>
        <v>3472831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8228376</v>
      </c>
      <c r="X19" s="100">
        <f t="shared" si="3"/>
        <v>14183906</v>
      </c>
      <c r="Y19" s="100">
        <f t="shared" si="3"/>
        <v>-5955530</v>
      </c>
      <c r="Z19" s="137">
        <f>+IF(X19&lt;&gt;0,+(Y19/X19)*100,0)</f>
        <v>-41.9879404164128</v>
      </c>
      <c r="AA19" s="153">
        <f>SUM(AA20:AA23)</f>
        <v>23409054</v>
      </c>
    </row>
    <row r="20" spans="1:27" ht="13.5">
      <c r="A20" s="138" t="s">
        <v>89</v>
      </c>
      <c r="B20" s="136"/>
      <c r="C20" s="155">
        <v>19019327</v>
      </c>
      <c r="D20" s="155"/>
      <c r="E20" s="156">
        <v>17833438</v>
      </c>
      <c r="F20" s="60">
        <v>17833438</v>
      </c>
      <c r="G20" s="60">
        <v>1725769</v>
      </c>
      <c r="H20" s="60">
        <v>909836</v>
      </c>
      <c r="I20" s="60">
        <v>1378602</v>
      </c>
      <c r="J20" s="60">
        <v>4014207</v>
      </c>
      <c r="K20" s="60">
        <v>1748695</v>
      </c>
      <c r="L20" s="60">
        <v>1266376</v>
      </c>
      <c r="M20" s="60"/>
      <c r="N20" s="60">
        <v>3015071</v>
      </c>
      <c r="O20" s="60"/>
      <c r="P20" s="60"/>
      <c r="Q20" s="60"/>
      <c r="R20" s="60"/>
      <c r="S20" s="60"/>
      <c r="T20" s="60"/>
      <c r="U20" s="60"/>
      <c r="V20" s="60"/>
      <c r="W20" s="60">
        <v>7029278</v>
      </c>
      <c r="X20" s="60">
        <v>12861498</v>
      </c>
      <c r="Y20" s="60">
        <v>-5832220</v>
      </c>
      <c r="Z20" s="140">
        <v>-45.35</v>
      </c>
      <c r="AA20" s="155">
        <v>17833438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5225942</v>
      </c>
      <c r="D23" s="155"/>
      <c r="E23" s="156">
        <v>5575616</v>
      </c>
      <c r="F23" s="60">
        <v>5575616</v>
      </c>
      <c r="G23" s="60">
        <v>455915</v>
      </c>
      <c r="H23" s="60">
        <v>136308</v>
      </c>
      <c r="I23" s="60">
        <v>149115</v>
      </c>
      <c r="J23" s="60">
        <v>741338</v>
      </c>
      <c r="K23" s="60">
        <v>147884</v>
      </c>
      <c r="L23" s="60">
        <v>309876</v>
      </c>
      <c r="M23" s="60"/>
      <c r="N23" s="60">
        <v>457760</v>
      </c>
      <c r="O23" s="60"/>
      <c r="P23" s="60"/>
      <c r="Q23" s="60"/>
      <c r="R23" s="60"/>
      <c r="S23" s="60"/>
      <c r="T23" s="60"/>
      <c r="U23" s="60"/>
      <c r="V23" s="60"/>
      <c r="W23" s="60">
        <v>1199098</v>
      </c>
      <c r="X23" s="60">
        <v>1322408</v>
      </c>
      <c r="Y23" s="60">
        <v>-123310</v>
      </c>
      <c r="Z23" s="140">
        <v>-9.32</v>
      </c>
      <c r="AA23" s="155">
        <v>5575616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75705955</v>
      </c>
      <c r="D25" s="168">
        <f>+D5+D9+D15+D19+D24</f>
        <v>0</v>
      </c>
      <c r="E25" s="169">
        <f t="shared" si="4"/>
        <v>72073858</v>
      </c>
      <c r="F25" s="73">
        <f t="shared" si="4"/>
        <v>72073858</v>
      </c>
      <c r="G25" s="73">
        <f t="shared" si="4"/>
        <v>15491811</v>
      </c>
      <c r="H25" s="73">
        <f t="shared" si="4"/>
        <v>3467252</v>
      </c>
      <c r="I25" s="73">
        <f t="shared" si="4"/>
        <v>2086598</v>
      </c>
      <c r="J25" s="73">
        <f t="shared" si="4"/>
        <v>21045661</v>
      </c>
      <c r="K25" s="73">
        <f t="shared" si="4"/>
        <v>2474057</v>
      </c>
      <c r="L25" s="73">
        <f t="shared" si="4"/>
        <v>7900461</v>
      </c>
      <c r="M25" s="73">
        <f t="shared" si="4"/>
        <v>0</v>
      </c>
      <c r="N25" s="73">
        <f t="shared" si="4"/>
        <v>10374518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31420179</v>
      </c>
      <c r="X25" s="73">
        <f t="shared" si="4"/>
        <v>43268844</v>
      </c>
      <c r="Y25" s="73">
        <f t="shared" si="4"/>
        <v>-11848665</v>
      </c>
      <c r="Z25" s="170">
        <f>+IF(X25&lt;&gt;0,+(Y25/X25)*100,0)</f>
        <v>-27.383826108226973</v>
      </c>
      <c r="AA25" s="168">
        <f>+AA5+AA9+AA15+AA19+AA24</f>
        <v>72073858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33296739</v>
      </c>
      <c r="D28" s="153">
        <f>SUM(D29:D31)</f>
        <v>0</v>
      </c>
      <c r="E28" s="154">
        <f t="shared" si="5"/>
        <v>31926952</v>
      </c>
      <c r="F28" s="100">
        <f t="shared" si="5"/>
        <v>31926952</v>
      </c>
      <c r="G28" s="100">
        <f t="shared" si="5"/>
        <v>2399027</v>
      </c>
      <c r="H28" s="100">
        <f t="shared" si="5"/>
        <v>1722346</v>
      </c>
      <c r="I28" s="100">
        <f t="shared" si="5"/>
        <v>1421094</v>
      </c>
      <c r="J28" s="100">
        <f t="shared" si="5"/>
        <v>5542467</v>
      </c>
      <c r="K28" s="100">
        <f t="shared" si="5"/>
        <v>1527370</v>
      </c>
      <c r="L28" s="100">
        <f t="shared" si="5"/>
        <v>1821111</v>
      </c>
      <c r="M28" s="100">
        <f t="shared" si="5"/>
        <v>0</v>
      </c>
      <c r="N28" s="100">
        <f t="shared" si="5"/>
        <v>3348481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8890948</v>
      </c>
      <c r="X28" s="100">
        <f t="shared" si="5"/>
        <v>11382492</v>
      </c>
      <c r="Y28" s="100">
        <f t="shared" si="5"/>
        <v>-2491544</v>
      </c>
      <c r="Z28" s="137">
        <f>+IF(X28&lt;&gt;0,+(Y28/X28)*100,0)</f>
        <v>-21.88926642777346</v>
      </c>
      <c r="AA28" s="153">
        <f>SUM(AA29:AA31)</f>
        <v>31926952</v>
      </c>
    </row>
    <row r="29" spans="1:27" ht="13.5">
      <c r="A29" s="138" t="s">
        <v>75</v>
      </c>
      <c r="B29" s="136"/>
      <c r="C29" s="155">
        <v>7801999</v>
      </c>
      <c r="D29" s="155"/>
      <c r="E29" s="156">
        <v>6407494</v>
      </c>
      <c r="F29" s="60">
        <v>6407494</v>
      </c>
      <c r="G29" s="60">
        <v>404223</v>
      </c>
      <c r="H29" s="60">
        <v>532916</v>
      </c>
      <c r="I29" s="60">
        <v>502052</v>
      </c>
      <c r="J29" s="60">
        <v>1439191</v>
      </c>
      <c r="K29" s="60">
        <v>478966</v>
      </c>
      <c r="L29" s="60">
        <v>522183</v>
      </c>
      <c r="M29" s="60"/>
      <c r="N29" s="60">
        <v>1001149</v>
      </c>
      <c r="O29" s="60"/>
      <c r="P29" s="60"/>
      <c r="Q29" s="60"/>
      <c r="R29" s="60"/>
      <c r="S29" s="60"/>
      <c r="T29" s="60"/>
      <c r="U29" s="60"/>
      <c r="V29" s="60"/>
      <c r="W29" s="60">
        <v>2440340</v>
      </c>
      <c r="X29" s="60">
        <v>3386496</v>
      </c>
      <c r="Y29" s="60">
        <v>-946156</v>
      </c>
      <c r="Z29" s="140">
        <v>-27.94</v>
      </c>
      <c r="AA29" s="155">
        <v>6407494</v>
      </c>
    </row>
    <row r="30" spans="1:27" ht="13.5">
      <c r="A30" s="138" t="s">
        <v>76</v>
      </c>
      <c r="B30" s="136"/>
      <c r="C30" s="157">
        <v>17991986</v>
      </c>
      <c r="D30" s="157"/>
      <c r="E30" s="158">
        <v>17860776</v>
      </c>
      <c r="F30" s="159">
        <v>17860776</v>
      </c>
      <c r="G30" s="159">
        <v>1644778</v>
      </c>
      <c r="H30" s="159">
        <v>817977</v>
      </c>
      <c r="I30" s="159">
        <v>469153</v>
      </c>
      <c r="J30" s="159">
        <v>2931908</v>
      </c>
      <c r="K30" s="159">
        <v>501361</v>
      </c>
      <c r="L30" s="159">
        <v>770689</v>
      </c>
      <c r="M30" s="159"/>
      <c r="N30" s="159">
        <v>1272050</v>
      </c>
      <c r="O30" s="159"/>
      <c r="P30" s="159"/>
      <c r="Q30" s="159"/>
      <c r="R30" s="159"/>
      <c r="S30" s="159"/>
      <c r="T30" s="159"/>
      <c r="U30" s="159"/>
      <c r="V30" s="159"/>
      <c r="W30" s="159">
        <v>4203958</v>
      </c>
      <c r="X30" s="159">
        <v>4567500</v>
      </c>
      <c r="Y30" s="159">
        <v>-363542</v>
      </c>
      <c r="Z30" s="141">
        <v>-7.96</v>
      </c>
      <c r="AA30" s="157">
        <v>17860776</v>
      </c>
    </row>
    <row r="31" spans="1:27" ht="13.5">
      <c r="A31" s="138" t="s">
        <v>77</v>
      </c>
      <c r="B31" s="136"/>
      <c r="C31" s="155">
        <v>7502754</v>
      </c>
      <c r="D31" s="155"/>
      <c r="E31" s="156">
        <v>7658682</v>
      </c>
      <c r="F31" s="60">
        <v>7658682</v>
      </c>
      <c r="G31" s="60">
        <v>350026</v>
      </c>
      <c r="H31" s="60">
        <v>371453</v>
      </c>
      <c r="I31" s="60">
        <v>449889</v>
      </c>
      <c r="J31" s="60">
        <v>1171368</v>
      </c>
      <c r="K31" s="60">
        <v>547043</v>
      </c>
      <c r="L31" s="60">
        <v>528239</v>
      </c>
      <c r="M31" s="60"/>
      <c r="N31" s="60">
        <v>1075282</v>
      </c>
      <c r="O31" s="60"/>
      <c r="P31" s="60"/>
      <c r="Q31" s="60"/>
      <c r="R31" s="60"/>
      <c r="S31" s="60"/>
      <c r="T31" s="60"/>
      <c r="U31" s="60"/>
      <c r="V31" s="60"/>
      <c r="W31" s="60">
        <v>2246650</v>
      </c>
      <c r="X31" s="60">
        <v>3428496</v>
      </c>
      <c r="Y31" s="60">
        <v>-1181846</v>
      </c>
      <c r="Z31" s="140">
        <v>-34.47</v>
      </c>
      <c r="AA31" s="155">
        <v>7658682</v>
      </c>
    </row>
    <row r="32" spans="1:27" ht="13.5">
      <c r="A32" s="135" t="s">
        <v>78</v>
      </c>
      <c r="B32" s="136"/>
      <c r="C32" s="153">
        <f aca="true" t="shared" si="6" ref="C32:Y32">SUM(C33:C37)</f>
        <v>6676408</v>
      </c>
      <c r="D32" s="153">
        <f>SUM(D33:D37)</f>
        <v>0</v>
      </c>
      <c r="E32" s="154">
        <f t="shared" si="6"/>
        <v>7286583</v>
      </c>
      <c r="F32" s="100">
        <f t="shared" si="6"/>
        <v>7286583</v>
      </c>
      <c r="G32" s="100">
        <f t="shared" si="6"/>
        <v>549685</v>
      </c>
      <c r="H32" s="100">
        <f t="shared" si="6"/>
        <v>500388</v>
      </c>
      <c r="I32" s="100">
        <f t="shared" si="6"/>
        <v>419826</v>
      </c>
      <c r="J32" s="100">
        <f t="shared" si="6"/>
        <v>1469899</v>
      </c>
      <c r="K32" s="100">
        <f t="shared" si="6"/>
        <v>549215</v>
      </c>
      <c r="L32" s="100">
        <f t="shared" si="6"/>
        <v>542331</v>
      </c>
      <c r="M32" s="100">
        <f t="shared" si="6"/>
        <v>0</v>
      </c>
      <c r="N32" s="100">
        <f t="shared" si="6"/>
        <v>1091546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2561445</v>
      </c>
      <c r="X32" s="100">
        <f t="shared" si="6"/>
        <v>1668996</v>
      </c>
      <c r="Y32" s="100">
        <f t="shared" si="6"/>
        <v>892449</v>
      </c>
      <c r="Z32" s="137">
        <f>+IF(X32&lt;&gt;0,+(Y32/X32)*100,0)</f>
        <v>53.472207243156966</v>
      </c>
      <c r="AA32" s="153">
        <f>SUM(AA33:AA37)</f>
        <v>7286583</v>
      </c>
    </row>
    <row r="33" spans="1:27" ht="13.5">
      <c r="A33" s="138" t="s">
        <v>79</v>
      </c>
      <c r="B33" s="136"/>
      <c r="C33" s="155">
        <v>2508927</v>
      </c>
      <c r="D33" s="155"/>
      <c r="E33" s="156">
        <v>3470863</v>
      </c>
      <c r="F33" s="60">
        <v>3470863</v>
      </c>
      <c r="G33" s="60">
        <v>201532</v>
      </c>
      <c r="H33" s="60">
        <v>168961</v>
      </c>
      <c r="I33" s="60">
        <v>208199</v>
      </c>
      <c r="J33" s="60">
        <v>578692</v>
      </c>
      <c r="K33" s="60">
        <v>278386</v>
      </c>
      <c r="L33" s="60">
        <v>211282</v>
      </c>
      <c r="M33" s="60"/>
      <c r="N33" s="60">
        <v>489668</v>
      </c>
      <c r="O33" s="60"/>
      <c r="P33" s="60"/>
      <c r="Q33" s="60"/>
      <c r="R33" s="60"/>
      <c r="S33" s="60"/>
      <c r="T33" s="60"/>
      <c r="U33" s="60"/>
      <c r="V33" s="60"/>
      <c r="W33" s="60">
        <v>1068360</v>
      </c>
      <c r="X33" s="60"/>
      <c r="Y33" s="60">
        <v>1068360</v>
      </c>
      <c r="Z33" s="140">
        <v>0</v>
      </c>
      <c r="AA33" s="155">
        <v>3470863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4167481</v>
      </c>
      <c r="D35" s="155"/>
      <c r="E35" s="156">
        <v>3568386</v>
      </c>
      <c r="F35" s="60">
        <v>3568386</v>
      </c>
      <c r="G35" s="60">
        <v>348153</v>
      </c>
      <c r="H35" s="60">
        <v>327276</v>
      </c>
      <c r="I35" s="60">
        <v>211627</v>
      </c>
      <c r="J35" s="60">
        <v>887056</v>
      </c>
      <c r="K35" s="60">
        <v>270829</v>
      </c>
      <c r="L35" s="60">
        <v>331049</v>
      </c>
      <c r="M35" s="60"/>
      <c r="N35" s="60">
        <v>601878</v>
      </c>
      <c r="O35" s="60"/>
      <c r="P35" s="60"/>
      <c r="Q35" s="60"/>
      <c r="R35" s="60"/>
      <c r="S35" s="60"/>
      <c r="T35" s="60"/>
      <c r="U35" s="60"/>
      <c r="V35" s="60"/>
      <c r="W35" s="60">
        <v>1488934</v>
      </c>
      <c r="X35" s="60">
        <v>1545000</v>
      </c>
      <c r="Y35" s="60">
        <v>-56066</v>
      </c>
      <c r="Z35" s="140">
        <v>-3.63</v>
      </c>
      <c r="AA35" s="155">
        <v>3568386</v>
      </c>
    </row>
    <row r="36" spans="1:27" ht="13.5">
      <c r="A36" s="138" t="s">
        <v>82</v>
      </c>
      <c r="B36" s="136"/>
      <c r="C36" s="155"/>
      <c r="D36" s="155"/>
      <c r="E36" s="156">
        <v>247334</v>
      </c>
      <c r="F36" s="60">
        <v>247334</v>
      </c>
      <c r="G36" s="60"/>
      <c r="H36" s="60">
        <v>4151</v>
      </c>
      <c r="I36" s="60"/>
      <c r="J36" s="60">
        <v>4151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4151</v>
      </c>
      <c r="X36" s="60">
        <v>123996</v>
      </c>
      <c r="Y36" s="60">
        <v>-119845</v>
      </c>
      <c r="Z36" s="140">
        <v>-96.65</v>
      </c>
      <c r="AA36" s="155">
        <v>247334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23131107</v>
      </c>
      <c r="D38" s="153">
        <f>SUM(D39:D41)</f>
        <v>0</v>
      </c>
      <c r="E38" s="154">
        <f t="shared" si="7"/>
        <v>17897543</v>
      </c>
      <c r="F38" s="100">
        <f t="shared" si="7"/>
        <v>17897543</v>
      </c>
      <c r="G38" s="100">
        <f t="shared" si="7"/>
        <v>521200</v>
      </c>
      <c r="H38" s="100">
        <f t="shared" si="7"/>
        <v>539344</v>
      </c>
      <c r="I38" s="100">
        <f t="shared" si="7"/>
        <v>787931</v>
      </c>
      <c r="J38" s="100">
        <f t="shared" si="7"/>
        <v>1848475</v>
      </c>
      <c r="K38" s="100">
        <f t="shared" si="7"/>
        <v>836043</v>
      </c>
      <c r="L38" s="100">
        <f t="shared" si="7"/>
        <v>694747</v>
      </c>
      <c r="M38" s="100">
        <f t="shared" si="7"/>
        <v>0</v>
      </c>
      <c r="N38" s="100">
        <f t="shared" si="7"/>
        <v>1530790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3379265</v>
      </c>
      <c r="X38" s="100">
        <f t="shared" si="7"/>
        <v>8845998</v>
      </c>
      <c r="Y38" s="100">
        <f t="shared" si="7"/>
        <v>-5466733</v>
      </c>
      <c r="Z38" s="137">
        <f>+IF(X38&lt;&gt;0,+(Y38/X38)*100,0)</f>
        <v>-61.79894004045672</v>
      </c>
      <c r="AA38" s="153">
        <f>SUM(AA39:AA41)</f>
        <v>17897543</v>
      </c>
    </row>
    <row r="39" spans="1:27" ht="13.5">
      <c r="A39" s="138" t="s">
        <v>85</v>
      </c>
      <c r="B39" s="136"/>
      <c r="C39" s="155">
        <v>9115856</v>
      </c>
      <c r="D39" s="155"/>
      <c r="E39" s="156">
        <v>2300344</v>
      </c>
      <c r="F39" s="60">
        <v>2300344</v>
      </c>
      <c r="G39" s="60">
        <v>89084</v>
      </c>
      <c r="H39" s="60">
        <v>91836</v>
      </c>
      <c r="I39" s="60">
        <v>248931</v>
      </c>
      <c r="J39" s="60">
        <v>429851</v>
      </c>
      <c r="K39" s="60">
        <v>325398</v>
      </c>
      <c r="L39" s="60">
        <v>117235</v>
      </c>
      <c r="M39" s="60"/>
      <c r="N39" s="60">
        <v>442633</v>
      </c>
      <c r="O39" s="60"/>
      <c r="P39" s="60"/>
      <c r="Q39" s="60"/>
      <c r="R39" s="60"/>
      <c r="S39" s="60"/>
      <c r="T39" s="60"/>
      <c r="U39" s="60"/>
      <c r="V39" s="60"/>
      <c r="W39" s="60">
        <v>872484</v>
      </c>
      <c r="X39" s="60">
        <v>1165500</v>
      </c>
      <c r="Y39" s="60">
        <v>-293016</v>
      </c>
      <c r="Z39" s="140">
        <v>-25.14</v>
      </c>
      <c r="AA39" s="155">
        <v>2300344</v>
      </c>
    </row>
    <row r="40" spans="1:27" ht="13.5">
      <c r="A40" s="138" t="s">
        <v>86</v>
      </c>
      <c r="B40" s="136"/>
      <c r="C40" s="155">
        <v>14015251</v>
      </c>
      <c r="D40" s="155"/>
      <c r="E40" s="156">
        <v>15597199</v>
      </c>
      <c r="F40" s="60">
        <v>15597199</v>
      </c>
      <c r="G40" s="60">
        <v>432116</v>
      </c>
      <c r="H40" s="60">
        <v>447508</v>
      </c>
      <c r="I40" s="60">
        <v>539000</v>
      </c>
      <c r="J40" s="60">
        <v>1418624</v>
      </c>
      <c r="K40" s="60">
        <v>510645</v>
      </c>
      <c r="L40" s="60">
        <v>577512</v>
      </c>
      <c r="M40" s="60"/>
      <c r="N40" s="60">
        <v>1088157</v>
      </c>
      <c r="O40" s="60"/>
      <c r="P40" s="60"/>
      <c r="Q40" s="60"/>
      <c r="R40" s="60"/>
      <c r="S40" s="60"/>
      <c r="T40" s="60"/>
      <c r="U40" s="60"/>
      <c r="V40" s="60"/>
      <c r="W40" s="60">
        <v>2506781</v>
      </c>
      <c r="X40" s="60">
        <v>7680498</v>
      </c>
      <c r="Y40" s="60">
        <v>-5173717</v>
      </c>
      <c r="Z40" s="140">
        <v>-67.36</v>
      </c>
      <c r="AA40" s="155">
        <v>15597199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26613365</v>
      </c>
      <c r="D42" s="153">
        <f>SUM(D43:D46)</f>
        <v>0</v>
      </c>
      <c r="E42" s="154">
        <f t="shared" si="8"/>
        <v>26125966</v>
      </c>
      <c r="F42" s="100">
        <f t="shared" si="8"/>
        <v>26125966</v>
      </c>
      <c r="G42" s="100">
        <f t="shared" si="8"/>
        <v>1274387</v>
      </c>
      <c r="H42" s="100">
        <f t="shared" si="8"/>
        <v>298763</v>
      </c>
      <c r="I42" s="100">
        <f t="shared" si="8"/>
        <v>1246555</v>
      </c>
      <c r="J42" s="100">
        <f t="shared" si="8"/>
        <v>2819705</v>
      </c>
      <c r="K42" s="100">
        <f t="shared" si="8"/>
        <v>670484</v>
      </c>
      <c r="L42" s="100">
        <f t="shared" si="8"/>
        <v>827766</v>
      </c>
      <c r="M42" s="100">
        <f t="shared" si="8"/>
        <v>0</v>
      </c>
      <c r="N42" s="100">
        <f t="shared" si="8"/>
        <v>1498250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4317955</v>
      </c>
      <c r="X42" s="100">
        <f t="shared" si="8"/>
        <v>12515994</v>
      </c>
      <c r="Y42" s="100">
        <f t="shared" si="8"/>
        <v>-8198039</v>
      </c>
      <c r="Z42" s="137">
        <f>+IF(X42&lt;&gt;0,+(Y42/X42)*100,0)</f>
        <v>-65.50050279666162</v>
      </c>
      <c r="AA42" s="153">
        <f>SUM(AA43:AA46)</f>
        <v>26125966</v>
      </c>
    </row>
    <row r="43" spans="1:27" ht="13.5">
      <c r="A43" s="138" t="s">
        <v>89</v>
      </c>
      <c r="B43" s="136"/>
      <c r="C43" s="155">
        <v>25350646</v>
      </c>
      <c r="D43" s="155"/>
      <c r="E43" s="156">
        <v>23957758</v>
      </c>
      <c r="F43" s="60">
        <v>23957758</v>
      </c>
      <c r="G43" s="60">
        <v>1110281</v>
      </c>
      <c r="H43" s="60">
        <v>185890</v>
      </c>
      <c r="I43" s="60">
        <v>1120873</v>
      </c>
      <c r="J43" s="60">
        <v>2417044</v>
      </c>
      <c r="K43" s="60">
        <v>558044</v>
      </c>
      <c r="L43" s="60">
        <v>540431</v>
      </c>
      <c r="M43" s="60"/>
      <c r="N43" s="60">
        <v>1098475</v>
      </c>
      <c r="O43" s="60"/>
      <c r="P43" s="60"/>
      <c r="Q43" s="60"/>
      <c r="R43" s="60"/>
      <c r="S43" s="60"/>
      <c r="T43" s="60"/>
      <c r="U43" s="60"/>
      <c r="V43" s="60"/>
      <c r="W43" s="60">
        <v>3515519</v>
      </c>
      <c r="X43" s="60">
        <v>11280498</v>
      </c>
      <c r="Y43" s="60">
        <v>-7764979</v>
      </c>
      <c r="Z43" s="140">
        <v>-68.84</v>
      </c>
      <c r="AA43" s="155">
        <v>23957758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1262719</v>
      </c>
      <c r="D46" s="155"/>
      <c r="E46" s="156">
        <v>2168208</v>
      </c>
      <c r="F46" s="60">
        <v>2168208</v>
      </c>
      <c r="G46" s="60">
        <v>164106</v>
      </c>
      <c r="H46" s="60">
        <v>112873</v>
      </c>
      <c r="I46" s="60">
        <v>125682</v>
      </c>
      <c r="J46" s="60">
        <v>402661</v>
      </c>
      <c r="K46" s="60">
        <v>112440</v>
      </c>
      <c r="L46" s="60">
        <v>287335</v>
      </c>
      <c r="M46" s="60"/>
      <c r="N46" s="60">
        <v>399775</v>
      </c>
      <c r="O46" s="60"/>
      <c r="P46" s="60"/>
      <c r="Q46" s="60"/>
      <c r="R46" s="60"/>
      <c r="S46" s="60"/>
      <c r="T46" s="60"/>
      <c r="U46" s="60"/>
      <c r="V46" s="60"/>
      <c r="W46" s="60">
        <v>802436</v>
      </c>
      <c r="X46" s="60">
        <v>1235496</v>
      </c>
      <c r="Y46" s="60">
        <v>-433060</v>
      </c>
      <c r="Z46" s="140">
        <v>-35.05</v>
      </c>
      <c r="AA46" s="155">
        <v>2168208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89717619</v>
      </c>
      <c r="D48" s="168">
        <f>+D28+D32+D38+D42+D47</f>
        <v>0</v>
      </c>
      <c r="E48" s="169">
        <f t="shared" si="9"/>
        <v>83237044</v>
      </c>
      <c r="F48" s="73">
        <f t="shared" si="9"/>
        <v>83237044</v>
      </c>
      <c r="G48" s="73">
        <f t="shared" si="9"/>
        <v>4744299</v>
      </c>
      <c r="H48" s="73">
        <f t="shared" si="9"/>
        <v>3060841</v>
      </c>
      <c r="I48" s="73">
        <f t="shared" si="9"/>
        <v>3875406</v>
      </c>
      <c r="J48" s="73">
        <f t="shared" si="9"/>
        <v>11680546</v>
      </c>
      <c r="K48" s="73">
        <f t="shared" si="9"/>
        <v>3583112</v>
      </c>
      <c r="L48" s="73">
        <f t="shared" si="9"/>
        <v>3885955</v>
      </c>
      <c r="M48" s="73">
        <f t="shared" si="9"/>
        <v>0</v>
      </c>
      <c r="N48" s="73">
        <f t="shared" si="9"/>
        <v>7469067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19149613</v>
      </c>
      <c r="X48" s="73">
        <f t="shared" si="9"/>
        <v>34413480</v>
      </c>
      <c r="Y48" s="73">
        <f t="shared" si="9"/>
        <v>-15263867</v>
      </c>
      <c r="Z48" s="170">
        <f>+IF(X48&lt;&gt;0,+(Y48/X48)*100,0)</f>
        <v>-44.35432568865456</v>
      </c>
      <c r="AA48" s="168">
        <f>+AA28+AA32+AA38+AA42+AA47</f>
        <v>83237044</v>
      </c>
    </row>
    <row r="49" spans="1:27" ht="13.5">
      <c r="A49" s="148" t="s">
        <v>49</v>
      </c>
      <c r="B49" s="149"/>
      <c r="C49" s="171">
        <f aca="true" t="shared" si="10" ref="C49:Y49">+C25-C48</f>
        <v>-14011664</v>
      </c>
      <c r="D49" s="171">
        <f>+D25-D48</f>
        <v>0</v>
      </c>
      <c r="E49" s="172">
        <f t="shared" si="10"/>
        <v>-11163186</v>
      </c>
      <c r="F49" s="173">
        <f t="shared" si="10"/>
        <v>-11163186</v>
      </c>
      <c r="G49" s="173">
        <f t="shared" si="10"/>
        <v>10747512</v>
      </c>
      <c r="H49" s="173">
        <f t="shared" si="10"/>
        <v>406411</v>
      </c>
      <c r="I49" s="173">
        <f t="shared" si="10"/>
        <v>-1788808</v>
      </c>
      <c r="J49" s="173">
        <f t="shared" si="10"/>
        <v>9365115</v>
      </c>
      <c r="K49" s="173">
        <f t="shared" si="10"/>
        <v>-1109055</v>
      </c>
      <c r="L49" s="173">
        <f t="shared" si="10"/>
        <v>4014506</v>
      </c>
      <c r="M49" s="173">
        <f t="shared" si="10"/>
        <v>0</v>
      </c>
      <c r="N49" s="173">
        <f t="shared" si="10"/>
        <v>2905451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12270566</v>
      </c>
      <c r="X49" s="173">
        <f>IF(F25=F48,0,X25-X48)</f>
        <v>8855364</v>
      </c>
      <c r="Y49" s="173">
        <f t="shared" si="10"/>
        <v>3415202</v>
      </c>
      <c r="Z49" s="174">
        <f>+IF(X49&lt;&gt;0,+(Y49/X49)*100,0)</f>
        <v>38.5664778997227</v>
      </c>
      <c r="AA49" s="171">
        <f>+AA25-AA48</f>
        <v>-11163186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3214734</v>
      </c>
      <c r="D5" s="155">
        <v>0</v>
      </c>
      <c r="E5" s="156">
        <v>3302733</v>
      </c>
      <c r="F5" s="60">
        <v>3302733</v>
      </c>
      <c r="G5" s="60">
        <v>225069</v>
      </c>
      <c r="H5" s="60">
        <v>213400</v>
      </c>
      <c r="I5" s="60">
        <v>199104</v>
      </c>
      <c r="J5" s="60">
        <v>637573</v>
      </c>
      <c r="K5" s="60">
        <v>253612</v>
      </c>
      <c r="L5" s="60">
        <v>195515</v>
      </c>
      <c r="M5" s="60">
        <v>0</v>
      </c>
      <c r="N5" s="60">
        <v>449127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1086700</v>
      </c>
      <c r="X5" s="60">
        <v>1628763</v>
      </c>
      <c r="Y5" s="60">
        <v>-542063</v>
      </c>
      <c r="Z5" s="140">
        <v>-33.28</v>
      </c>
      <c r="AA5" s="155">
        <v>3302733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17155056</v>
      </c>
      <c r="D7" s="155">
        <v>0</v>
      </c>
      <c r="E7" s="156">
        <v>16456616</v>
      </c>
      <c r="F7" s="60">
        <v>16456616</v>
      </c>
      <c r="G7" s="60">
        <v>1302419</v>
      </c>
      <c r="H7" s="60">
        <v>909836</v>
      </c>
      <c r="I7" s="60">
        <v>1375583</v>
      </c>
      <c r="J7" s="60">
        <v>3587838</v>
      </c>
      <c r="K7" s="60">
        <v>1748695</v>
      </c>
      <c r="L7" s="60">
        <v>977476</v>
      </c>
      <c r="M7" s="60">
        <v>0</v>
      </c>
      <c r="N7" s="60">
        <v>2726171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6314009</v>
      </c>
      <c r="X7" s="60">
        <v>8060665</v>
      </c>
      <c r="Y7" s="60">
        <v>-1746656</v>
      </c>
      <c r="Z7" s="140">
        <v>-21.67</v>
      </c>
      <c r="AA7" s="155">
        <v>16456616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4333662</v>
      </c>
      <c r="D10" s="155">
        <v>0</v>
      </c>
      <c r="E10" s="156">
        <v>4596000</v>
      </c>
      <c r="F10" s="54">
        <v>4596000</v>
      </c>
      <c r="G10" s="54">
        <v>117235</v>
      </c>
      <c r="H10" s="54">
        <v>136308</v>
      </c>
      <c r="I10" s="54">
        <v>149115</v>
      </c>
      <c r="J10" s="54">
        <v>402658</v>
      </c>
      <c r="K10" s="54">
        <v>147884</v>
      </c>
      <c r="L10" s="54">
        <v>78756</v>
      </c>
      <c r="M10" s="54">
        <v>0</v>
      </c>
      <c r="N10" s="54">
        <v>226640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629298</v>
      </c>
      <c r="X10" s="54">
        <v>2308000</v>
      </c>
      <c r="Y10" s="54">
        <v>-1678702</v>
      </c>
      <c r="Z10" s="184">
        <v>-72.73</v>
      </c>
      <c r="AA10" s="130">
        <v>4596000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152847</v>
      </c>
      <c r="D12" s="155">
        <v>0</v>
      </c>
      <c r="E12" s="156">
        <v>112000</v>
      </c>
      <c r="F12" s="60">
        <v>112000</v>
      </c>
      <c r="G12" s="60">
        <v>2874</v>
      </c>
      <c r="H12" s="60">
        <v>2236</v>
      </c>
      <c r="I12" s="60">
        <v>7240</v>
      </c>
      <c r="J12" s="60">
        <v>12350</v>
      </c>
      <c r="K12" s="60">
        <v>2004</v>
      </c>
      <c r="L12" s="60">
        <v>249</v>
      </c>
      <c r="M12" s="60">
        <v>0</v>
      </c>
      <c r="N12" s="60">
        <v>2253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14603</v>
      </c>
      <c r="X12" s="60">
        <v>52733</v>
      </c>
      <c r="Y12" s="60">
        <v>-38130</v>
      </c>
      <c r="Z12" s="140">
        <v>-72.31</v>
      </c>
      <c r="AA12" s="155">
        <v>112000</v>
      </c>
    </row>
    <row r="13" spans="1:27" ht="13.5">
      <c r="A13" s="181" t="s">
        <v>109</v>
      </c>
      <c r="B13" s="185"/>
      <c r="C13" s="155">
        <v>2512671</v>
      </c>
      <c r="D13" s="155">
        <v>0</v>
      </c>
      <c r="E13" s="156">
        <v>150000</v>
      </c>
      <c r="F13" s="60">
        <v>150000</v>
      </c>
      <c r="G13" s="60">
        <v>0</v>
      </c>
      <c r="H13" s="60">
        <v>0</v>
      </c>
      <c r="I13" s="60">
        <v>18391</v>
      </c>
      <c r="J13" s="60">
        <v>18391</v>
      </c>
      <c r="K13" s="60">
        <v>1836</v>
      </c>
      <c r="L13" s="60">
        <v>1467</v>
      </c>
      <c r="M13" s="60">
        <v>0</v>
      </c>
      <c r="N13" s="60">
        <v>3303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21694</v>
      </c>
      <c r="X13" s="60">
        <v>60000</v>
      </c>
      <c r="Y13" s="60">
        <v>-38306</v>
      </c>
      <c r="Z13" s="140">
        <v>-63.84</v>
      </c>
      <c r="AA13" s="155">
        <v>150000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223500</v>
      </c>
      <c r="D16" s="155">
        <v>0</v>
      </c>
      <c r="E16" s="156">
        <v>38763</v>
      </c>
      <c r="F16" s="60">
        <v>38763</v>
      </c>
      <c r="G16" s="60">
        <v>1800</v>
      </c>
      <c r="H16" s="60">
        <v>3150</v>
      </c>
      <c r="I16" s="60">
        <v>1600</v>
      </c>
      <c r="J16" s="60">
        <v>6550</v>
      </c>
      <c r="K16" s="60">
        <v>1600</v>
      </c>
      <c r="L16" s="60">
        <v>1300</v>
      </c>
      <c r="M16" s="60">
        <v>0</v>
      </c>
      <c r="N16" s="60">
        <v>2900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9450</v>
      </c>
      <c r="X16" s="60">
        <v>19466</v>
      </c>
      <c r="Y16" s="60">
        <v>-10016</v>
      </c>
      <c r="Z16" s="140">
        <v>-51.45</v>
      </c>
      <c r="AA16" s="155">
        <v>38763</v>
      </c>
    </row>
    <row r="17" spans="1:27" ht="13.5">
      <c r="A17" s="181" t="s">
        <v>113</v>
      </c>
      <c r="B17" s="185"/>
      <c r="C17" s="155">
        <v>2157880</v>
      </c>
      <c r="D17" s="155">
        <v>0</v>
      </c>
      <c r="E17" s="156">
        <v>5550000</v>
      </c>
      <c r="F17" s="60">
        <v>5550000</v>
      </c>
      <c r="G17" s="60">
        <v>213196</v>
      </c>
      <c r="H17" s="60">
        <v>145932</v>
      </c>
      <c r="I17" s="60">
        <v>146390</v>
      </c>
      <c r="J17" s="60">
        <v>505518</v>
      </c>
      <c r="K17" s="60">
        <v>156199</v>
      </c>
      <c r="L17" s="60">
        <v>160953</v>
      </c>
      <c r="M17" s="60">
        <v>0</v>
      </c>
      <c r="N17" s="60">
        <v>317152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822670</v>
      </c>
      <c r="X17" s="60">
        <v>2772998</v>
      </c>
      <c r="Y17" s="60">
        <v>-1950328</v>
      </c>
      <c r="Z17" s="140">
        <v>-70.33</v>
      </c>
      <c r="AA17" s="155">
        <v>5550000</v>
      </c>
    </row>
    <row r="18" spans="1:27" ht="13.5">
      <c r="A18" s="183" t="s">
        <v>114</v>
      </c>
      <c r="B18" s="182"/>
      <c r="C18" s="155">
        <v>250291</v>
      </c>
      <c r="D18" s="155">
        <v>0</v>
      </c>
      <c r="E18" s="156">
        <v>114000</v>
      </c>
      <c r="F18" s="60">
        <v>114000</v>
      </c>
      <c r="G18" s="60">
        <v>2994</v>
      </c>
      <c r="H18" s="60">
        <v>2481</v>
      </c>
      <c r="I18" s="60">
        <v>21017</v>
      </c>
      <c r="J18" s="60">
        <v>26492</v>
      </c>
      <c r="K18" s="60">
        <v>3279</v>
      </c>
      <c r="L18" s="60">
        <v>3195</v>
      </c>
      <c r="M18" s="60">
        <v>0</v>
      </c>
      <c r="N18" s="60">
        <v>6474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32966</v>
      </c>
      <c r="X18" s="60">
        <v>56200</v>
      </c>
      <c r="Y18" s="60">
        <v>-23234</v>
      </c>
      <c r="Z18" s="140">
        <v>-41.34</v>
      </c>
      <c r="AA18" s="155">
        <v>114000</v>
      </c>
    </row>
    <row r="19" spans="1:27" ht="13.5">
      <c r="A19" s="181" t="s">
        <v>34</v>
      </c>
      <c r="B19" s="185"/>
      <c r="C19" s="155">
        <v>27235858</v>
      </c>
      <c r="D19" s="155">
        <v>0</v>
      </c>
      <c r="E19" s="156">
        <v>28157000</v>
      </c>
      <c r="F19" s="60">
        <v>28157000</v>
      </c>
      <c r="G19" s="60">
        <v>10267000</v>
      </c>
      <c r="H19" s="60">
        <v>1856000</v>
      </c>
      <c r="I19" s="60">
        <v>0</v>
      </c>
      <c r="J19" s="60">
        <v>12123000</v>
      </c>
      <c r="K19" s="60">
        <v>0</v>
      </c>
      <c r="L19" s="60">
        <v>6078000</v>
      </c>
      <c r="M19" s="60">
        <v>0</v>
      </c>
      <c r="N19" s="60">
        <v>6078000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18201000</v>
      </c>
      <c r="X19" s="60">
        <v>18771332</v>
      </c>
      <c r="Y19" s="60">
        <v>-570332</v>
      </c>
      <c r="Z19" s="140">
        <v>-3.04</v>
      </c>
      <c r="AA19" s="155">
        <v>28157000</v>
      </c>
    </row>
    <row r="20" spans="1:27" ht="13.5">
      <c r="A20" s="181" t="s">
        <v>35</v>
      </c>
      <c r="B20" s="185"/>
      <c r="C20" s="155">
        <v>7616752</v>
      </c>
      <c r="D20" s="155">
        <v>0</v>
      </c>
      <c r="E20" s="156">
        <v>4145746</v>
      </c>
      <c r="F20" s="54">
        <v>4145746</v>
      </c>
      <c r="G20" s="54">
        <v>208224</v>
      </c>
      <c r="H20" s="54">
        <v>197909</v>
      </c>
      <c r="I20" s="54">
        <v>168158</v>
      </c>
      <c r="J20" s="54">
        <v>574291</v>
      </c>
      <c r="K20" s="54">
        <v>20877</v>
      </c>
      <c r="L20" s="54">
        <v>403550</v>
      </c>
      <c r="M20" s="54">
        <v>0</v>
      </c>
      <c r="N20" s="54">
        <v>424427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998718</v>
      </c>
      <c r="X20" s="54">
        <v>1994996</v>
      </c>
      <c r="Y20" s="54">
        <v>-996278</v>
      </c>
      <c r="Z20" s="184">
        <v>-49.94</v>
      </c>
      <c r="AA20" s="130">
        <v>4145746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138071</v>
      </c>
      <c r="L21" s="60">
        <v>0</v>
      </c>
      <c r="M21" s="60">
        <v>0</v>
      </c>
      <c r="N21" s="60">
        <v>138071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138071</v>
      </c>
      <c r="X21" s="60"/>
      <c r="Y21" s="60">
        <v>138071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64853251</v>
      </c>
      <c r="D22" s="188">
        <f>SUM(D5:D21)</f>
        <v>0</v>
      </c>
      <c r="E22" s="189">
        <f t="shared" si="0"/>
        <v>62622858</v>
      </c>
      <c r="F22" s="190">
        <f t="shared" si="0"/>
        <v>62622858</v>
      </c>
      <c r="G22" s="190">
        <f t="shared" si="0"/>
        <v>12340811</v>
      </c>
      <c r="H22" s="190">
        <f t="shared" si="0"/>
        <v>3467252</v>
      </c>
      <c r="I22" s="190">
        <f t="shared" si="0"/>
        <v>2086598</v>
      </c>
      <c r="J22" s="190">
        <f t="shared" si="0"/>
        <v>17894661</v>
      </c>
      <c r="K22" s="190">
        <f t="shared" si="0"/>
        <v>2474057</v>
      </c>
      <c r="L22" s="190">
        <f t="shared" si="0"/>
        <v>7900461</v>
      </c>
      <c r="M22" s="190">
        <f t="shared" si="0"/>
        <v>0</v>
      </c>
      <c r="N22" s="190">
        <f t="shared" si="0"/>
        <v>10374518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28269179</v>
      </c>
      <c r="X22" s="190">
        <f t="shared" si="0"/>
        <v>35725153</v>
      </c>
      <c r="Y22" s="190">
        <f t="shared" si="0"/>
        <v>-7455974</v>
      </c>
      <c r="Z22" s="191">
        <f>+IF(X22&lt;&gt;0,+(Y22/X22)*100,0)</f>
        <v>-20.87037667830282</v>
      </c>
      <c r="AA22" s="188">
        <f>SUM(AA5:AA21)</f>
        <v>62622858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21655298</v>
      </c>
      <c r="D25" s="155">
        <v>0</v>
      </c>
      <c r="E25" s="156">
        <v>26830255</v>
      </c>
      <c r="F25" s="60">
        <v>26830255</v>
      </c>
      <c r="G25" s="60">
        <v>1742309</v>
      </c>
      <c r="H25" s="60">
        <v>1744405</v>
      </c>
      <c r="I25" s="60">
        <v>1812506</v>
      </c>
      <c r="J25" s="60">
        <v>5299220</v>
      </c>
      <c r="K25" s="60">
        <v>1732916</v>
      </c>
      <c r="L25" s="60">
        <v>1933387</v>
      </c>
      <c r="M25" s="60">
        <v>0</v>
      </c>
      <c r="N25" s="60">
        <v>3666303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8965523</v>
      </c>
      <c r="X25" s="60">
        <v>13414998</v>
      </c>
      <c r="Y25" s="60">
        <v>-4449475</v>
      </c>
      <c r="Z25" s="140">
        <v>-33.17</v>
      </c>
      <c r="AA25" s="155">
        <v>26830255</v>
      </c>
    </row>
    <row r="26" spans="1:27" ht="13.5">
      <c r="A26" s="183" t="s">
        <v>38</v>
      </c>
      <c r="B26" s="182"/>
      <c r="C26" s="155">
        <v>2105536</v>
      </c>
      <c r="D26" s="155">
        <v>0</v>
      </c>
      <c r="E26" s="156">
        <v>2179569</v>
      </c>
      <c r="F26" s="60">
        <v>2179569</v>
      </c>
      <c r="G26" s="60">
        <v>186387</v>
      </c>
      <c r="H26" s="60">
        <v>181267</v>
      </c>
      <c r="I26" s="60">
        <v>192767</v>
      </c>
      <c r="J26" s="60">
        <v>560421</v>
      </c>
      <c r="K26" s="60">
        <v>184767</v>
      </c>
      <c r="L26" s="60">
        <v>184767</v>
      </c>
      <c r="M26" s="60">
        <v>0</v>
      </c>
      <c r="N26" s="60">
        <v>369534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929955</v>
      </c>
      <c r="X26" s="60">
        <v>1089996</v>
      </c>
      <c r="Y26" s="60">
        <v>-160041</v>
      </c>
      <c r="Z26" s="140">
        <v>-14.68</v>
      </c>
      <c r="AA26" s="155">
        <v>2179569</v>
      </c>
    </row>
    <row r="27" spans="1:27" ht="13.5">
      <c r="A27" s="183" t="s">
        <v>118</v>
      </c>
      <c r="B27" s="182"/>
      <c r="C27" s="155">
        <v>3853599</v>
      </c>
      <c r="D27" s="155">
        <v>0</v>
      </c>
      <c r="E27" s="156">
        <v>8739825</v>
      </c>
      <c r="F27" s="60">
        <v>8739825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8739825</v>
      </c>
    </row>
    <row r="28" spans="1:27" ht="13.5">
      <c r="A28" s="183" t="s">
        <v>39</v>
      </c>
      <c r="B28" s="182"/>
      <c r="C28" s="155">
        <v>10179181</v>
      </c>
      <c r="D28" s="155">
        <v>0</v>
      </c>
      <c r="E28" s="156">
        <v>8365728</v>
      </c>
      <c r="F28" s="60">
        <v>8365728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8365728</v>
      </c>
    </row>
    <row r="29" spans="1:27" ht="13.5">
      <c r="A29" s="183" t="s">
        <v>40</v>
      </c>
      <c r="B29" s="182"/>
      <c r="C29" s="155">
        <v>420628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23445206</v>
      </c>
      <c r="D30" s="155">
        <v>0</v>
      </c>
      <c r="E30" s="156">
        <v>21445166</v>
      </c>
      <c r="F30" s="60">
        <v>21445166</v>
      </c>
      <c r="G30" s="60">
        <v>1000000</v>
      </c>
      <c r="H30" s="60">
        <v>0</v>
      </c>
      <c r="I30" s="60">
        <v>1000000</v>
      </c>
      <c r="J30" s="60">
        <v>2000000</v>
      </c>
      <c r="K30" s="60">
        <v>438596</v>
      </c>
      <c r="L30" s="60">
        <v>438596</v>
      </c>
      <c r="M30" s="60">
        <v>0</v>
      </c>
      <c r="N30" s="60">
        <v>877192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2877192</v>
      </c>
      <c r="X30" s="60">
        <v>10991000</v>
      </c>
      <c r="Y30" s="60">
        <v>-8113808</v>
      </c>
      <c r="Z30" s="140">
        <v>-73.82</v>
      </c>
      <c r="AA30" s="155">
        <v>21445166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5823054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4227357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18007760</v>
      </c>
      <c r="D34" s="155">
        <v>0</v>
      </c>
      <c r="E34" s="156">
        <v>15676501</v>
      </c>
      <c r="F34" s="60">
        <v>15676501</v>
      </c>
      <c r="G34" s="60">
        <v>1815603</v>
      </c>
      <c r="H34" s="60">
        <v>1135169</v>
      </c>
      <c r="I34" s="60">
        <v>870133</v>
      </c>
      <c r="J34" s="60">
        <v>3820905</v>
      </c>
      <c r="K34" s="60">
        <v>1226833</v>
      </c>
      <c r="L34" s="60">
        <v>1329205</v>
      </c>
      <c r="M34" s="60">
        <v>0</v>
      </c>
      <c r="N34" s="60">
        <v>2556038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6376943</v>
      </c>
      <c r="X34" s="60">
        <v>7838496</v>
      </c>
      <c r="Y34" s="60">
        <v>-1461553</v>
      </c>
      <c r="Z34" s="140">
        <v>-18.65</v>
      </c>
      <c r="AA34" s="155">
        <v>15676501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89717619</v>
      </c>
      <c r="D36" s="188">
        <f>SUM(D25:D35)</f>
        <v>0</v>
      </c>
      <c r="E36" s="189">
        <f t="shared" si="1"/>
        <v>83237044</v>
      </c>
      <c r="F36" s="190">
        <f t="shared" si="1"/>
        <v>83237044</v>
      </c>
      <c r="G36" s="190">
        <f t="shared" si="1"/>
        <v>4744299</v>
      </c>
      <c r="H36" s="190">
        <f t="shared" si="1"/>
        <v>3060841</v>
      </c>
      <c r="I36" s="190">
        <f t="shared" si="1"/>
        <v>3875406</v>
      </c>
      <c r="J36" s="190">
        <f t="shared" si="1"/>
        <v>11680546</v>
      </c>
      <c r="K36" s="190">
        <f t="shared" si="1"/>
        <v>3583112</v>
      </c>
      <c r="L36" s="190">
        <f t="shared" si="1"/>
        <v>3885955</v>
      </c>
      <c r="M36" s="190">
        <f t="shared" si="1"/>
        <v>0</v>
      </c>
      <c r="N36" s="190">
        <f t="shared" si="1"/>
        <v>7469067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19149613</v>
      </c>
      <c r="X36" s="190">
        <f t="shared" si="1"/>
        <v>33334490</v>
      </c>
      <c r="Y36" s="190">
        <f t="shared" si="1"/>
        <v>-14184877</v>
      </c>
      <c r="Z36" s="191">
        <f>+IF(X36&lt;&gt;0,+(Y36/X36)*100,0)</f>
        <v>-42.553154405542124</v>
      </c>
      <c r="AA36" s="188">
        <f>SUM(AA25:AA35)</f>
        <v>83237044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-24864368</v>
      </c>
      <c r="D38" s="199">
        <f>+D22-D36</f>
        <v>0</v>
      </c>
      <c r="E38" s="200">
        <f t="shared" si="2"/>
        <v>-20614186</v>
      </c>
      <c r="F38" s="106">
        <f t="shared" si="2"/>
        <v>-20614186</v>
      </c>
      <c r="G38" s="106">
        <f t="shared" si="2"/>
        <v>7596512</v>
      </c>
      <c r="H38" s="106">
        <f t="shared" si="2"/>
        <v>406411</v>
      </c>
      <c r="I38" s="106">
        <f t="shared" si="2"/>
        <v>-1788808</v>
      </c>
      <c r="J38" s="106">
        <f t="shared" si="2"/>
        <v>6214115</v>
      </c>
      <c r="K38" s="106">
        <f t="shared" si="2"/>
        <v>-1109055</v>
      </c>
      <c r="L38" s="106">
        <f t="shared" si="2"/>
        <v>4014506</v>
      </c>
      <c r="M38" s="106">
        <f t="shared" si="2"/>
        <v>0</v>
      </c>
      <c r="N38" s="106">
        <f t="shared" si="2"/>
        <v>2905451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9119566</v>
      </c>
      <c r="X38" s="106">
        <f>IF(F22=F36,0,X22-X36)</f>
        <v>2390663</v>
      </c>
      <c r="Y38" s="106">
        <f t="shared" si="2"/>
        <v>6728903</v>
      </c>
      <c r="Z38" s="201">
        <f>+IF(X38&lt;&gt;0,+(Y38/X38)*100,0)</f>
        <v>281.4659782662801</v>
      </c>
      <c r="AA38" s="199">
        <f>+AA22-AA36</f>
        <v>-20614186</v>
      </c>
    </row>
    <row r="39" spans="1:27" ht="13.5">
      <c r="A39" s="181" t="s">
        <v>46</v>
      </c>
      <c r="B39" s="185"/>
      <c r="C39" s="155">
        <v>10852704</v>
      </c>
      <c r="D39" s="155">
        <v>0</v>
      </c>
      <c r="E39" s="156">
        <v>9451000</v>
      </c>
      <c r="F39" s="60">
        <v>9451000</v>
      </c>
      <c r="G39" s="60">
        <v>3151000</v>
      </c>
      <c r="H39" s="60">
        <v>0</v>
      </c>
      <c r="I39" s="60">
        <v>0</v>
      </c>
      <c r="J39" s="60">
        <v>3151000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3151000</v>
      </c>
      <c r="X39" s="60">
        <v>6300666</v>
      </c>
      <c r="Y39" s="60">
        <v>-3149666</v>
      </c>
      <c r="Z39" s="140">
        <v>-49.99</v>
      </c>
      <c r="AA39" s="155">
        <v>9451000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-14011664</v>
      </c>
      <c r="D42" s="206">
        <f>SUM(D38:D41)</f>
        <v>0</v>
      </c>
      <c r="E42" s="207">
        <f t="shared" si="3"/>
        <v>-11163186</v>
      </c>
      <c r="F42" s="88">
        <f t="shared" si="3"/>
        <v>-11163186</v>
      </c>
      <c r="G42" s="88">
        <f t="shared" si="3"/>
        <v>10747512</v>
      </c>
      <c r="H42" s="88">
        <f t="shared" si="3"/>
        <v>406411</v>
      </c>
      <c r="I42" s="88">
        <f t="shared" si="3"/>
        <v>-1788808</v>
      </c>
      <c r="J42" s="88">
        <f t="shared" si="3"/>
        <v>9365115</v>
      </c>
      <c r="K42" s="88">
        <f t="shared" si="3"/>
        <v>-1109055</v>
      </c>
      <c r="L42" s="88">
        <f t="shared" si="3"/>
        <v>4014506</v>
      </c>
      <c r="M42" s="88">
        <f t="shared" si="3"/>
        <v>0</v>
      </c>
      <c r="N42" s="88">
        <f t="shared" si="3"/>
        <v>2905451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12270566</v>
      </c>
      <c r="X42" s="88">
        <f t="shared" si="3"/>
        <v>8691329</v>
      </c>
      <c r="Y42" s="88">
        <f t="shared" si="3"/>
        <v>3579237</v>
      </c>
      <c r="Z42" s="208">
        <f>+IF(X42&lt;&gt;0,+(Y42/X42)*100,0)</f>
        <v>41.18169959968148</v>
      </c>
      <c r="AA42" s="206">
        <f>SUM(AA38:AA41)</f>
        <v>-11163186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-14011664</v>
      </c>
      <c r="D44" s="210">
        <f>+D42-D43</f>
        <v>0</v>
      </c>
      <c r="E44" s="211">
        <f t="shared" si="4"/>
        <v>-11163186</v>
      </c>
      <c r="F44" s="77">
        <f t="shared" si="4"/>
        <v>-11163186</v>
      </c>
      <c r="G44" s="77">
        <f t="shared" si="4"/>
        <v>10747512</v>
      </c>
      <c r="H44" s="77">
        <f t="shared" si="4"/>
        <v>406411</v>
      </c>
      <c r="I44" s="77">
        <f t="shared" si="4"/>
        <v>-1788808</v>
      </c>
      <c r="J44" s="77">
        <f t="shared" si="4"/>
        <v>9365115</v>
      </c>
      <c r="K44" s="77">
        <f t="shared" si="4"/>
        <v>-1109055</v>
      </c>
      <c r="L44" s="77">
        <f t="shared" si="4"/>
        <v>4014506</v>
      </c>
      <c r="M44" s="77">
        <f t="shared" si="4"/>
        <v>0</v>
      </c>
      <c r="N44" s="77">
        <f t="shared" si="4"/>
        <v>2905451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12270566</v>
      </c>
      <c r="X44" s="77">
        <f t="shared" si="4"/>
        <v>8691329</v>
      </c>
      <c r="Y44" s="77">
        <f t="shared" si="4"/>
        <v>3579237</v>
      </c>
      <c r="Z44" s="212">
        <f>+IF(X44&lt;&gt;0,+(Y44/X44)*100,0)</f>
        <v>41.18169959968148</v>
      </c>
      <c r="AA44" s="210">
        <f>+AA42-AA43</f>
        <v>-11163186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-14011664</v>
      </c>
      <c r="D46" s="206">
        <f>SUM(D44:D45)</f>
        <v>0</v>
      </c>
      <c r="E46" s="207">
        <f t="shared" si="5"/>
        <v>-11163186</v>
      </c>
      <c r="F46" s="88">
        <f t="shared" si="5"/>
        <v>-11163186</v>
      </c>
      <c r="G46" s="88">
        <f t="shared" si="5"/>
        <v>10747512</v>
      </c>
      <c r="H46" s="88">
        <f t="shared" si="5"/>
        <v>406411</v>
      </c>
      <c r="I46" s="88">
        <f t="shared" si="5"/>
        <v>-1788808</v>
      </c>
      <c r="J46" s="88">
        <f t="shared" si="5"/>
        <v>9365115</v>
      </c>
      <c r="K46" s="88">
        <f t="shared" si="5"/>
        <v>-1109055</v>
      </c>
      <c r="L46" s="88">
        <f t="shared" si="5"/>
        <v>4014506</v>
      </c>
      <c r="M46" s="88">
        <f t="shared" si="5"/>
        <v>0</v>
      </c>
      <c r="N46" s="88">
        <f t="shared" si="5"/>
        <v>2905451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12270566</v>
      </c>
      <c r="X46" s="88">
        <f t="shared" si="5"/>
        <v>8691329</v>
      </c>
      <c r="Y46" s="88">
        <f t="shared" si="5"/>
        <v>3579237</v>
      </c>
      <c r="Z46" s="208">
        <f>+IF(X46&lt;&gt;0,+(Y46/X46)*100,0)</f>
        <v>41.18169959968148</v>
      </c>
      <c r="AA46" s="206">
        <f>SUM(AA44:AA45)</f>
        <v>-11163186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-14011664</v>
      </c>
      <c r="D48" s="217">
        <f>SUM(D46:D47)</f>
        <v>0</v>
      </c>
      <c r="E48" s="218">
        <f t="shared" si="6"/>
        <v>-11163186</v>
      </c>
      <c r="F48" s="219">
        <f t="shared" si="6"/>
        <v>-11163186</v>
      </c>
      <c r="G48" s="219">
        <f t="shared" si="6"/>
        <v>10747512</v>
      </c>
      <c r="H48" s="220">
        <f t="shared" si="6"/>
        <v>406411</v>
      </c>
      <c r="I48" s="220">
        <f t="shared" si="6"/>
        <v>-1788808</v>
      </c>
      <c r="J48" s="220">
        <f t="shared" si="6"/>
        <v>9365115</v>
      </c>
      <c r="K48" s="220">
        <f t="shared" si="6"/>
        <v>-1109055</v>
      </c>
      <c r="L48" s="220">
        <f t="shared" si="6"/>
        <v>4014506</v>
      </c>
      <c r="M48" s="219">
        <f t="shared" si="6"/>
        <v>0</v>
      </c>
      <c r="N48" s="219">
        <f t="shared" si="6"/>
        <v>2905451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12270566</v>
      </c>
      <c r="X48" s="220">
        <f t="shared" si="6"/>
        <v>8691329</v>
      </c>
      <c r="Y48" s="220">
        <f t="shared" si="6"/>
        <v>3579237</v>
      </c>
      <c r="Z48" s="221">
        <f>+IF(X48&lt;&gt;0,+(Y48/X48)*100,0)</f>
        <v>41.18169959968148</v>
      </c>
      <c r="AA48" s="222">
        <f>SUM(AA46:AA47)</f>
        <v>-11163186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199000</v>
      </c>
      <c r="F5" s="100">
        <f t="shared" si="0"/>
        <v>199000</v>
      </c>
      <c r="G5" s="100">
        <f t="shared" si="0"/>
        <v>0</v>
      </c>
      <c r="H5" s="100">
        <f t="shared" si="0"/>
        <v>0</v>
      </c>
      <c r="I5" s="100">
        <f t="shared" si="0"/>
        <v>3840</v>
      </c>
      <c r="J5" s="100">
        <f t="shared" si="0"/>
        <v>3840</v>
      </c>
      <c r="K5" s="100">
        <f t="shared" si="0"/>
        <v>11207</v>
      </c>
      <c r="L5" s="100">
        <f t="shared" si="0"/>
        <v>43324</v>
      </c>
      <c r="M5" s="100">
        <f t="shared" si="0"/>
        <v>0</v>
      </c>
      <c r="N5" s="100">
        <f t="shared" si="0"/>
        <v>54531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58371</v>
      </c>
      <c r="X5" s="100">
        <f t="shared" si="0"/>
        <v>209332</v>
      </c>
      <c r="Y5" s="100">
        <f t="shared" si="0"/>
        <v>-150961</v>
      </c>
      <c r="Z5" s="137">
        <f>+IF(X5&lt;&gt;0,+(Y5/X5)*100,0)</f>
        <v>-72.11558672348232</v>
      </c>
      <c r="AA5" s="153">
        <f>SUM(AA6:AA8)</f>
        <v>199000</v>
      </c>
    </row>
    <row r="6" spans="1:27" ht="13.5">
      <c r="A6" s="138" t="s">
        <v>75</v>
      </c>
      <c r="B6" s="136"/>
      <c r="C6" s="155"/>
      <c r="D6" s="155"/>
      <c r="E6" s="156">
        <v>89000</v>
      </c>
      <c r="F6" s="60">
        <v>89000</v>
      </c>
      <c r="G6" s="60"/>
      <c r="H6" s="60"/>
      <c r="I6" s="60"/>
      <c r="J6" s="60"/>
      <c r="K6" s="60"/>
      <c r="L6" s="60">
        <v>8665</v>
      </c>
      <c r="M6" s="60"/>
      <c r="N6" s="60">
        <v>8665</v>
      </c>
      <c r="O6" s="60"/>
      <c r="P6" s="60"/>
      <c r="Q6" s="60"/>
      <c r="R6" s="60"/>
      <c r="S6" s="60"/>
      <c r="T6" s="60"/>
      <c r="U6" s="60"/>
      <c r="V6" s="60"/>
      <c r="W6" s="60">
        <v>8665</v>
      </c>
      <c r="X6" s="60">
        <v>59332</v>
      </c>
      <c r="Y6" s="60">
        <v>-50667</v>
      </c>
      <c r="Z6" s="140">
        <v>-85.4</v>
      </c>
      <c r="AA6" s="62">
        <v>89000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110000</v>
      </c>
      <c r="F8" s="60">
        <v>110000</v>
      </c>
      <c r="G8" s="60"/>
      <c r="H8" s="60"/>
      <c r="I8" s="60">
        <v>3840</v>
      </c>
      <c r="J8" s="60">
        <v>3840</v>
      </c>
      <c r="K8" s="60">
        <v>11207</v>
      </c>
      <c r="L8" s="60">
        <v>34659</v>
      </c>
      <c r="M8" s="60"/>
      <c r="N8" s="60">
        <v>45866</v>
      </c>
      <c r="O8" s="60"/>
      <c r="P8" s="60"/>
      <c r="Q8" s="60"/>
      <c r="R8" s="60"/>
      <c r="S8" s="60"/>
      <c r="T8" s="60"/>
      <c r="U8" s="60"/>
      <c r="V8" s="60"/>
      <c r="W8" s="60">
        <v>49706</v>
      </c>
      <c r="X8" s="60">
        <v>150000</v>
      </c>
      <c r="Y8" s="60">
        <v>-100294</v>
      </c>
      <c r="Z8" s="140">
        <v>-66.86</v>
      </c>
      <c r="AA8" s="62">
        <v>110000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15000</v>
      </c>
      <c r="Y9" s="100">
        <f t="shared" si="1"/>
        <v>-15000</v>
      </c>
      <c r="Z9" s="137">
        <f>+IF(X9&lt;&gt;0,+(Y9/X9)*100,0)</f>
        <v>-100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15000</v>
      </c>
      <c r="Y10" s="60">
        <v>-15000</v>
      </c>
      <c r="Z10" s="140">
        <v>-100</v>
      </c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10727764</v>
      </c>
      <c r="D15" s="153">
        <f>SUM(D16:D18)</f>
        <v>0</v>
      </c>
      <c r="E15" s="154">
        <f t="shared" si="2"/>
        <v>7790000</v>
      </c>
      <c r="F15" s="100">
        <f t="shared" si="2"/>
        <v>7790000</v>
      </c>
      <c r="G15" s="100">
        <f t="shared" si="2"/>
        <v>0</v>
      </c>
      <c r="H15" s="100">
        <f t="shared" si="2"/>
        <v>352470</v>
      </c>
      <c r="I15" s="100">
        <f t="shared" si="2"/>
        <v>305906</v>
      </c>
      <c r="J15" s="100">
        <f t="shared" si="2"/>
        <v>658376</v>
      </c>
      <c r="K15" s="100">
        <f t="shared" si="2"/>
        <v>305245</v>
      </c>
      <c r="L15" s="100">
        <f t="shared" si="2"/>
        <v>1204729</v>
      </c>
      <c r="M15" s="100">
        <f t="shared" si="2"/>
        <v>0</v>
      </c>
      <c r="N15" s="100">
        <f t="shared" si="2"/>
        <v>1509974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2168350</v>
      </c>
      <c r="X15" s="100">
        <f t="shared" si="2"/>
        <v>3333750</v>
      </c>
      <c r="Y15" s="100">
        <f t="shared" si="2"/>
        <v>-1165400</v>
      </c>
      <c r="Z15" s="137">
        <f>+IF(X15&lt;&gt;0,+(Y15/X15)*100,0)</f>
        <v>-34.95763029621297</v>
      </c>
      <c r="AA15" s="102">
        <f>SUM(AA16:AA18)</f>
        <v>7790000</v>
      </c>
    </row>
    <row r="16" spans="1:27" ht="13.5">
      <c r="A16" s="138" t="s">
        <v>85</v>
      </c>
      <c r="B16" s="136"/>
      <c r="C16" s="155"/>
      <c r="D16" s="155"/>
      <c r="E16" s="156">
        <v>40000</v>
      </c>
      <c r="F16" s="60">
        <v>40000</v>
      </c>
      <c r="G16" s="60"/>
      <c r="H16" s="60"/>
      <c r="I16" s="60"/>
      <c r="J16" s="60"/>
      <c r="K16" s="60"/>
      <c r="L16" s="60">
        <v>33362</v>
      </c>
      <c r="M16" s="60"/>
      <c r="N16" s="60">
        <v>33362</v>
      </c>
      <c r="O16" s="60"/>
      <c r="P16" s="60"/>
      <c r="Q16" s="60"/>
      <c r="R16" s="60"/>
      <c r="S16" s="60"/>
      <c r="T16" s="60"/>
      <c r="U16" s="60"/>
      <c r="V16" s="60"/>
      <c r="W16" s="60">
        <v>33362</v>
      </c>
      <c r="X16" s="60"/>
      <c r="Y16" s="60">
        <v>33362</v>
      </c>
      <c r="Z16" s="140"/>
      <c r="AA16" s="62">
        <v>40000</v>
      </c>
    </row>
    <row r="17" spans="1:27" ht="13.5">
      <c r="A17" s="138" t="s">
        <v>86</v>
      </c>
      <c r="B17" s="136"/>
      <c r="C17" s="155">
        <v>10727764</v>
      </c>
      <c r="D17" s="155"/>
      <c r="E17" s="156">
        <v>7750000</v>
      </c>
      <c r="F17" s="60">
        <v>7750000</v>
      </c>
      <c r="G17" s="60"/>
      <c r="H17" s="60">
        <v>352470</v>
      </c>
      <c r="I17" s="60">
        <v>305906</v>
      </c>
      <c r="J17" s="60">
        <v>658376</v>
      </c>
      <c r="K17" s="60">
        <v>305245</v>
      </c>
      <c r="L17" s="60">
        <v>1171367</v>
      </c>
      <c r="M17" s="60"/>
      <c r="N17" s="60">
        <v>1476612</v>
      </c>
      <c r="O17" s="60"/>
      <c r="P17" s="60"/>
      <c r="Q17" s="60"/>
      <c r="R17" s="60"/>
      <c r="S17" s="60"/>
      <c r="T17" s="60"/>
      <c r="U17" s="60"/>
      <c r="V17" s="60"/>
      <c r="W17" s="60">
        <v>2134988</v>
      </c>
      <c r="X17" s="60">
        <v>3333750</v>
      </c>
      <c r="Y17" s="60">
        <v>-1198762</v>
      </c>
      <c r="Z17" s="140">
        <v>-35.96</v>
      </c>
      <c r="AA17" s="62">
        <v>7750000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1155000</v>
      </c>
      <c r="F19" s="100">
        <f t="shared" si="3"/>
        <v>1155000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9999</v>
      </c>
      <c r="L19" s="100">
        <f t="shared" si="3"/>
        <v>49</v>
      </c>
      <c r="M19" s="100">
        <f t="shared" si="3"/>
        <v>0</v>
      </c>
      <c r="N19" s="100">
        <f t="shared" si="3"/>
        <v>10048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10048</v>
      </c>
      <c r="X19" s="100">
        <f t="shared" si="3"/>
        <v>0</v>
      </c>
      <c r="Y19" s="100">
        <f t="shared" si="3"/>
        <v>10048</v>
      </c>
      <c r="Z19" s="137">
        <f>+IF(X19&lt;&gt;0,+(Y19/X19)*100,0)</f>
        <v>0</v>
      </c>
      <c r="AA19" s="102">
        <f>SUM(AA20:AA23)</f>
        <v>1155000</v>
      </c>
    </row>
    <row r="20" spans="1:27" ht="13.5">
      <c r="A20" s="138" t="s">
        <v>89</v>
      </c>
      <c r="B20" s="136"/>
      <c r="C20" s="155"/>
      <c r="D20" s="155"/>
      <c r="E20" s="156">
        <v>1140000</v>
      </c>
      <c r="F20" s="60">
        <v>1140000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>
        <v>1140000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15000</v>
      </c>
      <c r="F23" s="60">
        <v>15000</v>
      </c>
      <c r="G23" s="60"/>
      <c r="H23" s="60"/>
      <c r="I23" s="60"/>
      <c r="J23" s="60"/>
      <c r="K23" s="60">
        <v>9999</v>
      </c>
      <c r="L23" s="60">
        <v>49</v>
      </c>
      <c r="M23" s="60"/>
      <c r="N23" s="60">
        <v>10048</v>
      </c>
      <c r="O23" s="60"/>
      <c r="P23" s="60"/>
      <c r="Q23" s="60"/>
      <c r="R23" s="60"/>
      <c r="S23" s="60"/>
      <c r="T23" s="60"/>
      <c r="U23" s="60"/>
      <c r="V23" s="60"/>
      <c r="W23" s="60">
        <v>10048</v>
      </c>
      <c r="X23" s="60"/>
      <c r="Y23" s="60">
        <v>10048</v>
      </c>
      <c r="Z23" s="140"/>
      <c r="AA23" s="62">
        <v>15000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10727764</v>
      </c>
      <c r="D25" s="217">
        <f>+D5+D9+D15+D19+D24</f>
        <v>0</v>
      </c>
      <c r="E25" s="230">
        <f t="shared" si="4"/>
        <v>9144000</v>
      </c>
      <c r="F25" s="219">
        <f t="shared" si="4"/>
        <v>9144000</v>
      </c>
      <c r="G25" s="219">
        <f t="shared" si="4"/>
        <v>0</v>
      </c>
      <c r="H25" s="219">
        <f t="shared" si="4"/>
        <v>352470</v>
      </c>
      <c r="I25" s="219">
        <f t="shared" si="4"/>
        <v>309746</v>
      </c>
      <c r="J25" s="219">
        <f t="shared" si="4"/>
        <v>662216</v>
      </c>
      <c r="K25" s="219">
        <f t="shared" si="4"/>
        <v>326451</v>
      </c>
      <c r="L25" s="219">
        <f t="shared" si="4"/>
        <v>1248102</v>
      </c>
      <c r="M25" s="219">
        <f t="shared" si="4"/>
        <v>0</v>
      </c>
      <c r="N25" s="219">
        <f t="shared" si="4"/>
        <v>1574553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2236769</v>
      </c>
      <c r="X25" s="219">
        <f t="shared" si="4"/>
        <v>3558082</v>
      </c>
      <c r="Y25" s="219">
        <f t="shared" si="4"/>
        <v>-1321313</v>
      </c>
      <c r="Z25" s="231">
        <f>+IF(X25&lt;&gt;0,+(Y25/X25)*100,0)</f>
        <v>-37.13554100214666</v>
      </c>
      <c r="AA25" s="232">
        <f>+AA5+AA9+AA15+AA19+AA24</f>
        <v>9144000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10727764</v>
      </c>
      <c r="D28" s="155"/>
      <c r="E28" s="156">
        <v>9144000</v>
      </c>
      <c r="F28" s="60">
        <v>9144000</v>
      </c>
      <c r="G28" s="60"/>
      <c r="H28" s="60">
        <v>352470</v>
      </c>
      <c r="I28" s="60">
        <v>309746</v>
      </c>
      <c r="J28" s="60">
        <v>662216</v>
      </c>
      <c r="K28" s="60">
        <v>326451</v>
      </c>
      <c r="L28" s="60">
        <v>1248102</v>
      </c>
      <c r="M28" s="60"/>
      <c r="N28" s="60">
        <v>1574553</v>
      </c>
      <c r="O28" s="60"/>
      <c r="P28" s="60"/>
      <c r="Q28" s="60"/>
      <c r="R28" s="60"/>
      <c r="S28" s="60"/>
      <c r="T28" s="60"/>
      <c r="U28" s="60"/>
      <c r="V28" s="60"/>
      <c r="W28" s="60">
        <v>2236769</v>
      </c>
      <c r="X28" s="60"/>
      <c r="Y28" s="60">
        <v>2236769</v>
      </c>
      <c r="Z28" s="140"/>
      <c r="AA28" s="155">
        <v>9144000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10727764</v>
      </c>
      <c r="D32" s="210">
        <f>SUM(D28:D31)</f>
        <v>0</v>
      </c>
      <c r="E32" s="211">
        <f t="shared" si="5"/>
        <v>9144000</v>
      </c>
      <c r="F32" s="77">
        <f t="shared" si="5"/>
        <v>9144000</v>
      </c>
      <c r="G32" s="77">
        <f t="shared" si="5"/>
        <v>0</v>
      </c>
      <c r="H32" s="77">
        <f t="shared" si="5"/>
        <v>352470</v>
      </c>
      <c r="I32" s="77">
        <f t="shared" si="5"/>
        <v>309746</v>
      </c>
      <c r="J32" s="77">
        <f t="shared" si="5"/>
        <v>662216</v>
      </c>
      <c r="K32" s="77">
        <f t="shared" si="5"/>
        <v>326451</v>
      </c>
      <c r="L32" s="77">
        <f t="shared" si="5"/>
        <v>1248102</v>
      </c>
      <c r="M32" s="77">
        <f t="shared" si="5"/>
        <v>0</v>
      </c>
      <c r="N32" s="77">
        <f t="shared" si="5"/>
        <v>1574553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2236769</v>
      </c>
      <c r="X32" s="77">
        <f t="shared" si="5"/>
        <v>0</v>
      </c>
      <c r="Y32" s="77">
        <f t="shared" si="5"/>
        <v>2236769</v>
      </c>
      <c r="Z32" s="212">
        <f>+IF(X32&lt;&gt;0,+(Y32/X32)*100,0)</f>
        <v>0</v>
      </c>
      <c r="AA32" s="79">
        <f>SUM(AA28:AA31)</f>
        <v>9144000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10727764</v>
      </c>
      <c r="D36" s="222">
        <f>SUM(D32:D35)</f>
        <v>0</v>
      </c>
      <c r="E36" s="218">
        <f t="shared" si="6"/>
        <v>9144000</v>
      </c>
      <c r="F36" s="220">
        <f t="shared" si="6"/>
        <v>9144000</v>
      </c>
      <c r="G36" s="220">
        <f t="shared" si="6"/>
        <v>0</v>
      </c>
      <c r="H36" s="220">
        <f t="shared" si="6"/>
        <v>352470</v>
      </c>
      <c r="I36" s="220">
        <f t="shared" si="6"/>
        <v>309746</v>
      </c>
      <c r="J36" s="220">
        <f t="shared" si="6"/>
        <v>662216</v>
      </c>
      <c r="K36" s="220">
        <f t="shared" si="6"/>
        <v>326451</v>
      </c>
      <c r="L36" s="220">
        <f t="shared" si="6"/>
        <v>1248102</v>
      </c>
      <c r="M36" s="220">
        <f t="shared" si="6"/>
        <v>0</v>
      </c>
      <c r="N36" s="220">
        <f t="shared" si="6"/>
        <v>1574553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2236769</v>
      </c>
      <c r="X36" s="220">
        <f t="shared" si="6"/>
        <v>0</v>
      </c>
      <c r="Y36" s="220">
        <f t="shared" si="6"/>
        <v>2236769</v>
      </c>
      <c r="Z36" s="221">
        <f>+IF(X36&lt;&gt;0,+(Y36/X36)*100,0)</f>
        <v>0</v>
      </c>
      <c r="AA36" s="239">
        <f>SUM(AA32:AA35)</f>
        <v>9144000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1885844</v>
      </c>
      <c r="D6" s="155"/>
      <c r="E6" s="59">
        <v>1102356</v>
      </c>
      <c r="F6" s="60">
        <v>1102356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551178</v>
      </c>
      <c r="Y6" s="60">
        <v>-551178</v>
      </c>
      <c r="Z6" s="140">
        <v>-100</v>
      </c>
      <c r="AA6" s="62">
        <v>1102356</v>
      </c>
    </row>
    <row r="7" spans="1:27" ht="13.5">
      <c r="A7" s="249" t="s">
        <v>144</v>
      </c>
      <c r="B7" s="182"/>
      <c r="C7" s="155"/>
      <c r="D7" s="155"/>
      <c r="E7" s="59">
        <v>1907352</v>
      </c>
      <c r="F7" s="60">
        <v>1907352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953676</v>
      </c>
      <c r="Y7" s="60">
        <v>-953676</v>
      </c>
      <c r="Z7" s="140">
        <v>-100</v>
      </c>
      <c r="AA7" s="62">
        <v>1907352</v>
      </c>
    </row>
    <row r="8" spans="1:27" ht="13.5">
      <c r="A8" s="249" t="s">
        <v>145</v>
      </c>
      <c r="B8" s="182"/>
      <c r="C8" s="155">
        <v>8944937</v>
      </c>
      <c r="D8" s="155"/>
      <c r="E8" s="59">
        <v>14120000</v>
      </c>
      <c r="F8" s="60">
        <v>14120000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7060000</v>
      </c>
      <c r="Y8" s="60">
        <v>-7060000</v>
      </c>
      <c r="Z8" s="140">
        <v>-100</v>
      </c>
      <c r="AA8" s="62">
        <v>14120000</v>
      </c>
    </row>
    <row r="9" spans="1:27" ht="13.5">
      <c r="A9" s="249" t="s">
        <v>146</v>
      </c>
      <c r="B9" s="182"/>
      <c r="C9" s="155">
        <v>3031183</v>
      </c>
      <c r="D9" s="155"/>
      <c r="E9" s="59">
        <v>14120352</v>
      </c>
      <c r="F9" s="60">
        <v>14120352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7060176</v>
      </c>
      <c r="Y9" s="60">
        <v>-7060176</v>
      </c>
      <c r="Z9" s="140">
        <v>-100</v>
      </c>
      <c r="AA9" s="62">
        <v>14120352</v>
      </c>
    </row>
    <row r="10" spans="1:27" ht="13.5">
      <c r="A10" s="249" t="s">
        <v>147</v>
      </c>
      <c r="B10" s="182"/>
      <c r="C10" s="155">
        <v>1013406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1304251</v>
      </c>
      <c r="D11" s="155"/>
      <c r="E11" s="59">
        <v>335592</v>
      </c>
      <c r="F11" s="60">
        <v>335592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167796</v>
      </c>
      <c r="Y11" s="60">
        <v>-167796</v>
      </c>
      <c r="Z11" s="140">
        <v>-100</v>
      </c>
      <c r="AA11" s="62">
        <v>335592</v>
      </c>
    </row>
    <row r="12" spans="1:27" ht="13.5">
      <c r="A12" s="250" t="s">
        <v>56</v>
      </c>
      <c r="B12" s="251"/>
      <c r="C12" s="168">
        <f aca="true" t="shared" si="0" ref="C12:Y12">SUM(C6:C11)</f>
        <v>16179621</v>
      </c>
      <c r="D12" s="168">
        <f>SUM(D6:D11)</f>
        <v>0</v>
      </c>
      <c r="E12" s="72">
        <f t="shared" si="0"/>
        <v>31585652</v>
      </c>
      <c r="F12" s="73">
        <f t="shared" si="0"/>
        <v>31585652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15792826</v>
      </c>
      <c r="Y12" s="73">
        <f t="shared" si="0"/>
        <v>-15792826</v>
      </c>
      <c r="Z12" s="170">
        <f>+IF(X12&lt;&gt;0,+(Y12/X12)*100,0)</f>
        <v>-100</v>
      </c>
      <c r="AA12" s="74">
        <f>SUM(AA6:AA11)</f>
        <v>31585652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19050283</v>
      </c>
      <c r="D17" s="155"/>
      <c r="E17" s="59">
        <v>21679668</v>
      </c>
      <c r="F17" s="60">
        <v>21679668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10839834</v>
      </c>
      <c r="Y17" s="60">
        <v>-10839834</v>
      </c>
      <c r="Z17" s="140">
        <v>-100</v>
      </c>
      <c r="AA17" s="62">
        <v>21679668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206508436</v>
      </c>
      <c r="D19" s="155"/>
      <c r="E19" s="59">
        <v>228056004</v>
      </c>
      <c r="F19" s="60">
        <v>228056004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114028002</v>
      </c>
      <c r="Y19" s="60">
        <v>-114028002</v>
      </c>
      <c r="Z19" s="140">
        <v>-100</v>
      </c>
      <c r="AA19" s="62">
        <v>228056004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9075</v>
      </c>
      <c r="D22" s="155"/>
      <c r="E22" s="59">
        <v>37170</v>
      </c>
      <c r="F22" s="60">
        <v>37170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18585</v>
      </c>
      <c r="Y22" s="60">
        <v>-18585</v>
      </c>
      <c r="Z22" s="140">
        <v>-100</v>
      </c>
      <c r="AA22" s="62">
        <v>37170</v>
      </c>
    </row>
    <row r="23" spans="1:27" ht="13.5">
      <c r="A23" s="249" t="s">
        <v>158</v>
      </c>
      <c r="B23" s="182"/>
      <c r="C23" s="155">
        <v>70000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225637794</v>
      </c>
      <c r="D24" s="168">
        <f>SUM(D15:D23)</f>
        <v>0</v>
      </c>
      <c r="E24" s="76">
        <f t="shared" si="1"/>
        <v>249772842</v>
      </c>
      <c r="F24" s="77">
        <f t="shared" si="1"/>
        <v>249772842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124886421</v>
      </c>
      <c r="Y24" s="77">
        <f t="shared" si="1"/>
        <v>-124886421</v>
      </c>
      <c r="Z24" s="212">
        <f>+IF(X24&lt;&gt;0,+(Y24/X24)*100,0)</f>
        <v>-100</v>
      </c>
      <c r="AA24" s="79">
        <f>SUM(AA15:AA23)</f>
        <v>249772842</v>
      </c>
    </row>
    <row r="25" spans="1:27" ht="13.5">
      <c r="A25" s="250" t="s">
        <v>159</v>
      </c>
      <c r="B25" s="251"/>
      <c r="C25" s="168">
        <f aca="true" t="shared" si="2" ref="C25:Y25">+C12+C24</f>
        <v>241817415</v>
      </c>
      <c r="D25" s="168">
        <f>+D12+D24</f>
        <v>0</v>
      </c>
      <c r="E25" s="72">
        <f t="shared" si="2"/>
        <v>281358494</v>
      </c>
      <c r="F25" s="73">
        <f t="shared" si="2"/>
        <v>281358494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140679247</v>
      </c>
      <c r="Y25" s="73">
        <f t="shared" si="2"/>
        <v>-140679247</v>
      </c>
      <c r="Z25" s="170">
        <f>+IF(X25&lt;&gt;0,+(Y25/X25)*100,0)</f>
        <v>-100</v>
      </c>
      <c r="AA25" s="74">
        <f>+AA12+AA24</f>
        <v>281358494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592095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392286</v>
      </c>
      <c r="D31" s="155"/>
      <c r="E31" s="59">
        <v>404622</v>
      </c>
      <c r="F31" s="60">
        <v>404622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202311</v>
      </c>
      <c r="Y31" s="60">
        <v>-202311</v>
      </c>
      <c r="Z31" s="140">
        <v>-100</v>
      </c>
      <c r="AA31" s="62">
        <v>404622</v>
      </c>
    </row>
    <row r="32" spans="1:27" ht="13.5">
      <c r="A32" s="249" t="s">
        <v>164</v>
      </c>
      <c r="B32" s="182"/>
      <c r="C32" s="155">
        <v>48170631</v>
      </c>
      <c r="D32" s="155"/>
      <c r="E32" s="59">
        <v>28293804</v>
      </c>
      <c r="F32" s="60">
        <v>28293804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14146902</v>
      </c>
      <c r="Y32" s="60">
        <v>-14146902</v>
      </c>
      <c r="Z32" s="140">
        <v>-100</v>
      </c>
      <c r="AA32" s="62">
        <v>28293804</v>
      </c>
    </row>
    <row r="33" spans="1:27" ht="13.5">
      <c r="A33" s="249" t="s">
        <v>165</v>
      </c>
      <c r="B33" s="182"/>
      <c r="C33" s="155">
        <v>2154012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51309024</v>
      </c>
      <c r="D34" s="168">
        <f>SUM(D29:D33)</f>
        <v>0</v>
      </c>
      <c r="E34" s="72">
        <f t="shared" si="3"/>
        <v>28698426</v>
      </c>
      <c r="F34" s="73">
        <f t="shared" si="3"/>
        <v>28698426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14349213</v>
      </c>
      <c r="Y34" s="73">
        <f t="shared" si="3"/>
        <v>-14349213</v>
      </c>
      <c r="Z34" s="170">
        <f>+IF(X34&lt;&gt;0,+(Y34/X34)*100,0)</f>
        <v>-100</v>
      </c>
      <c r="AA34" s="74">
        <f>SUM(AA29:AA33)</f>
        <v>28698426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6455984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6455984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57765008</v>
      </c>
      <c r="D40" s="168">
        <f>+D34+D39</f>
        <v>0</v>
      </c>
      <c r="E40" s="72">
        <f t="shared" si="5"/>
        <v>28698426</v>
      </c>
      <c r="F40" s="73">
        <f t="shared" si="5"/>
        <v>28698426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14349213</v>
      </c>
      <c r="Y40" s="73">
        <f t="shared" si="5"/>
        <v>-14349213</v>
      </c>
      <c r="Z40" s="170">
        <f>+IF(X40&lt;&gt;0,+(Y40/X40)*100,0)</f>
        <v>-100</v>
      </c>
      <c r="AA40" s="74">
        <f>+AA34+AA39</f>
        <v>28698426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184052407</v>
      </c>
      <c r="D42" s="257">
        <f>+D25-D40</f>
        <v>0</v>
      </c>
      <c r="E42" s="258">
        <f t="shared" si="6"/>
        <v>252660068</v>
      </c>
      <c r="F42" s="259">
        <f t="shared" si="6"/>
        <v>252660068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126330034</v>
      </c>
      <c r="Y42" s="259">
        <f t="shared" si="6"/>
        <v>-126330034</v>
      </c>
      <c r="Z42" s="260">
        <f>+IF(X42&lt;&gt;0,+(Y42/X42)*100,0)</f>
        <v>-100</v>
      </c>
      <c r="AA42" s="261">
        <f>+AA25-AA40</f>
        <v>252660068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184052407</v>
      </c>
      <c r="D45" s="155"/>
      <c r="E45" s="59">
        <v>252660068</v>
      </c>
      <c r="F45" s="60">
        <v>252660068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126330034</v>
      </c>
      <c r="Y45" s="60">
        <v>-126330034</v>
      </c>
      <c r="Z45" s="139">
        <v>-100</v>
      </c>
      <c r="AA45" s="62">
        <v>252660068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184052407</v>
      </c>
      <c r="D48" s="217">
        <f>SUM(D45:D47)</f>
        <v>0</v>
      </c>
      <c r="E48" s="264">
        <f t="shared" si="7"/>
        <v>252660068</v>
      </c>
      <c r="F48" s="219">
        <f t="shared" si="7"/>
        <v>252660068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126330034</v>
      </c>
      <c r="Y48" s="219">
        <f t="shared" si="7"/>
        <v>-126330034</v>
      </c>
      <c r="Z48" s="265">
        <f>+IF(X48&lt;&gt;0,+(Y48/X48)*100,0)</f>
        <v>-100</v>
      </c>
      <c r="AA48" s="232">
        <f>SUM(AA45:AA47)</f>
        <v>252660068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35104722</v>
      </c>
      <c r="D6" s="155"/>
      <c r="E6" s="59">
        <v>37518377</v>
      </c>
      <c r="F6" s="60">
        <v>37518377</v>
      </c>
      <c r="G6" s="60">
        <v>2073811</v>
      </c>
      <c r="H6" s="60">
        <v>1611252</v>
      </c>
      <c r="I6" s="60">
        <v>2068207</v>
      </c>
      <c r="J6" s="60">
        <v>5753270</v>
      </c>
      <c r="K6" s="60">
        <v>2472220</v>
      </c>
      <c r="L6" s="60">
        <v>1820993</v>
      </c>
      <c r="M6" s="60"/>
      <c r="N6" s="60">
        <v>4293213</v>
      </c>
      <c r="O6" s="60"/>
      <c r="P6" s="60"/>
      <c r="Q6" s="60"/>
      <c r="R6" s="60"/>
      <c r="S6" s="60"/>
      <c r="T6" s="60"/>
      <c r="U6" s="60"/>
      <c r="V6" s="60"/>
      <c r="W6" s="60">
        <v>10046483</v>
      </c>
      <c r="X6" s="60">
        <v>17574961</v>
      </c>
      <c r="Y6" s="60">
        <v>-7528478</v>
      </c>
      <c r="Z6" s="140">
        <v>-42.84</v>
      </c>
      <c r="AA6" s="62">
        <v>37518377</v>
      </c>
    </row>
    <row r="7" spans="1:27" ht="13.5">
      <c r="A7" s="249" t="s">
        <v>178</v>
      </c>
      <c r="B7" s="182"/>
      <c r="C7" s="155">
        <v>27235858</v>
      </c>
      <c r="D7" s="155"/>
      <c r="E7" s="59">
        <v>28156998</v>
      </c>
      <c r="F7" s="60">
        <v>28156998</v>
      </c>
      <c r="G7" s="60">
        <v>10267000</v>
      </c>
      <c r="H7" s="60">
        <v>1856000</v>
      </c>
      <c r="I7" s="60"/>
      <c r="J7" s="60">
        <v>12123000</v>
      </c>
      <c r="K7" s="60"/>
      <c r="L7" s="60">
        <v>6078000</v>
      </c>
      <c r="M7" s="60"/>
      <c r="N7" s="60">
        <v>6078000</v>
      </c>
      <c r="O7" s="60"/>
      <c r="P7" s="60"/>
      <c r="Q7" s="60"/>
      <c r="R7" s="60"/>
      <c r="S7" s="60"/>
      <c r="T7" s="60"/>
      <c r="U7" s="60"/>
      <c r="V7" s="60"/>
      <c r="W7" s="60">
        <v>18201000</v>
      </c>
      <c r="X7" s="60">
        <v>18771332</v>
      </c>
      <c r="Y7" s="60">
        <v>-570332</v>
      </c>
      <c r="Z7" s="140">
        <v>-3.04</v>
      </c>
      <c r="AA7" s="62">
        <v>28156998</v>
      </c>
    </row>
    <row r="8" spans="1:27" ht="13.5">
      <c r="A8" s="249" t="s">
        <v>179</v>
      </c>
      <c r="B8" s="182"/>
      <c r="C8" s="155">
        <v>10852704</v>
      </c>
      <c r="D8" s="155"/>
      <c r="E8" s="59">
        <v>9450999</v>
      </c>
      <c r="F8" s="60">
        <v>9450999</v>
      </c>
      <c r="G8" s="60">
        <v>3151000</v>
      </c>
      <c r="H8" s="60"/>
      <c r="I8" s="60"/>
      <c r="J8" s="60">
        <v>3151000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3151000</v>
      </c>
      <c r="X8" s="60">
        <v>6300666</v>
      </c>
      <c r="Y8" s="60">
        <v>-3149666</v>
      </c>
      <c r="Z8" s="140">
        <v>-49.99</v>
      </c>
      <c r="AA8" s="62">
        <v>9450999</v>
      </c>
    </row>
    <row r="9" spans="1:27" ht="13.5">
      <c r="A9" s="249" t="s">
        <v>180</v>
      </c>
      <c r="B9" s="182"/>
      <c r="C9" s="155">
        <v>2512671</v>
      </c>
      <c r="D9" s="155"/>
      <c r="E9" s="59">
        <v>150000</v>
      </c>
      <c r="F9" s="60">
        <v>150000</v>
      </c>
      <c r="G9" s="60"/>
      <c r="H9" s="60"/>
      <c r="I9" s="60">
        <v>18391</v>
      </c>
      <c r="J9" s="60">
        <v>18391</v>
      </c>
      <c r="K9" s="60">
        <v>1836</v>
      </c>
      <c r="L9" s="60">
        <v>1467</v>
      </c>
      <c r="M9" s="60"/>
      <c r="N9" s="60">
        <v>3303</v>
      </c>
      <c r="O9" s="60"/>
      <c r="P9" s="60"/>
      <c r="Q9" s="60"/>
      <c r="R9" s="60"/>
      <c r="S9" s="60"/>
      <c r="T9" s="60"/>
      <c r="U9" s="60"/>
      <c r="V9" s="60"/>
      <c r="W9" s="60">
        <v>21694</v>
      </c>
      <c r="X9" s="60">
        <v>75000</v>
      </c>
      <c r="Y9" s="60">
        <v>-53306</v>
      </c>
      <c r="Z9" s="140">
        <v>-71.07</v>
      </c>
      <c r="AA9" s="62">
        <v>150000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-85069634</v>
      </c>
      <c r="D12" s="155"/>
      <c r="E12" s="59">
        <v>-83237046</v>
      </c>
      <c r="F12" s="60">
        <v>-83237046</v>
      </c>
      <c r="G12" s="60">
        <v>-4744299</v>
      </c>
      <c r="H12" s="60">
        <v>-3060841</v>
      </c>
      <c r="I12" s="60">
        <v>-3875406</v>
      </c>
      <c r="J12" s="60">
        <v>-11680546</v>
      </c>
      <c r="K12" s="60">
        <v>-3583112</v>
      </c>
      <c r="L12" s="60">
        <v>-3885955</v>
      </c>
      <c r="M12" s="60"/>
      <c r="N12" s="60">
        <v>-7469067</v>
      </c>
      <c r="O12" s="60"/>
      <c r="P12" s="60"/>
      <c r="Q12" s="60"/>
      <c r="R12" s="60"/>
      <c r="S12" s="60"/>
      <c r="T12" s="60"/>
      <c r="U12" s="60"/>
      <c r="V12" s="60"/>
      <c r="W12" s="60">
        <v>-19149613</v>
      </c>
      <c r="X12" s="60">
        <v>-41618522</v>
      </c>
      <c r="Y12" s="60">
        <v>22468909</v>
      </c>
      <c r="Z12" s="140">
        <v>-53.99</v>
      </c>
      <c r="AA12" s="62">
        <v>-83237046</v>
      </c>
    </row>
    <row r="13" spans="1:27" ht="13.5">
      <c r="A13" s="249" t="s">
        <v>40</v>
      </c>
      <c r="B13" s="182"/>
      <c r="C13" s="155">
        <v>-420628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-4227357</v>
      </c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-14011664</v>
      </c>
      <c r="D15" s="168">
        <f>SUM(D6:D14)</f>
        <v>0</v>
      </c>
      <c r="E15" s="72">
        <f t="shared" si="0"/>
        <v>-7960672</v>
      </c>
      <c r="F15" s="73">
        <f t="shared" si="0"/>
        <v>-7960672</v>
      </c>
      <c r="G15" s="73">
        <f t="shared" si="0"/>
        <v>10747512</v>
      </c>
      <c r="H15" s="73">
        <f t="shared" si="0"/>
        <v>406411</v>
      </c>
      <c r="I15" s="73">
        <f t="shared" si="0"/>
        <v>-1788808</v>
      </c>
      <c r="J15" s="73">
        <f t="shared" si="0"/>
        <v>9365115</v>
      </c>
      <c r="K15" s="73">
        <f t="shared" si="0"/>
        <v>-1109056</v>
      </c>
      <c r="L15" s="73">
        <f t="shared" si="0"/>
        <v>4014505</v>
      </c>
      <c r="M15" s="73">
        <f t="shared" si="0"/>
        <v>0</v>
      </c>
      <c r="N15" s="73">
        <f t="shared" si="0"/>
        <v>2905449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12270564</v>
      </c>
      <c r="X15" s="73">
        <f t="shared" si="0"/>
        <v>1103437</v>
      </c>
      <c r="Y15" s="73">
        <f t="shared" si="0"/>
        <v>11167127</v>
      </c>
      <c r="Z15" s="170">
        <f>+IF(X15&lt;&gt;0,+(Y15/X15)*100,0)</f>
        <v>1012.0312260690914</v>
      </c>
      <c r="AA15" s="74">
        <f>SUM(AA6:AA14)</f>
        <v>-7960672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-9144250</v>
      </c>
      <c r="F24" s="60">
        <v>-9144250</v>
      </c>
      <c r="G24" s="60"/>
      <c r="H24" s="60">
        <v>-352470</v>
      </c>
      <c r="I24" s="60">
        <v>-309746</v>
      </c>
      <c r="J24" s="60">
        <v>-662216</v>
      </c>
      <c r="K24" s="60">
        <v>-326453</v>
      </c>
      <c r="L24" s="60">
        <v>-1248053</v>
      </c>
      <c r="M24" s="60"/>
      <c r="N24" s="60">
        <v>-1574506</v>
      </c>
      <c r="O24" s="60"/>
      <c r="P24" s="60"/>
      <c r="Q24" s="60"/>
      <c r="R24" s="60"/>
      <c r="S24" s="60"/>
      <c r="T24" s="60"/>
      <c r="U24" s="60"/>
      <c r="V24" s="60"/>
      <c r="W24" s="60">
        <v>-2236722</v>
      </c>
      <c r="X24" s="60">
        <v>-3558500</v>
      </c>
      <c r="Y24" s="60">
        <v>1321778</v>
      </c>
      <c r="Z24" s="140">
        <v>-37.14</v>
      </c>
      <c r="AA24" s="62">
        <v>-9144250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-9144250</v>
      </c>
      <c r="F25" s="73">
        <f t="shared" si="1"/>
        <v>-9144250</v>
      </c>
      <c r="G25" s="73">
        <f t="shared" si="1"/>
        <v>0</v>
      </c>
      <c r="H25" s="73">
        <f t="shared" si="1"/>
        <v>-352470</v>
      </c>
      <c r="I25" s="73">
        <f t="shared" si="1"/>
        <v>-309746</v>
      </c>
      <c r="J25" s="73">
        <f t="shared" si="1"/>
        <v>-662216</v>
      </c>
      <c r="K25" s="73">
        <f t="shared" si="1"/>
        <v>-326453</v>
      </c>
      <c r="L25" s="73">
        <f t="shared" si="1"/>
        <v>-1248053</v>
      </c>
      <c r="M25" s="73">
        <f t="shared" si="1"/>
        <v>0</v>
      </c>
      <c r="N25" s="73">
        <f t="shared" si="1"/>
        <v>-1574506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-2236722</v>
      </c>
      <c r="X25" s="73">
        <f t="shared" si="1"/>
        <v>-3558500</v>
      </c>
      <c r="Y25" s="73">
        <f t="shared" si="1"/>
        <v>1321778</v>
      </c>
      <c r="Z25" s="170">
        <f>+IF(X25&lt;&gt;0,+(Y25/X25)*100,0)</f>
        <v>-37.14424617113953</v>
      </c>
      <c r="AA25" s="74">
        <f>SUM(AA19:AA24)</f>
        <v>-9144250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-14011664</v>
      </c>
      <c r="D36" s="153">
        <f>+D15+D25+D34</f>
        <v>0</v>
      </c>
      <c r="E36" s="99">
        <f t="shared" si="3"/>
        <v>-17104922</v>
      </c>
      <c r="F36" s="100">
        <f t="shared" si="3"/>
        <v>-17104922</v>
      </c>
      <c r="G36" s="100">
        <f t="shared" si="3"/>
        <v>10747512</v>
      </c>
      <c r="H36" s="100">
        <f t="shared" si="3"/>
        <v>53941</v>
      </c>
      <c r="I36" s="100">
        <f t="shared" si="3"/>
        <v>-2098554</v>
      </c>
      <c r="J36" s="100">
        <f t="shared" si="3"/>
        <v>8702899</v>
      </c>
      <c r="K36" s="100">
        <f t="shared" si="3"/>
        <v>-1435509</v>
      </c>
      <c r="L36" s="100">
        <f t="shared" si="3"/>
        <v>2766452</v>
      </c>
      <c r="M36" s="100">
        <f t="shared" si="3"/>
        <v>0</v>
      </c>
      <c r="N36" s="100">
        <f t="shared" si="3"/>
        <v>1330943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10033842</v>
      </c>
      <c r="X36" s="100">
        <f t="shared" si="3"/>
        <v>-2455063</v>
      </c>
      <c r="Y36" s="100">
        <f t="shared" si="3"/>
        <v>12488905</v>
      </c>
      <c r="Z36" s="137">
        <f>+IF(X36&lt;&gt;0,+(Y36/X36)*100,0)</f>
        <v>-508.69998040783474</v>
      </c>
      <c r="AA36" s="102">
        <f>+AA15+AA25+AA34</f>
        <v>-17104922</v>
      </c>
    </row>
    <row r="37" spans="1:27" ht="13.5">
      <c r="A37" s="249" t="s">
        <v>199</v>
      </c>
      <c r="B37" s="182"/>
      <c r="C37" s="153"/>
      <c r="D37" s="153"/>
      <c r="E37" s="99">
        <v>29195</v>
      </c>
      <c r="F37" s="100">
        <v>29195</v>
      </c>
      <c r="G37" s="100"/>
      <c r="H37" s="100">
        <v>10747512</v>
      </c>
      <c r="I37" s="100">
        <v>10801453</v>
      </c>
      <c r="J37" s="100"/>
      <c r="K37" s="100">
        <v>8702899</v>
      </c>
      <c r="L37" s="100">
        <v>7267390</v>
      </c>
      <c r="M37" s="100"/>
      <c r="N37" s="100">
        <v>8702899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>
        <v>29195</v>
      </c>
      <c r="Y37" s="100">
        <v>-29195</v>
      </c>
      <c r="Z37" s="137">
        <v>-100</v>
      </c>
      <c r="AA37" s="102">
        <v>29195</v>
      </c>
    </row>
    <row r="38" spans="1:27" ht="13.5">
      <c r="A38" s="269" t="s">
        <v>200</v>
      </c>
      <c r="B38" s="256"/>
      <c r="C38" s="257">
        <v>-14011664</v>
      </c>
      <c r="D38" s="257"/>
      <c r="E38" s="258">
        <v>-17075727</v>
      </c>
      <c r="F38" s="259">
        <v>-17075727</v>
      </c>
      <c r="G38" s="259">
        <v>10747512</v>
      </c>
      <c r="H38" s="259">
        <v>10801453</v>
      </c>
      <c r="I38" s="259">
        <v>8702899</v>
      </c>
      <c r="J38" s="259">
        <v>8702899</v>
      </c>
      <c r="K38" s="259">
        <v>7267390</v>
      </c>
      <c r="L38" s="259">
        <v>10033842</v>
      </c>
      <c r="M38" s="259"/>
      <c r="N38" s="259">
        <v>10033842</v>
      </c>
      <c r="O38" s="259"/>
      <c r="P38" s="259"/>
      <c r="Q38" s="259"/>
      <c r="R38" s="259"/>
      <c r="S38" s="259"/>
      <c r="T38" s="259"/>
      <c r="U38" s="259"/>
      <c r="V38" s="259"/>
      <c r="W38" s="259">
        <v>10033842</v>
      </c>
      <c r="X38" s="259">
        <v>-2425868</v>
      </c>
      <c r="Y38" s="259">
        <v>12459710</v>
      </c>
      <c r="Z38" s="260">
        <v>-513.62</v>
      </c>
      <c r="AA38" s="261">
        <v>-17075727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10727764</v>
      </c>
      <c r="D5" s="200">
        <f t="shared" si="0"/>
        <v>0</v>
      </c>
      <c r="E5" s="106">
        <f t="shared" si="0"/>
        <v>5894000</v>
      </c>
      <c r="F5" s="106">
        <f t="shared" si="0"/>
        <v>5894000</v>
      </c>
      <c r="G5" s="106">
        <f t="shared" si="0"/>
        <v>0</v>
      </c>
      <c r="H5" s="106">
        <f t="shared" si="0"/>
        <v>352470</v>
      </c>
      <c r="I5" s="106">
        <f t="shared" si="0"/>
        <v>309746</v>
      </c>
      <c r="J5" s="106">
        <f t="shared" si="0"/>
        <v>662216</v>
      </c>
      <c r="K5" s="106">
        <f t="shared" si="0"/>
        <v>326451</v>
      </c>
      <c r="L5" s="106">
        <f t="shared" si="0"/>
        <v>1248102</v>
      </c>
      <c r="M5" s="106">
        <f t="shared" si="0"/>
        <v>0</v>
      </c>
      <c r="N5" s="106">
        <f t="shared" si="0"/>
        <v>1574553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2236769</v>
      </c>
      <c r="X5" s="106">
        <f t="shared" si="0"/>
        <v>2947000</v>
      </c>
      <c r="Y5" s="106">
        <f t="shared" si="0"/>
        <v>-710231</v>
      </c>
      <c r="Z5" s="201">
        <f>+IF(X5&lt;&gt;0,+(Y5/X5)*100,0)</f>
        <v>-24.10013573125212</v>
      </c>
      <c r="AA5" s="199">
        <f>SUM(AA11:AA18)</f>
        <v>5894000</v>
      </c>
    </row>
    <row r="6" spans="1:27" ht="13.5">
      <c r="A6" s="291" t="s">
        <v>204</v>
      </c>
      <c r="B6" s="142"/>
      <c r="C6" s="62">
        <v>9601843</v>
      </c>
      <c r="D6" s="156"/>
      <c r="E6" s="60">
        <v>1500000</v>
      </c>
      <c r="F6" s="60">
        <v>1500000</v>
      </c>
      <c r="G6" s="60"/>
      <c r="H6" s="60"/>
      <c r="I6" s="60">
        <v>198135</v>
      </c>
      <c r="J6" s="60">
        <v>198135</v>
      </c>
      <c r="K6" s="60"/>
      <c r="L6" s="60">
        <v>717321</v>
      </c>
      <c r="M6" s="60"/>
      <c r="N6" s="60">
        <v>717321</v>
      </c>
      <c r="O6" s="60"/>
      <c r="P6" s="60"/>
      <c r="Q6" s="60"/>
      <c r="R6" s="60"/>
      <c r="S6" s="60"/>
      <c r="T6" s="60"/>
      <c r="U6" s="60"/>
      <c r="V6" s="60"/>
      <c r="W6" s="60">
        <v>915456</v>
      </c>
      <c r="X6" s="60">
        <v>750000</v>
      </c>
      <c r="Y6" s="60">
        <v>165456</v>
      </c>
      <c r="Z6" s="140">
        <v>22.06</v>
      </c>
      <c r="AA6" s="155">
        <v>1500000</v>
      </c>
    </row>
    <row r="7" spans="1:27" ht="13.5">
      <c r="A7" s="291" t="s">
        <v>205</v>
      </c>
      <c r="B7" s="142"/>
      <c r="C7" s="62"/>
      <c r="D7" s="156"/>
      <c r="E7" s="60">
        <v>1140000</v>
      </c>
      <c r="F7" s="60">
        <v>1140000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570000</v>
      </c>
      <c r="Y7" s="60">
        <v>-570000</v>
      </c>
      <c r="Z7" s="140">
        <v>-100</v>
      </c>
      <c r="AA7" s="155">
        <v>1140000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>
        <v>352470</v>
      </c>
      <c r="I10" s="60"/>
      <c r="J10" s="60">
        <v>352470</v>
      </c>
      <c r="K10" s="60"/>
      <c r="L10" s="60">
        <v>324523</v>
      </c>
      <c r="M10" s="60"/>
      <c r="N10" s="60">
        <v>324523</v>
      </c>
      <c r="O10" s="60"/>
      <c r="P10" s="60"/>
      <c r="Q10" s="60"/>
      <c r="R10" s="60"/>
      <c r="S10" s="60"/>
      <c r="T10" s="60"/>
      <c r="U10" s="60"/>
      <c r="V10" s="60"/>
      <c r="W10" s="60">
        <v>676993</v>
      </c>
      <c r="X10" s="60"/>
      <c r="Y10" s="60">
        <v>676993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9601843</v>
      </c>
      <c r="D11" s="294">
        <f t="shared" si="1"/>
        <v>0</v>
      </c>
      <c r="E11" s="295">
        <f t="shared" si="1"/>
        <v>2640000</v>
      </c>
      <c r="F11" s="295">
        <f t="shared" si="1"/>
        <v>2640000</v>
      </c>
      <c r="G11" s="295">
        <f t="shared" si="1"/>
        <v>0</v>
      </c>
      <c r="H11" s="295">
        <f t="shared" si="1"/>
        <v>352470</v>
      </c>
      <c r="I11" s="295">
        <f t="shared" si="1"/>
        <v>198135</v>
      </c>
      <c r="J11" s="295">
        <f t="shared" si="1"/>
        <v>550605</v>
      </c>
      <c r="K11" s="295">
        <f t="shared" si="1"/>
        <v>0</v>
      </c>
      <c r="L11" s="295">
        <f t="shared" si="1"/>
        <v>1041844</v>
      </c>
      <c r="M11" s="295">
        <f t="shared" si="1"/>
        <v>0</v>
      </c>
      <c r="N11" s="295">
        <f t="shared" si="1"/>
        <v>1041844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1592449</v>
      </c>
      <c r="X11" s="295">
        <f t="shared" si="1"/>
        <v>1320000</v>
      </c>
      <c r="Y11" s="295">
        <f t="shared" si="1"/>
        <v>272449</v>
      </c>
      <c r="Z11" s="296">
        <f>+IF(X11&lt;&gt;0,+(Y11/X11)*100,0)</f>
        <v>20.640075757575758</v>
      </c>
      <c r="AA11" s="297">
        <f>SUM(AA6:AA10)</f>
        <v>2640000</v>
      </c>
    </row>
    <row r="12" spans="1:27" ht="13.5">
      <c r="A12" s="298" t="s">
        <v>210</v>
      </c>
      <c r="B12" s="136"/>
      <c r="C12" s="62"/>
      <c r="D12" s="156"/>
      <c r="E12" s="60">
        <v>3000000</v>
      </c>
      <c r="F12" s="60">
        <v>3000000</v>
      </c>
      <c r="G12" s="60"/>
      <c r="H12" s="60"/>
      <c r="I12" s="60">
        <v>107771</v>
      </c>
      <c r="J12" s="60">
        <v>107771</v>
      </c>
      <c r="K12" s="60">
        <v>295246</v>
      </c>
      <c r="L12" s="60">
        <v>129523</v>
      </c>
      <c r="M12" s="60"/>
      <c r="N12" s="60">
        <v>424769</v>
      </c>
      <c r="O12" s="60"/>
      <c r="P12" s="60"/>
      <c r="Q12" s="60"/>
      <c r="R12" s="60"/>
      <c r="S12" s="60"/>
      <c r="T12" s="60"/>
      <c r="U12" s="60"/>
      <c r="V12" s="60"/>
      <c r="W12" s="60">
        <v>532540</v>
      </c>
      <c r="X12" s="60">
        <v>1500000</v>
      </c>
      <c r="Y12" s="60">
        <v>-967460</v>
      </c>
      <c r="Z12" s="140">
        <v>-64.5</v>
      </c>
      <c r="AA12" s="155">
        <v>3000000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1125921</v>
      </c>
      <c r="D15" s="156"/>
      <c r="E15" s="60">
        <v>254000</v>
      </c>
      <c r="F15" s="60">
        <v>254000</v>
      </c>
      <c r="G15" s="60"/>
      <c r="H15" s="60"/>
      <c r="I15" s="60">
        <v>3840</v>
      </c>
      <c r="J15" s="60">
        <v>3840</v>
      </c>
      <c r="K15" s="60">
        <v>31205</v>
      </c>
      <c r="L15" s="60">
        <v>76735</v>
      </c>
      <c r="M15" s="60"/>
      <c r="N15" s="60">
        <v>107940</v>
      </c>
      <c r="O15" s="60"/>
      <c r="P15" s="60"/>
      <c r="Q15" s="60"/>
      <c r="R15" s="60"/>
      <c r="S15" s="60"/>
      <c r="T15" s="60"/>
      <c r="U15" s="60"/>
      <c r="V15" s="60"/>
      <c r="W15" s="60">
        <v>111780</v>
      </c>
      <c r="X15" s="60">
        <v>127000</v>
      </c>
      <c r="Y15" s="60">
        <v>-15220</v>
      </c>
      <c r="Z15" s="140">
        <v>-11.98</v>
      </c>
      <c r="AA15" s="155">
        <v>254000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3250000</v>
      </c>
      <c r="F20" s="100">
        <f t="shared" si="2"/>
        <v>3250000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1625000</v>
      </c>
      <c r="Y20" s="100">
        <f t="shared" si="2"/>
        <v>-1625000</v>
      </c>
      <c r="Z20" s="137">
        <f>+IF(X20&lt;&gt;0,+(Y20/X20)*100,0)</f>
        <v>-100</v>
      </c>
      <c r="AA20" s="153">
        <f>SUM(AA26:AA33)</f>
        <v>3250000</v>
      </c>
    </row>
    <row r="21" spans="1:27" ht="13.5">
      <c r="A21" s="291" t="s">
        <v>204</v>
      </c>
      <c r="B21" s="142"/>
      <c r="C21" s="62"/>
      <c r="D21" s="156"/>
      <c r="E21" s="60">
        <v>2500000</v>
      </c>
      <c r="F21" s="60">
        <v>2500000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1250000</v>
      </c>
      <c r="Y21" s="60">
        <v>-1250000</v>
      </c>
      <c r="Z21" s="140">
        <v>-100</v>
      </c>
      <c r="AA21" s="155">
        <v>2500000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2500000</v>
      </c>
      <c r="F26" s="295">
        <f t="shared" si="3"/>
        <v>2500000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1250000</v>
      </c>
      <c r="Y26" s="295">
        <f t="shared" si="3"/>
        <v>-1250000</v>
      </c>
      <c r="Z26" s="296">
        <f>+IF(X26&lt;&gt;0,+(Y26/X26)*100,0)</f>
        <v>-100</v>
      </c>
      <c r="AA26" s="297">
        <f>SUM(AA21:AA25)</f>
        <v>2500000</v>
      </c>
    </row>
    <row r="27" spans="1:27" ht="13.5">
      <c r="A27" s="298" t="s">
        <v>210</v>
      </c>
      <c r="B27" s="147"/>
      <c r="C27" s="62"/>
      <c r="D27" s="156"/>
      <c r="E27" s="60">
        <v>750000</v>
      </c>
      <c r="F27" s="60">
        <v>750000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375000</v>
      </c>
      <c r="Y27" s="60">
        <v>-375000</v>
      </c>
      <c r="Z27" s="140">
        <v>-100</v>
      </c>
      <c r="AA27" s="155">
        <v>750000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9601843</v>
      </c>
      <c r="D36" s="156">
        <f t="shared" si="4"/>
        <v>0</v>
      </c>
      <c r="E36" s="60">
        <f t="shared" si="4"/>
        <v>4000000</v>
      </c>
      <c r="F36" s="60">
        <f t="shared" si="4"/>
        <v>4000000</v>
      </c>
      <c r="G36" s="60">
        <f t="shared" si="4"/>
        <v>0</v>
      </c>
      <c r="H36" s="60">
        <f t="shared" si="4"/>
        <v>0</v>
      </c>
      <c r="I36" s="60">
        <f t="shared" si="4"/>
        <v>198135</v>
      </c>
      <c r="J36" s="60">
        <f t="shared" si="4"/>
        <v>198135</v>
      </c>
      <c r="K36" s="60">
        <f t="shared" si="4"/>
        <v>0</v>
      </c>
      <c r="L36" s="60">
        <f t="shared" si="4"/>
        <v>717321</v>
      </c>
      <c r="M36" s="60">
        <f t="shared" si="4"/>
        <v>0</v>
      </c>
      <c r="N36" s="60">
        <f t="shared" si="4"/>
        <v>717321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915456</v>
      </c>
      <c r="X36" s="60">
        <f t="shared" si="4"/>
        <v>2000000</v>
      </c>
      <c r="Y36" s="60">
        <f t="shared" si="4"/>
        <v>-1084544</v>
      </c>
      <c r="Z36" s="140">
        <f aca="true" t="shared" si="5" ref="Z36:Z49">+IF(X36&lt;&gt;0,+(Y36/X36)*100,0)</f>
        <v>-54.227199999999996</v>
      </c>
      <c r="AA36" s="155">
        <f>AA6+AA21</f>
        <v>4000000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1140000</v>
      </c>
      <c r="F37" s="60">
        <f t="shared" si="4"/>
        <v>1140000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570000</v>
      </c>
      <c r="Y37" s="60">
        <f t="shared" si="4"/>
        <v>-570000</v>
      </c>
      <c r="Z37" s="140">
        <f t="shared" si="5"/>
        <v>-100</v>
      </c>
      <c r="AA37" s="155">
        <f>AA7+AA22</f>
        <v>1140000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352470</v>
      </c>
      <c r="I40" s="60">
        <f t="shared" si="4"/>
        <v>0</v>
      </c>
      <c r="J40" s="60">
        <f t="shared" si="4"/>
        <v>352470</v>
      </c>
      <c r="K40" s="60">
        <f t="shared" si="4"/>
        <v>0</v>
      </c>
      <c r="L40" s="60">
        <f t="shared" si="4"/>
        <v>324523</v>
      </c>
      <c r="M40" s="60">
        <f t="shared" si="4"/>
        <v>0</v>
      </c>
      <c r="N40" s="60">
        <f t="shared" si="4"/>
        <v>324523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676993</v>
      </c>
      <c r="X40" s="60">
        <f t="shared" si="4"/>
        <v>0</v>
      </c>
      <c r="Y40" s="60">
        <f t="shared" si="4"/>
        <v>676993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9601843</v>
      </c>
      <c r="D41" s="294">
        <f t="shared" si="6"/>
        <v>0</v>
      </c>
      <c r="E41" s="295">
        <f t="shared" si="6"/>
        <v>5140000</v>
      </c>
      <c r="F41" s="295">
        <f t="shared" si="6"/>
        <v>5140000</v>
      </c>
      <c r="G41" s="295">
        <f t="shared" si="6"/>
        <v>0</v>
      </c>
      <c r="H41" s="295">
        <f t="shared" si="6"/>
        <v>352470</v>
      </c>
      <c r="I41" s="295">
        <f t="shared" si="6"/>
        <v>198135</v>
      </c>
      <c r="J41" s="295">
        <f t="shared" si="6"/>
        <v>550605</v>
      </c>
      <c r="K41" s="295">
        <f t="shared" si="6"/>
        <v>0</v>
      </c>
      <c r="L41" s="295">
        <f t="shared" si="6"/>
        <v>1041844</v>
      </c>
      <c r="M41" s="295">
        <f t="shared" si="6"/>
        <v>0</v>
      </c>
      <c r="N41" s="295">
        <f t="shared" si="6"/>
        <v>1041844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1592449</v>
      </c>
      <c r="X41" s="295">
        <f t="shared" si="6"/>
        <v>2570000</v>
      </c>
      <c r="Y41" s="295">
        <f t="shared" si="6"/>
        <v>-977551</v>
      </c>
      <c r="Z41" s="296">
        <f t="shared" si="5"/>
        <v>-38.03700389105059</v>
      </c>
      <c r="AA41" s="297">
        <f>SUM(AA36:AA40)</f>
        <v>5140000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3750000</v>
      </c>
      <c r="F42" s="54">
        <f t="shared" si="7"/>
        <v>3750000</v>
      </c>
      <c r="G42" s="54">
        <f t="shared" si="7"/>
        <v>0</v>
      </c>
      <c r="H42" s="54">
        <f t="shared" si="7"/>
        <v>0</v>
      </c>
      <c r="I42" s="54">
        <f t="shared" si="7"/>
        <v>107771</v>
      </c>
      <c r="J42" s="54">
        <f t="shared" si="7"/>
        <v>107771</v>
      </c>
      <c r="K42" s="54">
        <f t="shared" si="7"/>
        <v>295246</v>
      </c>
      <c r="L42" s="54">
        <f t="shared" si="7"/>
        <v>129523</v>
      </c>
      <c r="M42" s="54">
        <f t="shared" si="7"/>
        <v>0</v>
      </c>
      <c r="N42" s="54">
        <f t="shared" si="7"/>
        <v>424769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532540</v>
      </c>
      <c r="X42" s="54">
        <f t="shared" si="7"/>
        <v>1875000</v>
      </c>
      <c r="Y42" s="54">
        <f t="shared" si="7"/>
        <v>-1342460</v>
      </c>
      <c r="Z42" s="184">
        <f t="shared" si="5"/>
        <v>-71.59786666666666</v>
      </c>
      <c r="AA42" s="130">
        <f aca="true" t="shared" si="8" ref="AA42:AA48">AA12+AA27</f>
        <v>3750000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1125921</v>
      </c>
      <c r="D45" s="129">
        <f t="shared" si="7"/>
        <v>0</v>
      </c>
      <c r="E45" s="54">
        <f t="shared" si="7"/>
        <v>254000</v>
      </c>
      <c r="F45" s="54">
        <f t="shared" si="7"/>
        <v>254000</v>
      </c>
      <c r="G45" s="54">
        <f t="shared" si="7"/>
        <v>0</v>
      </c>
      <c r="H45" s="54">
        <f t="shared" si="7"/>
        <v>0</v>
      </c>
      <c r="I45" s="54">
        <f t="shared" si="7"/>
        <v>3840</v>
      </c>
      <c r="J45" s="54">
        <f t="shared" si="7"/>
        <v>3840</v>
      </c>
      <c r="K45" s="54">
        <f t="shared" si="7"/>
        <v>31205</v>
      </c>
      <c r="L45" s="54">
        <f t="shared" si="7"/>
        <v>76735</v>
      </c>
      <c r="M45" s="54">
        <f t="shared" si="7"/>
        <v>0</v>
      </c>
      <c r="N45" s="54">
        <f t="shared" si="7"/>
        <v>107940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111780</v>
      </c>
      <c r="X45" s="54">
        <f t="shared" si="7"/>
        <v>127000</v>
      </c>
      <c r="Y45" s="54">
        <f t="shared" si="7"/>
        <v>-15220</v>
      </c>
      <c r="Z45" s="184">
        <f t="shared" si="5"/>
        <v>-11.984251968503937</v>
      </c>
      <c r="AA45" s="130">
        <f t="shared" si="8"/>
        <v>254000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10727764</v>
      </c>
      <c r="D49" s="218">
        <f t="shared" si="9"/>
        <v>0</v>
      </c>
      <c r="E49" s="220">
        <f t="shared" si="9"/>
        <v>9144000</v>
      </c>
      <c r="F49" s="220">
        <f t="shared" si="9"/>
        <v>9144000</v>
      </c>
      <c r="G49" s="220">
        <f t="shared" si="9"/>
        <v>0</v>
      </c>
      <c r="H49" s="220">
        <f t="shared" si="9"/>
        <v>352470</v>
      </c>
      <c r="I49" s="220">
        <f t="shared" si="9"/>
        <v>309746</v>
      </c>
      <c r="J49" s="220">
        <f t="shared" si="9"/>
        <v>662216</v>
      </c>
      <c r="K49" s="220">
        <f t="shared" si="9"/>
        <v>326451</v>
      </c>
      <c r="L49" s="220">
        <f t="shared" si="9"/>
        <v>1248102</v>
      </c>
      <c r="M49" s="220">
        <f t="shared" si="9"/>
        <v>0</v>
      </c>
      <c r="N49" s="220">
        <f t="shared" si="9"/>
        <v>1574553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2236769</v>
      </c>
      <c r="X49" s="220">
        <f t="shared" si="9"/>
        <v>4572000</v>
      </c>
      <c r="Y49" s="220">
        <f t="shared" si="9"/>
        <v>-2335231</v>
      </c>
      <c r="Z49" s="221">
        <f t="shared" si="5"/>
        <v>-51.07679352580927</v>
      </c>
      <c r="AA49" s="222">
        <f>SUM(AA41:AA48)</f>
        <v>9144000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1206742</v>
      </c>
      <c r="D51" s="129">
        <f t="shared" si="10"/>
        <v>0</v>
      </c>
      <c r="E51" s="54">
        <f t="shared" si="10"/>
        <v>1520000</v>
      </c>
      <c r="F51" s="54">
        <f t="shared" si="10"/>
        <v>1520000</v>
      </c>
      <c r="G51" s="54">
        <f t="shared" si="10"/>
        <v>32675</v>
      </c>
      <c r="H51" s="54">
        <f t="shared" si="10"/>
        <v>130459</v>
      </c>
      <c r="I51" s="54">
        <f t="shared" si="10"/>
        <v>4934</v>
      </c>
      <c r="J51" s="54">
        <f t="shared" si="10"/>
        <v>168068</v>
      </c>
      <c r="K51" s="54">
        <f t="shared" si="10"/>
        <v>112783</v>
      </c>
      <c r="L51" s="54">
        <f t="shared" si="10"/>
        <v>8931</v>
      </c>
      <c r="M51" s="54">
        <f t="shared" si="10"/>
        <v>0</v>
      </c>
      <c r="N51" s="54">
        <f t="shared" si="10"/>
        <v>121714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289782</v>
      </c>
      <c r="X51" s="54">
        <f t="shared" si="10"/>
        <v>760000</v>
      </c>
      <c r="Y51" s="54">
        <f t="shared" si="10"/>
        <v>-470218</v>
      </c>
      <c r="Z51" s="184">
        <f>+IF(X51&lt;&gt;0,+(Y51/X51)*100,0)</f>
        <v>-61.870789473684205</v>
      </c>
      <c r="AA51" s="130">
        <f>SUM(AA57:AA61)</f>
        <v>1520000</v>
      </c>
    </row>
    <row r="52" spans="1:27" ht="13.5">
      <c r="A52" s="310" t="s">
        <v>204</v>
      </c>
      <c r="B52" s="142"/>
      <c r="C52" s="62"/>
      <c r="D52" s="156"/>
      <c r="E52" s="60">
        <v>500000</v>
      </c>
      <c r="F52" s="60">
        <v>500000</v>
      </c>
      <c r="G52" s="60"/>
      <c r="H52" s="60"/>
      <c r="I52" s="60"/>
      <c r="J52" s="60"/>
      <c r="K52" s="60"/>
      <c r="L52" s="60">
        <v>871</v>
      </c>
      <c r="M52" s="60"/>
      <c r="N52" s="60">
        <v>871</v>
      </c>
      <c r="O52" s="60"/>
      <c r="P52" s="60"/>
      <c r="Q52" s="60"/>
      <c r="R52" s="60"/>
      <c r="S52" s="60"/>
      <c r="T52" s="60"/>
      <c r="U52" s="60"/>
      <c r="V52" s="60"/>
      <c r="W52" s="60">
        <v>871</v>
      </c>
      <c r="X52" s="60">
        <v>250000</v>
      </c>
      <c r="Y52" s="60">
        <v>-249129</v>
      </c>
      <c r="Z52" s="140">
        <v>-99.65</v>
      </c>
      <c r="AA52" s="155">
        <v>500000</v>
      </c>
    </row>
    <row r="53" spans="1:27" ht="13.5">
      <c r="A53" s="310" t="s">
        <v>205</v>
      </c>
      <c r="B53" s="142"/>
      <c r="C53" s="62"/>
      <c r="D53" s="156"/>
      <c r="E53" s="60">
        <v>750000</v>
      </c>
      <c r="F53" s="60">
        <v>750000</v>
      </c>
      <c r="G53" s="60"/>
      <c r="H53" s="60">
        <v>28213</v>
      </c>
      <c r="I53" s="60"/>
      <c r="J53" s="60">
        <v>28213</v>
      </c>
      <c r="K53" s="60">
        <v>17056</v>
      </c>
      <c r="L53" s="60"/>
      <c r="M53" s="60"/>
      <c r="N53" s="60">
        <v>17056</v>
      </c>
      <c r="O53" s="60"/>
      <c r="P53" s="60"/>
      <c r="Q53" s="60"/>
      <c r="R53" s="60"/>
      <c r="S53" s="60"/>
      <c r="T53" s="60"/>
      <c r="U53" s="60"/>
      <c r="V53" s="60"/>
      <c r="W53" s="60">
        <v>45269</v>
      </c>
      <c r="X53" s="60">
        <v>375000</v>
      </c>
      <c r="Y53" s="60">
        <v>-329731</v>
      </c>
      <c r="Z53" s="140">
        <v>-87.93</v>
      </c>
      <c r="AA53" s="155">
        <v>750000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1250000</v>
      </c>
      <c r="F57" s="295">
        <f t="shared" si="11"/>
        <v>1250000</v>
      </c>
      <c r="G57" s="295">
        <f t="shared" si="11"/>
        <v>0</v>
      </c>
      <c r="H57" s="295">
        <f t="shared" si="11"/>
        <v>28213</v>
      </c>
      <c r="I57" s="295">
        <f t="shared" si="11"/>
        <v>0</v>
      </c>
      <c r="J57" s="295">
        <f t="shared" si="11"/>
        <v>28213</v>
      </c>
      <c r="K57" s="295">
        <f t="shared" si="11"/>
        <v>17056</v>
      </c>
      <c r="L57" s="295">
        <f t="shared" si="11"/>
        <v>871</v>
      </c>
      <c r="M57" s="295">
        <f t="shared" si="11"/>
        <v>0</v>
      </c>
      <c r="N57" s="295">
        <f t="shared" si="11"/>
        <v>17927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46140</v>
      </c>
      <c r="X57" s="295">
        <f t="shared" si="11"/>
        <v>625000</v>
      </c>
      <c r="Y57" s="295">
        <f t="shared" si="11"/>
        <v>-578860</v>
      </c>
      <c r="Z57" s="296">
        <f>+IF(X57&lt;&gt;0,+(Y57/X57)*100,0)</f>
        <v>-92.6176</v>
      </c>
      <c r="AA57" s="297">
        <f>SUM(AA52:AA56)</f>
        <v>1250000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1206742</v>
      </c>
      <c r="D61" s="156"/>
      <c r="E61" s="60">
        <v>270000</v>
      </c>
      <c r="F61" s="60">
        <v>270000</v>
      </c>
      <c r="G61" s="60">
        <v>32675</v>
      </c>
      <c r="H61" s="60">
        <v>102246</v>
      </c>
      <c r="I61" s="60">
        <v>4934</v>
      </c>
      <c r="J61" s="60">
        <v>139855</v>
      </c>
      <c r="K61" s="60">
        <v>95727</v>
      </c>
      <c r="L61" s="60">
        <v>8060</v>
      </c>
      <c r="M61" s="60"/>
      <c r="N61" s="60">
        <v>103787</v>
      </c>
      <c r="O61" s="60"/>
      <c r="P61" s="60"/>
      <c r="Q61" s="60"/>
      <c r="R61" s="60"/>
      <c r="S61" s="60"/>
      <c r="T61" s="60"/>
      <c r="U61" s="60"/>
      <c r="V61" s="60"/>
      <c r="W61" s="60">
        <v>243642</v>
      </c>
      <c r="X61" s="60">
        <v>135000</v>
      </c>
      <c r="Y61" s="60">
        <v>108642</v>
      </c>
      <c r="Z61" s="140">
        <v>80.48</v>
      </c>
      <c r="AA61" s="155">
        <v>270000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1520000</v>
      </c>
      <c r="F68" s="60"/>
      <c r="G68" s="60">
        <v>32675</v>
      </c>
      <c r="H68" s="60">
        <v>130460</v>
      </c>
      <c r="I68" s="60">
        <v>42458</v>
      </c>
      <c r="J68" s="60">
        <v>205593</v>
      </c>
      <c r="K68" s="60">
        <v>112783</v>
      </c>
      <c r="L68" s="60">
        <v>8931</v>
      </c>
      <c r="M68" s="60"/>
      <c r="N68" s="60">
        <v>121714</v>
      </c>
      <c r="O68" s="60"/>
      <c r="P68" s="60"/>
      <c r="Q68" s="60"/>
      <c r="R68" s="60"/>
      <c r="S68" s="60"/>
      <c r="T68" s="60"/>
      <c r="U68" s="60"/>
      <c r="V68" s="60"/>
      <c r="W68" s="60">
        <v>327307</v>
      </c>
      <c r="X68" s="60"/>
      <c r="Y68" s="60">
        <v>327307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1520000</v>
      </c>
      <c r="F69" s="220">
        <f t="shared" si="12"/>
        <v>0</v>
      </c>
      <c r="G69" s="220">
        <f t="shared" si="12"/>
        <v>32675</v>
      </c>
      <c r="H69" s="220">
        <f t="shared" si="12"/>
        <v>130460</v>
      </c>
      <c r="I69" s="220">
        <f t="shared" si="12"/>
        <v>42458</v>
      </c>
      <c r="J69" s="220">
        <f t="shared" si="12"/>
        <v>205593</v>
      </c>
      <c r="K69" s="220">
        <f t="shared" si="12"/>
        <v>112783</v>
      </c>
      <c r="L69" s="220">
        <f t="shared" si="12"/>
        <v>8931</v>
      </c>
      <c r="M69" s="220">
        <f t="shared" si="12"/>
        <v>0</v>
      </c>
      <c r="N69" s="220">
        <f t="shared" si="12"/>
        <v>121714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327307</v>
      </c>
      <c r="X69" s="220">
        <f t="shared" si="12"/>
        <v>0</v>
      </c>
      <c r="Y69" s="220">
        <f t="shared" si="12"/>
        <v>327307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9601843</v>
      </c>
      <c r="D5" s="344">
        <f t="shared" si="0"/>
        <v>0</v>
      </c>
      <c r="E5" s="343">
        <f t="shared" si="0"/>
        <v>2640000</v>
      </c>
      <c r="F5" s="345">
        <f t="shared" si="0"/>
        <v>2640000</v>
      </c>
      <c r="G5" s="345">
        <f t="shared" si="0"/>
        <v>0</v>
      </c>
      <c r="H5" s="343">
        <f t="shared" si="0"/>
        <v>352470</v>
      </c>
      <c r="I5" s="343">
        <f t="shared" si="0"/>
        <v>198135</v>
      </c>
      <c r="J5" s="345">
        <f t="shared" si="0"/>
        <v>550605</v>
      </c>
      <c r="K5" s="345">
        <f t="shared" si="0"/>
        <v>0</v>
      </c>
      <c r="L5" s="343">
        <f t="shared" si="0"/>
        <v>1041844</v>
      </c>
      <c r="M5" s="343">
        <f t="shared" si="0"/>
        <v>0</v>
      </c>
      <c r="N5" s="345">
        <f t="shared" si="0"/>
        <v>1041844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1592449</v>
      </c>
      <c r="X5" s="343">
        <f t="shared" si="0"/>
        <v>1320000</v>
      </c>
      <c r="Y5" s="345">
        <f t="shared" si="0"/>
        <v>272449</v>
      </c>
      <c r="Z5" s="346">
        <f>+IF(X5&lt;&gt;0,+(Y5/X5)*100,0)</f>
        <v>20.640075757575758</v>
      </c>
      <c r="AA5" s="347">
        <f>+AA6+AA8+AA11+AA13+AA15</f>
        <v>2640000</v>
      </c>
    </row>
    <row r="6" spans="1:27" ht="13.5">
      <c r="A6" s="348" t="s">
        <v>204</v>
      </c>
      <c r="B6" s="142"/>
      <c r="C6" s="60">
        <f>+C7</f>
        <v>9601843</v>
      </c>
      <c r="D6" s="327">
        <f aca="true" t="shared" si="1" ref="D6:AA6">+D7</f>
        <v>0</v>
      </c>
      <c r="E6" s="60">
        <f t="shared" si="1"/>
        <v>1500000</v>
      </c>
      <c r="F6" s="59">
        <f t="shared" si="1"/>
        <v>1500000</v>
      </c>
      <c r="G6" s="59">
        <f t="shared" si="1"/>
        <v>0</v>
      </c>
      <c r="H6" s="60">
        <f t="shared" si="1"/>
        <v>0</v>
      </c>
      <c r="I6" s="60">
        <f t="shared" si="1"/>
        <v>198135</v>
      </c>
      <c r="J6" s="59">
        <f t="shared" si="1"/>
        <v>198135</v>
      </c>
      <c r="K6" s="59">
        <f t="shared" si="1"/>
        <v>0</v>
      </c>
      <c r="L6" s="60">
        <f t="shared" si="1"/>
        <v>717321</v>
      </c>
      <c r="M6" s="60">
        <f t="shared" si="1"/>
        <v>0</v>
      </c>
      <c r="N6" s="59">
        <f t="shared" si="1"/>
        <v>717321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915456</v>
      </c>
      <c r="X6" s="60">
        <f t="shared" si="1"/>
        <v>750000</v>
      </c>
      <c r="Y6" s="59">
        <f t="shared" si="1"/>
        <v>165456</v>
      </c>
      <c r="Z6" s="61">
        <f>+IF(X6&lt;&gt;0,+(Y6/X6)*100,0)</f>
        <v>22.0608</v>
      </c>
      <c r="AA6" s="62">
        <f t="shared" si="1"/>
        <v>1500000</v>
      </c>
    </row>
    <row r="7" spans="1:27" ht="13.5">
      <c r="A7" s="291" t="s">
        <v>228</v>
      </c>
      <c r="B7" s="142"/>
      <c r="C7" s="60">
        <v>9601843</v>
      </c>
      <c r="D7" s="327"/>
      <c r="E7" s="60">
        <v>1500000</v>
      </c>
      <c r="F7" s="59">
        <v>1500000</v>
      </c>
      <c r="G7" s="59"/>
      <c r="H7" s="60"/>
      <c r="I7" s="60">
        <v>198135</v>
      </c>
      <c r="J7" s="59">
        <v>198135</v>
      </c>
      <c r="K7" s="59"/>
      <c r="L7" s="60">
        <v>717321</v>
      </c>
      <c r="M7" s="60"/>
      <c r="N7" s="59">
        <v>717321</v>
      </c>
      <c r="O7" s="59"/>
      <c r="P7" s="60"/>
      <c r="Q7" s="60"/>
      <c r="R7" s="59"/>
      <c r="S7" s="59"/>
      <c r="T7" s="60"/>
      <c r="U7" s="60"/>
      <c r="V7" s="59"/>
      <c r="W7" s="59">
        <v>915456</v>
      </c>
      <c r="X7" s="60">
        <v>750000</v>
      </c>
      <c r="Y7" s="59">
        <v>165456</v>
      </c>
      <c r="Z7" s="61">
        <v>22.06</v>
      </c>
      <c r="AA7" s="62">
        <v>1500000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1140000</v>
      </c>
      <c r="F8" s="59">
        <f t="shared" si="2"/>
        <v>1140000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570000</v>
      </c>
      <c r="Y8" s="59">
        <f t="shared" si="2"/>
        <v>-570000</v>
      </c>
      <c r="Z8" s="61">
        <f>+IF(X8&lt;&gt;0,+(Y8/X8)*100,0)</f>
        <v>-100</v>
      </c>
      <c r="AA8" s="62">
        <f>SUM(AA9:AA10)</f>
        <v>1140000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>
        <v>1140000</v>
      </c>
      <c r="F10" s="59">
        <v>1140000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570000</v>
      </c>
      <c r="Y10" s="59">
        <v>-570000</v>
      </c>
      <c r="Z10" s="61">
        <v>-100</v>
      </c>
      <c r="AA10" s="62">
        <v>1140000</v>
      </c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352470</v>
      </c>
      <c r="I15" s="60">
        <f t="shared" si="5"/>
        <v>0</v>
      </c>
      <c r="J15" s="59">
        <f t="shared" si="5"/>
        <v>352470</v>
      </c>
      <c r="K15" s="59">
        <f t="shared" si="5"/>
        <v>0</v>
      </c>
      <c r="L15" s="60">
        <f t="shared" si="5"/>
        <v>324523</v>
      </c>
      <c r="M15" s="60">
        <f t="shared" si="5"/>
        <v>0</v>
      </c>
      <c r="N15" s="59">
        <f t="shared" si="5"/>
        <v>324523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676993</v>
      </c>
      <c r="X15" s="60">
        <f t="shared" si="5"/>
        <v>0</v>
      </c>
      <c r="Y15" s="59">
        <f t="shared" si="5"/>
        <v>676993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>
        <v>352470</v>
      </c>
      <c r="I20" s="60"/>
      <c r="J20" s="59">
        <v>352470</v>
      </c>
      <c r="K20" s="59"/>
      <c r="L20" s="60">
        <v>324523</v>
      </c>
      <c r="M20" s="60"/>
      <c r="N20" s="59">
        <v>324523</v>
      </c>
      <c r="O20" s="59"/>
      <c r="P20" s="60"/>
      <c r="Q20" s="60"/>
      <c r="R20" s="59"/>
      <c r="S20" s="59"/>
      <c r="T20" s="60"/>
      <c r="U20" s="60"/>
      <c r="V20" s="59"/>
      <c r="W20" s="59">
        <v>676993</v>
      </c>
      <c r="X20" s="60"/>
      <c r="Y20" s="59">
        <v>676993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3000000</v>
      </c>
      <c r="F22" s="332">
        <f t="shared" si="6"/>
        <v>3000000</v>
      </c>
      <c r="G22" s="332">
        <f t="shared" si="6"/>
        <v>0</v>
      </c>
      <c r="H22" s="330">
        <f t="shared" si="6"/>
        <v>0</v>
      </c>
      <c r="I22" s="330">
        <f t="shared" si="6"/>
        <v>107771</v>
      </c>
      <c r="J22" s="332">
        <f t="shared" si="6"/>
        <v>107771</v>
      </c>
      <c r="K22" s="332">
        <f t="shared" si="6"/>
        <v>295246</v>
      </c>
      <c r="L22" s="330">
        <f t="shared" si="6"/>
        <v>129523</v>
      </c>
      <c r="M22" s="330">
        <f t="shared" si="6"/>
        <v>0</v>
      </c>
      <c r="N22" s="332">
        <f t="shared" si="6"/>
        <v>424769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532540</v>
      </c>
      <c r="X22" s="330">
        <f t="shared" si="6"/>
        <v>1500000</v>
      </c>
      <c r="Y22" s="332">
        <f t="shared" si="6"/>
        <v>-967460</v>
      </c>
      <c r="Z22" s="323">
        <f>+IF(X22&lt;&gt;0,+(Y22/X22)*100,0)</f>
        <v>-64.49733333333333</v>
      </c>
      <c r="AA22" s="337">
        <f>SUM(AA23:AA32)</f>
        <v>3000000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>
        <v>1500000</v>
      </c>
      <c r="F24" s="59">
        <v>1500000</v>
      </c>
      <c r="G24" s="59"/>
      <c r="H24" s="60"/>
      <c r="I24" s="60">
        <v>-50000</v>
      </c>
      <c r="J24" s="59">
        <v>-50000</v>
      </c>
      <c r="K24" s="59">
        <v>295246</v>
      </c>
      <c r="L24" s="60">
        <v>129523</v>
      </c>
      <c r="M24" s="60"/>
      <c r="N24" s="59">
        <v>424769</v>
      </c>
      <c r="O24" s="59"/>
      <c r="P24" s="60"/>
      <c r="Q24" s="60"/>
      <c r="R24" s="59"/>
      <c r="S24" s="59"/>
      <c r="T24" s="60"/>
      <c r="U24" s="60"/>
      <c r="V24" s="59"/>
      <c r="W24" s="59">
        <v>374769</v>
      </c>
      <c r="X24" s="60">
        <v>750000</v>
      </c>
      <c r="Y24" s="59">
        <v>-375231</v>
      </c>
      <c r="Z24" s="61">
        <v>-50.03</v>
      </c>
      <c r="AA24" s="62">
        <v>1500000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>
        <v>1500000</v>
      </c>
      <c r="F27" s="59">
        <v>1500000</v>
      </c>
      <c r="G27" s="59"/>
      <c r="H27" s="60"/>
      <c r="I27" s="60">
        <v>157771</v>
      </c>
      <c r="J27" s="59">
        <v>157771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157771</v>
      </c>
      <c r="X27" s="60">
        <v>750000</v>
      </c>
      <c r="Y27" s="59">
        <v>-592229</v>
      </c>
      <c r="Z27" s="61">
        <v>-78.96</v>
      </c>
      <c r="AA27" s="62">
        <v>1500000</v>
      </c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1125921</v>
      </c>
      <c r="D40" s="331">
        <f t="shared" si="9"/>
        <v>0</v>
      </c>
      <c r="E40" s="330">
        <f t="shared" si="9"/>
        <v>254000</v>
      </c>
      <c r="F40" s="332">
        <f t="shared" si="9"/>
        <v>254000</v>
      </c>
      <c r="G40" s="332">
        <f t="shared" si="9"/>
        <v>0</v>
      </c>
      <c r="H40" s="330">
        <f t="shared" si="9"/>
        <v>0</v>
      </c>
      <c r="I40" s="330">
        <f t="shared" si="9"/>
        <v>3840</v>
      </c>
      <c r="J40" s="332">
        <f t="shared" si="9"/>
        <v>3840</v>
      </c>
      <c r="K40" s="332">
        <f t="shared" si="9"/>
        <v>31205</v>
      </c>
      <c r="L40" s="330">
        <f t="shared" si="9"/>
        <v>76735</v>
      </c>
      <c r="M40" s="330">
        <f t="shared" si="9"/>
        <v>0</v>
      </c>
      <c r="N40" s="332">
        <f t="shared" si="9"/>
        <v>107940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111780</v>
      </c>
      <c r="X40" s="330">
        <f t="shared" si="9"/>
        <v>127000</v>
      </c>
      <c r="Y40" s="332">
        <f t="shared" si="9"/>
        <v>-15220</v>
      </c>
      <c r="Z40" s="323">
        <f>+IF(X40&lt;&gt;0,+(Y40/X40)*100,0)</f>
        <v>-11.984251968503937</v>
      </c>
      <c r="AA40" s="337">
        <f>SUM(AA41:AA49)</f>
        <v>254000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>
        <v>224000</v>
      </c>
      <c r="F44" s="53">
        <v>224000</v>
      </c>
      <c r="G44" s="53"/>
      <c r="H44" s="54"/>
      <c r="I44" s="54">
        <v>3840</v>
      </c>
      <c r="J44" s="53">
        <v>3840</v>
      </c>
      <c r="K44" s="53">
        <v>31205</v>
      </c>
      <c r="L44" s="54">
        <v>76735</v>
      </c>
      <c r="M44" s="54"/>
      <c r="N44" s="53">
        <v>107940</v>
      </c>
      <c r="O44" s="53"/>
      <c r="P44" s="54"/>
      <c r="Q44" s="54"/>
      <c r="R44" s="53"/>
      <c r="S44" s="53"/>
      <c r="T44" s="54"/>
      <c r="U44" s="54"/>
      <c r="V44" s="53"/>
      <c r="W44" s="53">
        <v>111780</v>
      </c>
      <c r="X44" s="54">
        <v>112000</v>
      </c>
      <c r="Y44" s="53">
        <v>-220</v>
      </c>
      <c r="Z44" s="94">
        <v>-0.2</v>
      </c>
      <c r="AA44" s="95">
        <v>224000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1125921</v>
      </c>
      <c r="D49" s="355"/>
      <c r="E49" s="54">
        <v>30000</v>
      </c>
      <c r="F49" s="53">
        <v>30000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15000</v>
      </c>
      <c r="Y49" s="53">
        <v>-15000</v>
      </c>
      <c r="Z49" s="94">
        <v>-100</v>
      </c>
      <c r="AA49" s="95">
        <v>30000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10727764</v>
      </c>
      <c r="D60" s="333">
        <f t="shared" si="14"/>
        <v>0</v>
      </c>
      <c r="E60" s="219">
        <f t="shared" si="14"/>
        <v>5894000</v>
      </c>
      <c r="F60" s="264">
        <f t="shared" si="14"/>
        <v>5894000</v>
      </c>
      <c r="G60" s="264">
        <f t="shared" si="14"/>
        <v>0</v>
      </c>
      <c r="H60" s="219">
        <f t="shared" si="14"/>
        <v>352470</v>
      </c>
      <c r="I60" s="219">
        <f t="shared" si="14"/>
        <v>309746</v>
      </c>
      <c r="J60" s="264">
        <f t="shared" si="14"/>
        <v>662216</v>
      </c>
      <c r="K60" s="264">
        <f t="shared" si="14"/>
        <v>326451</v>
      </c>
      <c r="L60" s="219">
        <f t="shared" si="14"/>
        <v>1248102</v>
      </c>
      <c r="M60" s="219">
        <f t="shared" si="14"/>
        <v>0</v>
      </c>
      <c r="N60" s="264">
        <f t="shared" si="14"/>
        <v>1574553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2236769</v>
      </c>
      <c r="X60" s="219">
        <f t="shared" si="14"/>
        <v>2947000</v>
      </c>
      <c r="Y60" s="264">
        <f t="shared" si="14"/>
        <v>-710231</v>
      </c>
      <c r="Z60" s="324">
        <f>+IF(X60&lt;&gt;0,+(Y60/X60)*100,0)</f>
        <v>-24.10013573125212</v>
      </c>
      <c r="AA60" s="232">
        <f>+AA57+AA54+AA51+AA40+AA37+AA34+AA22+AA5</f>
        <v>5894000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2500000</v>
      </c>
      <c r="F5" s="345">
        <f t="shared" si="0"/>
        <v>2500000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1250000</v>
      </c>
      <c r="Y5" s="345">
        <f t="shared" si="0"/>
        <v>-1250000</v>
      </c>
      <c r="Z5" s="346">
        <f>+IF(X5&lt;&gt;0,+(Y5/X5)*100,0)</f>
        <v>-100</v>
      </c>
      <c r="AA5" s="347">
        <f>+AA6+AA8+AA11+AA13+AA15</f>
        <v>2500000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2500000</v>
      </c>
      <c r="F6" s="59">
        <f t="shared" si="1"/>
        <v>2500000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1250000</v>
      </c>
      <c r="Y6" s="59">
        <f t="shared" si="1"/>
        <v>-1250000</v>
      </c>
      <c r="Z6" s="61">
        <f>+IF(X6&lt;&gt;0,+(Y6/X6)*100,0)</f>
        <v>-100</v>
      </c>
      <c r="AA6" s="62">
        <f t="shared" si="1"/>
        <v>2500000</v>
      </c>
    </row>
    <row r="7" spans="1:27" ht="13.5">
      <c r="A7" s="291" t="s">
        <v>228</v>
      </c>
      <c r="B7" s="142"/>
      <c r="C7" s="60"/>
      <c r="D7" s="327"/>
      <c r="E7" s="60">
        <v>2500000</v>
      </c>
      <c r="F7" s="59">
        <v>2500000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1250000</v>
      </c>
      <c r="Y7" s="59">
        <v>-1250000</v>
      </c>
      <c r="Z7" s="61">
        <v>-100</v>
      </c>
      <c r="AA7" s="62">
        <v>2500000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750000</v>
      </c>
      <c r="F22" s="332">
        <f t="shared" si="6"/>
        <v>750000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375000</v>
      </c>
      <c r="Y22" s="332">
        <f t="shared" si="6"/>
        <v>-375000</v>
      </c>
      <c r="Z22" s="323">
        <f>+IF(X22&lt;&gt;0,+(Y22/X22)*100,0)</f>
        <v>-100</v>
      </c>
      <c r="AA22" s="337">
        <f>SUM(AA23:AA32)</f>
        <v>750000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>
        <v>750000</v>
      </c>
      <c r="F24" s="59">
        <v>750000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375000</v>
      </c>
      <c r="Y24" s="59">
        <v>-375000</v>
      </c>
      <c r="Z24" s="61">
        <v>-100</v>
      </c>
      <c r="AA24" s="62">
        <v>750000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3250000</v>
      </c>
      <c r="F60" s="264">
        <f t="shared" si="14"/>
        <v>3250000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1625000</v>
      </c>
      <c r="Y60" s="264">
        <f t="shared" si="14"/>
        <v>-1625000</v>
      </c>
      <c r="Z60" s="324">
        <f>+IF(X60&lt;&gt;0,+(Y60/X60)*100,0)</f>
        <v>-100</v>
      </c>
      <c r="AA60" s="232">
        <f>+AA57+AA54+AA51+AA40+AA37+AA34+AA22+AA5</f>
        <v>3250000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2015-02-02T10:29:51Z</dcterms:created>
  <dcterms:modified xsi:type="dcterms:W3CDTF">2015-02-02T10:34:50Z</dcterms:modified>
  <cp:category/>
  <cp:version/>
  <cp:contentType/>
  <cp:contentStatus/>
</cp:coreProperties>
</file>