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<sst xmlns="http://schemas.openxmlformats.org/spreadsheetml/2006/main" count="855" uniqueCount="302">
  <si>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Inxuba Yethemba(EC131)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</si>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</sst>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21902559</v>
      </c>
      <c r="C5" s="19">
        <v>0</v>
      </c>
      <c r="D5" s="59">
        <v>24355292</v>
      </c>
      <c r="E5" s="60">
        <v>24355292</v>
      </c>
      <c r="F5" s="60">
        <v>28116319</v>
      </c>
      <c r="G5" s="60">
        <v>115661</v>
      </c>
      <c r="H5" s="60">
        <v>-12167</v>
      </c>
      <c r="I5" s="60">
        <v>28219813</v>
      </c>
      <c r="J5" s="60">
        <v>0</v>
      </c>
      <c r="K5" s="60">
        <v>0</v>
      </c>
      <c r="L5" s="60">
        <v>-48</v>
      </c>
      <c r="M5" s="60">
        <v>-48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28219765</v>
      </c>
      <c r="W5" s="60">
        <v>23916000</v>
      </c>
      <c r="X5" s="60">
        <v>4303765</v>
      </c>
      <c r="Y5" s="61">
        <v>18</v>
      </c>
      <c r="Z5" s="62">
        <v>24355292</v>
      </c>
    </row>
    <row r="6" spans="1:26" ht="13.5">
      <c r="A6" s="58" t="s">
        <v>32</v>
      </c>
      <c r="B6" s="19">
        <v>127948059</v>
      </c>
      <c r="C6" s="19">
        <v>0</v>
      </c>
      <c r="D6" s="59">
        <v>127932123</v>
      </c>
      <c r="E6" s="60">
        <v>127932123</v>
      </c>
      <c r="F6" s="60">
        <v>10320072</v>
      </c>
      <c r="G6" s="60">
        <v>9984924</v>
      </c>
      <c r="H6" s="60">
        <v>9731827</v>
      </c>
      <c r="I6" s="60">
        <v>30036823</v>
      </c>
      <c r="J6" s="60">
        <v>0</v>
      </c>
      <c r="K6" s="60">
        <v>0</v>
      </c>
      <c r="L6" s="60">
        <v>14117764</v>
      </c>
      <c r="M6" s="60">
        <v>14117764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44154587</v>
      </c>
      <c r="W6" s="60">
        <v>65238732</v>
      </c>
      <c r="X6" s="60">
        <v>-21084145</v>
      </c>
      <c r="Y6" s="61">
        <v>-32.32</v>
      </c>
      <c r="Z6" s="62">
        <v>127932123</v>
      </c>
    </row>
    <row r="7" spans="1:26" ht="13.5">
      <c r="A7" s="58" t="s">
        <v>33</v>
      </c>
      <c r="B7" s="19">
        <v>6532419</v>
      </c>
      <c r="C7" s="19">
        <v>0</v>
      </c>
      <c r="D7" s="59">
        <v>58300</v>
      </c>
      <c r="E7" s="60">
        <v>58300</v>
      </c>
      <c r="F7" s="60">
        <v>15649</v>
      </c>
      <c r="G7" s="60">
        <v>10312</v>
      </c>
      <c r="H7" s="60">
        <v>0</v>
      </c>
      <c r="I7" s="60">
        <v>25961</v>
      </c>
      <c r="J7" s="60">
        <v>0</v>
      </c>
      <c r="K7" s="60">
        <v>0</v>
      </c>
      <c r="L7" s="60">
        <v>7480</v>
      </c>
      <c r="M7" s="60">
        <v>7480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33441</v>
      </c>
      <c r="W7" s="60">
        <v>29000</v>
      </c>
      <c r="X7" s="60">
        <v>4441</v>
      </c>
      <c r="Y7" s="61">
        <v>15.31</v>
      </c>
      <c r="Z7" s="62">
        <v>58300</v>
      </c>
    </row>
    <row r="8" spans="1:26" ht="13.5">
      <c r="A8" s="58" t="s">
        <v>34</v>
      </c>
      <c r="B8" s="19">
        <v>1862640</v>
      </c>
      <c r="C8" s="19">
        <v>0</v>
      </c>
      <c r="D8" s="59">
        <v>47095000</v>
      </c>
      <c r="E8" s="60">
        <v>47095000</v>
      </c>
      <c r="F8" s="60">
        <v>17656000</v>
      </c>
      <c r="G8" s="60">
        <v>1414298</v>
      </c>
      <c r="H8" s="60">
        <v>0</v>
      </c>
      <c r="I8" s="60">
        <v>19070298</v>
      </c>
      <c r="J8" s="60">
        <v>0</v>
      </c>
      <c r="K8" s="60">
        <v>0</v>
      </c>
      <c r="L8" s="60">
        <v>1847899</v>
      </c>
      <c r="M8" s="60">
        <v>1847899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20918197</v>
      </c>
      <c r="W8" s="60">
        <v>36506000</v>
      </c>
      <c r="X8" s="60">
        <v>-15587803</v>
      </c>
      <c r="Y8" s="61">
        <v>-42.7</v>
      </c>
      <c r="Z8" s="62">
        <v>47095000</v>
      </c>
    </row>
    <row r="9" spans="1:26" ht="13.5">
      <c r="A9" s="58" t="s">
        <v>35</v>
      </c>
      <c r="B9" s="19">
        <v>59445680</v>
      </c>
      <c r="C9" s="19">
        <v>0</v>
      </c>
      <c r="D9" s="59">
        <v>11792442</v>
      </c>
      <c r="E9" s="60">
        <v>11792442</v>
      </c>
      <c r="F9" s="60">
        <v>1193523</v>
      </c>
      <c r="G9" s="60">
        <v>1052460</v>
      </c>
      <c r="H9" s="60">
        <v>499315</v>
      </c>
      <c r="I9" s="60">
        <v>2745298</v>
      </c>
      <c r="J9" s="60">
        <v>0</v>
      </c>
      <c r="K9" s="60">
        <v>0</v>
      </c>
      <c r="L9" s="60">
        <v>356845</v>
      </c>
      <c r="M9" s="60">
        <v>356845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3102143</v>
      </c>
      <c r="W9" s="60">
        <v>14180100</v>
      </c>
      <c r="X9" s="60">
        <v>-11077957</v>
      </c>
      <c r="Y9" s="61">
        <v>-78.12</v>
      </c>
      <c r="Z9" s="62">
        <v>11792442</v>
      </c>
    </row>
    <row r="10" spans="1:26" ht="25.5">
      <c r="A10" s="63" t="s">
        <v>277</v>
      </c>
      <c r="B10" s="64">
        <f>SUM(B5:B9)</f>
        <v>217691357</v>
      </c>
      <c r="C10" s="64">
        <f>SUM(C5:C9)</f>
        <v>0</v>
      </c>
      <c r="D10" s="65">
        <f aca="true" t="shared" si="0" ref="D10:Z10">SUM(D5:D9)</f>
        <v>211233157</v>
      </c>
      <c r="E10" s="66">
        <f t="shared" si="0"/>
        <v>211233157</v>
      </c>
      <c r="F10" s="66">
        <f t="shared" si="0"/>
        <v>57301563</v>
      </c>
      <c r="G10" s="66">
        <f t="shared" si="0"/>
        <v>12577655</v>
      </c>
      <c r="H10" s="66">
        <f t="shared" si="0"/>
        <v>10218975</v>
      </c>
      <c r="I10" s="66">
        <f t="shared" si="0"/>
        <v>80098193</v>
      </c>
      <c r="J10" s="66">
        <f t="shared" si="0"/>
        <v>0</v>
      </c>
      <c r="K10" s="66">
        <f t="shared" si="0"/>
        <v>0</v>
      </c>
      <c r="L10" s="66">
        <f t="shared" si="0"/>
        <v>16329940</v>
      </c>
      <c r="M10" s="66">
        <f t="shared" si="0"/>
        <v>16329940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96428133</v>
      </c>
      <c r="W10" s="66">
        <f t="shared" si="0"/>
        <v>139869832</v>
      </c>
      <c r="X10" s="66">
        <f t="shared" si="0"/>
        <v>-43441699</v>
      </c>
      <c r="Y10" s="67">
        <f>+IF(W10&lt;&gt;0,(X10/W10)*100,0)</f>
        <v>-31.05866245696213</v>
      </c>
      <c r="Z10" s="68">
        <f t="shared" si="0"/>
        <v>211233157</v>
      </c>
    </row>
    <row r="11" spans="1:26" ht="13.5">
      <c r="A11" s="58" t="s">
        <v>37</v>
      </c>
      <c r="B11" s="19">
        <v>67560608</v>
      </c>
      <c r="C11" s="19">
        <v>0</v>
      </c>
      <c r="D11" s="59">
        <v>64497000</v>
      </c>
      <c r="E11" s="60">
        <v>64497000</v>
      </c>
      <c r="F11" s="60">
        <v>5472832</v>
      </c>
      <c r="G11" s="60">
        <v>4877761</v>
      </c>
      <c r="H11" s="60">
        <v>4896702</v>
      </c>
      <c r="I11" s="60">
        <v>15247295</v>
      </c>
      <c r="J11" s="60">
        <v>0</v>
      </c>
      <c r="K11" s="60">
        <v>0</v>
      </c>
      <c r="L11" s="60">
        <v>5208817</v>
      </c>
      <c r="M11" s="60">
        <v>5208817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20456112</v>
      </c>
      <c r="W11" s="60">
        <v>39515500</v>
      </c>
      <c r="X11" s="60">
        <v>-19059388</v>
      </c>
      <c r="Y11" s="61">
        <v>-48.23</v>
      </c>
      <c r="Z11" s="62">
        <v>64497000</v>
      </c>
    </row>
    <row r="12" spans="1:26" ht="13.5">
      <c r="A12" s="58" t="s">
        <v>38</v>
      </c>
      <c r="B12" s="19">
        <v>6293573</v>
      </c>
      <c r="C12" s="19">
        <v>0</v>
      </c>
      <c r="D12" s="59">
        <v>6743337</v>
      </c>
      <c r="E12" s="60">
        <v>6743337</v>
      </c>
      <c r="F12" s="60">
        <v>523063</v>
      </c>
      <c r="G12" s="60">
        <v>522053</v>
      </c>
      <c r="H12" s="60">
        <v>524073</v>
      </c>
      <c r="I12" s="60">
        <v>1569189</v>
      </c>
      <c r="J12" s="60">
        <v>0</v>
      </c>
      <c r="K12" s="60">
        <v>0</v>
      </c>
      <c r="L12" s="60">
        <v>495273</v>
      </c>
      <c r="M12" s="60">
        <v>495273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2064462</v>
      </c>
      <c r="W12" s="60">
        <v>3241134</v>
      </c>
      <c r="X12" s="60">
        <v>-1176672</v>
      </c>
      <c r="Y12" s="61">
        <v>-36.3</v>
      </c>
      <c r="Z12" s="62">
        <v>6743337</v>
      </c>
    </row>
    <row r="13" spans="1:26" ht="13.5">
      <c r="A13" s="58" t="s">
        <v>278</v>
      </c>
      <c r="B13" s="19">
        <v>2238924</v>
      </c>
      <c r="C13" s="19">
        <v>0</v>
      </c>
      <c r="D13" s="59">
        <v>57672040</v>
      </c>
      <c r="E13" s="60">
        <v>57672040</v>
      </c>
      <c r="F13" s="60">
        <v>2312</v>
      </c>
      <c r="G13" s="60">
        <v>12121</v>
      </c>
      <c r="H13" s="60">
        <v>5947</v>
      </c>
      <c r="I13" s="60">
        <v>20380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20380</v>
      </c>
      <c r="W13" s="60"/>
      <c r="X13" s="60">
        <v>20380</v>
      </c>
      <c r="Y13" s="61">
        <v>0</v>
      </c>
      <c r="Z13" s="62">
        <v>57672040</v>
      </c>
    </row>
    <row r="14" spans="1:26" ht="13.5">
      <c r="A14" s="58" t="s">
        <v>40</v>
      </c>
      <c r="B14" s="19">
        <v>0</v>
      </c>
      <c r="C14" s="19">
        <v>0</v>
      </c>
      <c r="D14" s="59">
        <v>559000</v>
      </c>
      <c r="E14" s="60">
        <v>559000</v>
      </c>
      <c r="F14" s="60">
        <v>0</v>
      </c>
      <c r="G14" s="60">
        <v>461</v>
      </c>
      <c r="H14" s="60">
        <v>5</v>
      </c>
      <c r="I14" s="60">
        <v>466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466</v>
      </c>
      <c r="W14" s="60">
        <v>279000</v>
      </c>
      <c r="X14" s="60">
        <v>-278534</v>
      </c>
      <c r="Y14" s="61">
        <v>-99.83</v>
      </c>
      <c r="Z14" s="62">
        <v>559000</v>
      </c>
    </row>
    <row r="15" spans="1:26" ht="13.5">
      <c r="A15" s="58" t="s">
        <v>41</v>
      </c>
      <c r="B15" s="19">
        <v>49495162</v>
      </c>
      <c r="C15" s="19">
        <v>0</v>
      </c>
      <c r="D15" s="59">
        <v>54567342</v>
      </c>
      <c r="E15" s="60">
        <v>54567342</v>
      </c>
      <c r="F15" s="60">
        <v>13811963</v>
      </c>
      <c r="G15" s="60">
        <v>46285</v>
      </c>
      <c r="H15" s="60">
        <v>32441</v>
      </c>
      <c r="I15" s="60">
        <v>13890689</v>
      </c>
      <c r="J15" s="60">
        <v>0</v>
      </c>
      <c r="K15" s="60">
        <v>0</v>
      </c>
      <c r="L15" s="60">
        <v>3337609</v>
      </c>
      <c r="M15" s="60">
        <v>3337609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17228298</v>
      </c>
      <c r="W15" s="60">
        <v>29416500</v>
      </c>
      <c r="X15" s="60">
        <v>-12188202</v>
      </c>
      <c r="Y15" s="61">
        <v>-41.43</v>
      </c>
      <c r="Z15" s="62">
        <v>54567342</v>
      </c>
    </row>
    <row r="16" spans="1:26" ht="13.5">
      <c r="A16" s="69" t="s">
        <v>42</v>
      </c>
      <c r="B16" s="19">
        <v>31170289</v>
      </c>
      <c r="C16" s="19">
        <v>0</v>
      </c>
      <c r="D16" s="59">
        <v>178084</v>
      </c>
      <c r="E16" s="60">
        <v>178084</v>
      </c>
      <c r="F16" s="60">
        <v>2400680</v>
      </c>
      <c r="G16" s="60">
        <v>1327583</v>
      </c>
      <c r="H16" s="60">
        <v>1295943</v>
      </c>
      <c r="I16" s="60">
        <v>5024206</v>
      </c>
      <c r="J16" s="60">
        <v>0</v>
      </c>
      <c r="K16" s="60">
        <v>0</v>
      </c>
      <c r="L16" s="60">
        <v>2388358</v>
      </c>
      <c r="M16" s="60">
        <v>2388358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7412564</v>
      </c>
      <c r="W16" s="60">
        <v>89300</v>
      </c>
      <c r="X16" s="60">
        <v>7323264</v>
      </c>
      <c r="Y16" s="61">
        <v>8200.74</v>
      </c>
      <c r="Z16" s="62">
        <v>178084</v>
      </c>
    </row>
    <row r="17" spans="1:26" ht="13.5">
      <c r="A17" s="58" t="s">
        <v>43</v>
      </c>
      <c r="B17" s="19">
        <v>99315221</v>
      </c>
      <c r="C17" s="19">
        <v>0</v>
      </c>
      <c r="D17" s="59">
        <v>47961718</v>
      </c>
      <c r="E17" s="60">
        <v>47961718</v>
      </c>
      <c r="F17" s="60">
        <v>2906219</v>
      </c>
      <c r="G17" s="60">
        <v>3848058</v>
      </c>
      <c r="H17" s="60">
        <v>2585730</v>
      </c>
      <c r="I17" s="60">
        <v>9340007</v>
      </c>
      <c r="J17" s="60">
        <v>0</v>
      </c>
      <c r="K17" s="60">
        <v>0</v>
      </c>
      <c r="L17" s="60">
        <v>3500551</v>
      </c>
      <c r="M17" s="60">
        <v>3500551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12840558</v>
      </c>
      <c r="W17" s="60">
        <v>27243000</v>
      </c>
      <c r="X17" s="60">
        <v>-14402442</v>
      </c>
      <c r="Y17" s="61">
        <v>-52.87</v>
      </c>
      <c r="Z17" s="62">
        <v>47961718</v>
      </c>
    </row>
    <row r="18" spans="1:26" ht="13.5">
      <c r="A18" s="70" t="s">
        <v>44</v>
      </c>
      <c r="B18" s="71">
        <f>SUM(B11:B17)</f>
        <v>256073777</v>
      </c>
      <c r="C18" s="71">
        <f>SUM(C11:C17)</f>
        <v>0</v>
      </c>
      <c r="D18" s="72">
        <f aca="true" t="shared" si="1" ref="D18:Z18">SUM(D11:D17)</f>
        <v>232178521</v>
      </c>
      <c r="E18" s="73">
        <f t="shared" si="1"/>
        <v>232178521</v>
      </c>
      <c r="F18" s="73">
        <f t="shared" si="1"/>
        <v>25117069</v>
      </c>
      <c r="G18" s="73">
        <f t="shared" si="1"/>
        <v>10634322</v>
      </c>
      <c r="H18" s="73">
        <f t="shared" si="1"/>
        <v>9340841</v>
      </c>
      <c r="I18" s="73">
        <f t="shared" si="1"/>
        <v>45092232</v>
      </c>
      <c r="J18" s="73">
        <f t="shared" si="1"/>
        <v>0</v>
      </c>
      <c r="K18" s="73">
        <f t="shared" si="1"/>
        <v>0</v>
      </c>
      <c r="L18" s="73">
        <f t="shared" si="1"/>
        <v>14930608</v>
      </c>
      <c r="M18" s="73">
        <f t="shared" si="1"/>
        <v>14930608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60022840</v>
      </c>
      <c r="W18" s="73">
        <f t="shared" si="1"/>
        <v>99784434</v>
      </c>
      <c r="X18" s="73">
        <f t="shared" si="1"/>
        <v>-39761594</v>
      </c>
      <c r="Y18" s="67">
        <f>+IF(W18&lt;&gt;0,(X18/W18)*100,0)</f>
        <v>-39.84749164383695</v>
      </c>
      <c r="Z18" s="74">
        <f t="shared" si="1"/>
        <v>232178521</v>
      </c>
    </row>
    <row r="19" spans="1:26" ht="13.5">
      <c r="A19" s="70" t="s">
        <v>45</v>
      </c>
      <c r="B19" s="75">
        <f>+B10-B18</f>
        <v>-38382420</v>
      </c>
      <c r="C19" s="75">
        <f>+C10-C18</f>
        <v>0</v>
      </c>
      <c r="D19" s="76">
        <f aca="true" t="shared" si="2" ref="D19:Z19">+D10-D18</f>
        <v>-20945364</v>
      </c>
      <c r="E19" s="77">
        <f t="shared" si="2"/>
        <v>-20945364</v>
      </c>
      <c r="F19" s="77">
        <f t="shared" si="2"/>
        <v>32184494</v>
      </c>
      <c r="G19" s="77">
        <f t="shared" si="2"/>
        <v>1943333</v>
      </c>
      <c r="H19" s="77">
        <f t="shared" si="2"/>
        <v>878134</v>
      </c>
      <c r="I19" s="77">
        <f t="shared" si="2"/>
        <v>35005961</v>
      </c>
      <c r="J19" s="77">
        <f t="shared" si="2"/>
        <v>0</v>
      </c>
      <c r="K19" s="77">
        <f t="shared" si="2"/>
        <v>0</v>
      </c>
      <c r="L19" s="77">
        <f t="shared" si="2"/>
        <v>1399332</v>
      </c>
      <c r="M19" s="77">
        <f t="shared" si="2"/>
        <v>1399332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36405293</v>
      </c>
      <c r="W19" s="77">
        <f>IF(E10=E18,0,W10-W18)</f>
        <v>40085398</v>
      </c>
      <c r="X19" s="77">
        <f t="shared" si="2"/>
        <v>-3680105</v>
      </c>
      <c r="Y19" s="78">
        <f>+IF(W19&lt;&gt;0,(X19/W19)*100,0)</f>
        <v>-9.18066224513974</v>
      </c>
      <c r="Z19" s="79">
        <f t="shared" si="2"/>
        <v>-20945364</v>
      </c>
    </row>
    <row r="20" spans="1:26" ht="13.5">
      <c r="A20" s="58" t="s">
        <v>46</v>
      </c>
      <c r="B20" s="19">
        <v>0</v>
      </c>
      <c r="C20" s="19">
        <v>0</v>
      </c>
      <c r="D20" s="59">
        <v>15214000</v>
      </c>
      <c r="E20" s="60">
        <v>15214000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11512000</v>
      </c>
      <c r="X20" s="60">
        <v>-11512000</v>
      </c>
      <c r="Y20" s="61">
        <v>-100</v>
      </c>
      <c r="Z20" s="62">
        <v>15214000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-38382420</v>
      </c>
      <c r="C22" s="86">
        <f>SUM(C19:C21)</f>
        <v>0</v>
      </c>
      <c r="D22" s="87">
        <f aca="true" t="shared" si="3" ref="D22:Z22">SUM(D19:D21)</f>
        <v>-5731364</v>
      </c>
      <c r="E22" s="88">
        <f t="shared" si="3"/>
        <v>-5731364</v>
      </c>
      <c r="F22" s="88">
        <f t="shared" si="3"/>
        <v>32184494</v>
      </c>
      <c r="G22" s="88">
        <f t="shared" si="3"/>
        <v>1943333</v>
      </c>
      <c r="H22" s="88">
        <f t="shared" si="3"/>
        <v>878134</v>
      </c>
      <c r="I22" s="88">
        <f t="shared" si="3"/>
        <v>35005961</v>
      </c>
      <c r="J22" s="88">
        <f t="shared" si="3"/>
        <v>0</v>
      </c>
      <c r="K22" s="88">
        <f t="shared" si="3"/>
        <v>0</v>
      </c>
      <c r="L22" s="88">
        <f t="shared" si="3"/>
        <v>1399332</v>
      </c>
      <c r="M22" s="88">
        <f t="shared" si="3"/>
        <v>1399332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36405293</v>
      </c>
      <c r="W22" s="88">
        <f t="shared" si="3"/>
        <v>51597398</v>
      </c>
      <c r="X22" s="88">
        <f t="shared" si="3"/>
        <v>-15192105</v>
      </c>
      <c r="Y22" s="89">
        <f>+IF(W22&lt;&gt;0,(X22/W22)*100,0)</f>
        <v>-29.44354868437358</v>
      </c>
      <c r="Z22" s="90">
        <f t="shared" si="3"/>
        <v>-5731364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-38382420</v>
      </c>
      <c r="C24" s="75">
        <f>SUM(C22:C23)</f>
        <v>0</v>
      </c>
      <c r="D24" s="76">
        <f aca="true" t="shared" si="4" ref="D24:Z24">SUM(D22:D23)</f>
        <v>-5731364</v>
      </c>
      <c r="E24" s="77">
        <f t="shared" si="4"/>
        <v>-5731364</v>
      </c>
      <c r="F24" s="77">
        <f t="shared" si="4"/>
        <v>32184494</v>
      </c>
      <c r="G24" s="77">
        <f t="shared" si="4"/>
        <v>1943333</v>
      </c>
      <c r="H24" s="77">
        <f t="shared" si="4"/>
        <v>878134</v>
      </c>
      <c r="I24" s="77">
        <f t="shared" si="4"/>
        <v>35005961</v>
      </c>
      <c r="J24" s="77">
        <f t="shared" si="4"/>
        <v>0</v>
      </c>
      <c r="K24" s="77">
        <f t="shared" si="4"/>
        <v>0</v>
      </c>
      <c r="L24" s="77">
        <f t="shared" si="4"/>
        <v>1399332</v>
      </c>
      <c r="M24" s="77">
        <f t="shared" si="4"/>
        <v>1399332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36405293</v>
      </c>
      <c r="W24" s="77">
        <f t="shared" si="4"/>
        <v>51597398</v>
      </c>
      <c r="X24" s="77">
        <f t="shared" si="4"/>
        <v>-15192105</v>
      </c>
      <c r="Y24" s="78">
        <f>+IF(W24&lt;&gt;0,(X24/W24)*100,0)</f>
        <v>-29.44354868437358</v>
      </c>
      <c r="Z24" s="79">
        <f t="shared" si="4"/>
        <v>-5731364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136915695</v>
      </c>
      <c r="C27" s="22">
        <v>0</v>
      </c>
      <c r="D27" s="99">
        <v>15950000</v>
      </c>
      <c r="E27" s="100">
        <v>15950000</v>
      </c>
      <c r="F27" s="100">
        <v>611053</v>
      </c>
      <c r="G27" s="100">
        <v>350136</v>
      </c>
      <c r="H27" s="100">
        <v>2192680</v>
      </c>
      <c r="I27" s="100">
        <v>3153869</v>
      </c>
      <c r="J27" s="100">
        <v>324408</v>
      </c>
      <c r="K27" s="100">
        <v>756423</v>
      </c>
      <c r="L27" s="100">
        <v>531781</v>
      </c>
      <c r="M27" s="100">
        <v>1612612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4766481</v>
      </c>
      <c r="W27" s="100">
        <v>7975000</v>
      </c>
      <c r="X27" s="100">
        <v>-3208519</v>
      </c>
      <c r="Y27" s="101">
        <v>-40.23</v>
      </c>
      <c r="Z27" s="102">
        <v>15950000</v>
      </c>
    </row>
    <row r="28" spans="1:26" ht="13.5">
      <c r="A28" s="103" t="s">
        <v>46</v>
      </c>
      <c r="B28" s="19">
        <v>120051995</v>
      </c>
      <c r="C28" s="19">
        <v>0</v>
      </c>
      <c r="D28" s="59">
        <v>14550000</v>
      </c>
      <c r="E28" s="60">
        <v>14550000</v>
      </c>
      <c r="F28" s="60">
        <v>611053</v>
      </c>
      <c r="G28" s="60">
        <v>350136</v>
      </c>
      <c r="H28" s="60">
        <v>2192680</v>
      </c>
      <c r="I28" s="60">
        <v>3153869</v>
      </c>
      <c r="J28" s="60">
        <v>324408</v>
      </c>
      <c r="K28" s="60">
        <v>756423</v>
      </c>
      <c r="L28" s="60">
        <v>531781</v>
      </c>
      <c r="M28" s="60">
        <v>1612612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4766481</v>
      </c>
      <c r="W28" s="60">
        <v>7275000</v>
      </c>
      <c r="X28" s="60">
        <v>-2508519</v>
      </c>
      <c r="Y28" s="61">
        <v>-34.48</v>
      </c>
      <c r="Z28" s="62">
        <v>14550000</v>
      </c>
    </row>
    <row r="29" spans="1:26" ht="13.5">
      <c r="A29" s="58" t="s">
        <v>282</v>
      </c>
      <c r="B29" s="19">
        <v>15963663</v>
      </c>
      <c r="C29" s="19">
        <v>0</v>
      </c>
      <c r="D29" s="59">
        <v>1400000</v>
      </c>
      <c r="E29" s="60">
        <v>1400000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700000</v>
      </c>
      <c r="X29" s="60">
        <v>-700000</v>
      </c>
      <c r="Y29" s="61">
        <v>-100</v>
      </c>
      <c r="Z29" s="62">
        <v>1400000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900037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136915695</v>
      </c>
      <c r="C32" s="22">
        <f>SUM(C28:C31)</f>
        <v>0</v>
      </c>
      <c r="D32" s="99">
        <f aca="true" t="shared" si="5" ref="D32:Z32">SUM(D28:D31)</f>
        <v>15950000</v>
      </c>
      <c r="E32" s="100">
        <f t="shared" si="5"/>
        <v>15950000</v>
      </c>
      <c r="F32" s="100">
        <f t="shared" si="5"/>
        <v>611053</v>
      </c>
      <c r="G32" s="100">
        <f t="shared" si="5"/>
        <v>350136</v>
      </c>
      <c r="H32" s="100">
        <f t="shared" si="5"/>
        <v>2192680</v>
      </c>
      <c r="I32" s="100">
        <f t="shared" si="5"/>
        <v>3153869</v>
      </c>
      <c r="J32" s="100">
        <f t="shared" si="5"/>
        <v>324408</v>
      </c>
      <c r="K32" s="100">
        <f t="shared" si="5"/>
        <v>756423</v>
      </c>
      <c r="L32" s="100">
        <f t="shared" si="5"/>
        <v>531781</v>
      </c>
      <c r="M32" s="100">
        <f t="shared" si="5"/>
        <v>1612612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4766481</v>
      </c>
      <c r="W32" s="100">
        <f t="shared" si="5"/>
        <v>7975000</v>
      </c>
      <c r="X32" s="100">
        <f t="shared" si="5"/>
        <v>-3208519</v>
      </c>
      <c r="Y32" s="101">
        <f>+IF(W32&lt;&gt;0,(X32/W32)*100,0)</f>
        <v>-40.2322131661442</v>
      </c>
      <c r="Z32" s="102">
        <f t="shared" si="5"/>
        <v>15950000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688770</v>
      </c>
      <c r="C35" s="19">
        <v>0</v>
      </c>
      <c r="D35" s="59">
        <v>31269000</v>
      </c>
      <c r="E35" s="60">
        <v>31269000</v>
      </c>
      <c r="F35" s="60">
        <v>30553193</v>
      </c>
      <c r="G35" s="60">
        <v>30553193</v>
      </c>
      <c r="H35" s="60">
        <v>30553193</v>
      </c>
      <c r="I35" s="60">
        <v>30553193</v>
      </c>
      <c r="J35" s="60">
        <v>30553193</v>
      </c>
      <c r="K35" s="60">
        <v>30553193</v>
      </c>
      <c r="L35" s="60">
        <v>46317540</v>
      </c>
      <c r="M35" s="60">
        <v>46317540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46317540</v>
      </c>
      <c r="W35" s="60">
        <v>15634500</v>
      </c>
      <c r="X35" s="60">
        <v>30683040</v>
      </c>
      <c r="Y35" s="61">
        <v>196.25</v>
      </c>
      <c r="Z35" s="62">
        <v>31269000</v>
      </c>
    </row>
    <row r="36" spans="1:26" ht="13.5">
      <c r="A36" s="58" t="s">
        <v>57</v>
      </c>
      <c r="B36" s="19">
        <v>663475696</v>
      </c>
      <c r="C36" s="19">
        <v>0</v>
      </c>
      <c r="D36" s="59">
        <v>222386662</v>
      </c>
      <c r="E36" s="60">
        <v>222386662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11009735</v>
      </c>
      <c r="M36" s="60">
        <v>11009735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11009735</v>
      </c>
      <c r="W36" s="60">
        <v>111193331</v>
      </c>
      <c r="X36" s="60">
        <v>-100183596</v>
      </c>
      <c r="Y36" s="61">
        <v>-90.1</v>
      </c>
      <c r="Z36" s="62">
        <v>222386662</v>
      </c>
    </row>
    <row r="37" spans="1:26" ht="13.5">
      <c r="A37" s="58" t="s">
        <v>58</v>
      </c>
      <c r="B37" s="19">
        <v>59458025</v>
      </c>
      <c r="C37" s="19">
        <v>0</v>
      </c>
      <c r="D37" s="59">
        <v>26570476</v>
      </c>
      <c r="E37" s="60">
        <v>26570476</v>
      </c>
      <c r="F37" s="60">
        <v>-1542705</v>
      </c>
      <c r="G37" s="60">
        <v>-1542705</v>
      </c>
      <c r="H37" s="60">
        <v>-1542705</v>
      </c>
      <c r="I37" s="60">
        <v>-1542705</v>
      </c>
      <c r="J37" s="60">
        <v>-1542705</v>
      </c>
      <c r="K37" s="60">
        <v>-1542705</v>
      </c>
      <c r="L37" s="60">
        <v>5921006</v>
      </c>
      <c r="M37" s="60">
        <v>5921006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5921006</v>
      </c>
      <c r="W37" s="60">
        <v>13285238</v>
      </c>
      <c r="X37" s="60">
        <v>-7364232</v>
      </c>
      <c r="Y37" s="61">
        <v>-55.43</v>
      </c>
      <c r="Z37" s="62">
        <v>26570476</v>
      </c>
    </row>
    <row r="38" spans="1:26" ht="13.5">
      <c r="A38" s="58" t="s">
        <v>59</v>
      </c>
      <c r="B38" s="19">
        <v>40422861</v>
      </c>
      <c r="C38" s="19">
        <v>0</v>
      </c>
      <c r="D38" s="59">
        <v>132550034</v>
      </c>
      <c r="E38" s="60">
        <v>132550034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10947635</v>
      </c>
      <c r="M38" s="60">
        <v>10947635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10947635</v>
      </c>
      <c r="W38" s="60">
        <v>66275017</v>
      </c>
      <c r="X38" s="60">
        <v>-55327382</v>
      </c>
      <c r="Y38" s="61">
        <v>-83.48</v>
      </c>
      <c r="Z38" s="62">
        <v>132550034</v>
      </c>
    </row>
    <row r="39" spans="1:26" ht="13.5">
      <c r="A39" s="58" t="s">
        <v>60</v>
      </c>
      <c r="B39" s="19">
        <v>564283580</v>
      </c>
      <c r="C39" s="19">
        <v>0</v>
      </c>
      <c r="D39" s="59">
        <v>94535152</v>
      </c>
      <c r="E39" s="60">
        <v>94535152</v>
      </c>
      <c r="F39" s="60">
        <v>32095898</v>
      </c>
      <c r="G39" s="60">
        <v>32095898</v>
      </c>
      <c r="H39" s="60">
        <v>32095898</v>
      </c>
      <c r="I39" s="60">
        <v>32095898</v>
      </c>
      <c r="J39" s="60">
        <v>32095898</v>
      </c>
      <c r="K39" s="60">
        <v>32095898</v>
      </c>
      <c r="L39" s="60">
        <v>40458634</v>
      </c>
      <c r="M39" s="60">
        <v>40458634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40458634</v>
      </c>
      <c r="W39" s="60">
        <v>47267576</v>
      </c>
      <c r="X39" s="60">
        <v>-6808942</v>
      </c>
      <c r="Y39" s="61">
        <v>-14.41</v>
      </c>
      <c r="Z39" s="62">
        <v>94535152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-39125169</v>
      </c>
      <c r="C42" s="19">
        <v>0</v>
      </c>
      <c r="D42" s="59">
        <v>2075709</v>
      </c>
      <c r="E42" s="60">
        <v>2075709</v>
      </c>
      <c r="F42" s="60">
        <v>17251022</v>
      </c>
      <c r="G42" s="60">
        <v>1824555</v>
      </c>
      <c r="H42" s="60">
        <v>889678</v>
      </c>
      <c r="I42" s="60">
        <v>19965255</v>
      </c>
      <c r="J42" s="60">
        <v>-4997080</v>
      </c>
      <c r="K42" s="60">
        <v>-13395427</v>
      </c>
      <c r="L42" s="60">
        <v>1292764</v>
      </c>
      <c r="M42" s="60">
        <v>-17099743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2865512</v>
      </c>
      <c r="W42" s="60">
        <v>25009586</v>
      </c>
      <c r="X42" s="60">
        <v>-22144074</v>
      </c>
      <c r="Y42" s="61">
        <v>-88.54</v>
      </c>
      <c r="Z42" s="62">
        <v>2075709</v>
      </c>
    </row>
    <row r="43" spans="1:26" ht="13.5">
      <c r="A43" s="58" t="s">
        <v>63</v>
      </c>
      <c r="B43" s="19">
        <v>-39370182</v>
      </c>
      <c r="C43" s="19">
        <v>0</v>
      </c>
      <c r="D43" s="59">
        <v>-14764000</v>
      </c>
      <c r="E43" s="60">
        <v>-14764000</v>
      </c>
      <c r="F43" s="60">
        <v>1403601</v>
      </c>
      <c r="G43" s="60">
        <v>0</v>
      </c>
      <c r="H43" s="60">
        <v>-44547</v>
      </c>
      <c r="I43" s="60">
        <v>1359054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1359054</v>
      </c>
      <c r="W43" s="60">
        <v>-7381998</v>
      </c>
      <c r="X43" s="60">
        <v>8741052</v>
      </c>
      <c r="Y43" s="61">
        <v>-118.41</v>
      </c>
      <c r="Z43" s="62">
        <v>-14764000</v>
      </c>
    </row>
    <row r="44" spans="1:26" ht="13.5">
      <c r="A44" s="58" t="s">
        <v>64</v>
      </c>
      <c r="B44" s="19">
        <v>-945912</v>
      </c>
      <c r="C44" s="19">
        <v>0</v>
      </c>
      <c r="D44" s="59">
        <v>-429474</v>
      </c>
      <c r="E44" s="60">
        <v>-429474</v>
      </c>
      <c r="F44" s="60">
        <v>-4929293</v>
      </c>
      <c r="G44" s="60">
        <v>7905</v>
      </c>
      <c r="H44" s="60">
        <v>1724</v>
      </c>
      <c r="I44" s="60">
        <v>-4919664</v>
      </c>
      <c r="J44" s="60">
        <v>3812</v>
      </c>
      <c r="K44" s="60">
        <v>29277</v>
      </c>
      <c r="L44" s="60">
        <v>14546</v>
      </c>
      <c r="M44" s="60">
        <v>47635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-4872029</v>
      </c>
      <c r="W44" s="60">
        <v>-214740</v>
      </c>
      <c r="X44" s="60">
        <v>-4657289</v>
      </c>
      <c r="Y44" s="61">
        <v>2168.8</v>
      </c>
      <c r="Z44" s="62">
        <v>-429474</v>
      </c>
    </row>
    <row r="45" spans="1:26" ht="13.5">
      <c r="A45" s="70" t="s">
        <v>65</v>
      </c>
      <c r="B45" s="22">
        <v>-84123853</v>
      </c>
      <c r="C45" s="22">
        <v>0</v>
      </c>
      <c r="D45" s="99">
        <v>-13117765</v>
      </c>
      <c r="E45" s="100">
        <v>-13117765</v>
      </c>
      <c r="F45" s="100">
        <v>13725330</v>
      </c>
      <c r="G45" s="100">
        <v>15557790</v>
      </c>
      <c r="H45" s="100">
        <v>16404645</v>
      </c>
      <c r="I45" s="100">
        <v>16404645</v>
      </c>
      <c r="J45" s="100">
        <v>11411377</v>
      </c>
      <c r="K45" s="100">
        <v>-1954773</v>
      </c>
      <c r="L45" s="100">
        <v>-647463</v>
      </c>
      <c r="M45" s="100">
        <v>-647463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-647463</v>
      </c>
      <c r="W45" s="100">
        <v>17412848</v>
      </c>
      <c r="X45" s="100">
        <v>-18060311</v>
      </c>
      <c r="Y45" s="101">
        <v>-103.72</v>
      </c>
      <c r="Z45" s="102">
        <v>-13117765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7212380</v>
      </c>
      <c r="C49" s="52">
        <v>0</v>
      </c>
      <c r="D49" s="129">
        <v>28078556</v>
      </c>
      <c r="E49" s="54">
        <v>2384857</v>
      </c>
      <c r="F49" s="54">
        <v>0</v>
      </c>
      <c r="G49" s="54">
        <v>0</v>
      </c>
      <c r="H49" s="54">
        <v>0</v>
      </c>
      <c r="I49" s="54">
        <v>959585</v>
      </c>
      <c r="J49" s="54">
        <v>0</v>
      </c>
      <c r="K49" s="54">
        <v>0</v>
      </c>
      <c r="L49" s="54">
        <v>0</v>
      </c>
      <c r="M49" s="54">
        <v>2979396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856148</v>
      </c>
      <c r="W49" s="54">
        <v>0</v>
      </c>
      <c r="X49" s="54">
        <v>0</v>
      </c>
      <c r="Y49" s="54">
        <v>42470922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492084</v>
      </c>
      <c r="C51" s="52">
        <v>0</v>
      </c>
      <c r="D51" s="129">
        <v>235924</v>
      </c>
      <c r="E51" s="54">
        <v>91429</v>
      </c>
      <c r="F51" s="54">
        <v>0</v>
      </c>
      <c r="G51" s="54">
        <v>0</v>
      </c>
      <c r="H51" s="54">
        <v>0</v>
      </c>
      <c r="I51" s="54">
        <v>89716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909153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62.41593982742318</v>
      </c>
      <c r="E58" s="7">
        <f t="shared" si="6"/>
        <v>62.41593982742318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100</v>
      </c>
      <c r="M58" s="7">
        <f t="shared" si="6"/>
        <v>171.13562830909746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113.54986711573116</v>
      </c>
      <c r="W58" s="7">
        <f t="shared" si="6"/>
        <v>66.34616543338231</v>
      </c>
      <c r="X58" s="7">
        <f t="shared" si="6"/>
        <v>0</v>
      </c>
      <c r="Y58" s="7">
        <f t="shared" si="6"/>
        <v>0</v>
      </c>
      <c r="Z58" s="8">
        <f t="shared" si="6"/>
        <v>62.41593982742318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99.9982435506334</v>
      </c>
      <c r="E59" s="10">
        <f t="shared" si="7"/>
        <v>99.9982435506334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100</v>
      </c>
      <c r="M59" s="10">
        <f t="shared" si="7"/>
        <v>-61054.166666666664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100.10459697169782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99.9982435506334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55.594022308220424</v>
      </c>
      <c r="E60" s="13">
        <f t="shared" si="7"/>
        <v>55.594022308220424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100</v>
      </c>
      <c r="M60" s="13">
        <f t="shared" si="7"/>
        <v>162.18350866326992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119.8822400943304</v>
      </c>
      <c r="W60" s="13">
        <f t="shared" si="7"/>
        <v>54.509495984685906</v>
      </c>
      <c r="X60" s="13">
        <f t="shared" si="7"/>
        <v>0</v>
      </c>
      <c r="Y60" s="13">
        <f t="shared" si="7"/>
        <v>0</v>
      </c>
      <c r="Z60" s="14">
        <f t="shared" si="7"/>
        <v>55.594022308220424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66.24232366366918</v>
      </c>
      <c r="E61" s="13">
        <f t="shared" si="7"/>
        <v>66.24232366366918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100</v>
      </c>
      <c r="M61" s="13">
        <f t="shared" si="7"/>
        <v>159.50292725981907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118.07098233813298</v>
      </c>
      <c r="W61" s="13">
        <f t="shared" si="7"/>
        <v>63.17561930475869</v>
      </c>
      <c r="X61" s="13">
        <f t="shared" si="7"/>
        <v>0</v>
      </c>
      <c r="Y61" s="13">
        <f t="shared" si="7"/>
        <v>0</v>
      </c>
      <c r="Z61" s="14">
        <f t="shared" si="7"/>
        <v>66.24232366366918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115.38775707986349</v>
      </c>
      <c r="G62" s="13">
        <f t="shared" si="7"/>
        <v>99.54979427156154</v>
      </c>
      <c r="H62" s="13">
        <f t="shared" si="7"/>
        <v>126.7128661087866</v>
      </c>
      <c r="I62" s="13">
        <f t="shared" si="7"/>
        <v>127.47572757598</v>
      </c>
      <c r="J62" s="13">
        <f t="shared" si="7"/>
        <v>0</v>
      </c>
      <c r="K62" s="13">
        <f t="shared" si="7"/>
        <v>0</v>
      </c>
      <c r="L62" s="13">
        <f t="shared" si="7"/>
        <v>99.93838221151738</v>
      </c>
      <c r="M62" s="13">
        <f t="shared" si="7"/>
        <v>152.12911674349402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148.09006603610794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239.14815563007554</v>
      </c>
      <c r="E64" s="13">
        <f t="shared" si="7"/>
        <v>239.14815563007554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100</v>
      </c>
      <c r="M64" s="13">
        <f t="shared" si="7"/>
        <v>200.34049623285946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123.69143390934516</v>
      </c>
      <c r="W64" s="13">
        <f t="shared" si="7"/>
        <v>100.00519019636785</v>
      </c>
      <c r="X64" s="13">
        <f t="shared" si="7"/>
        <v>0</v>
      </c>
      <c r="Y64" s="13">
        <f t="shared" si="7"/>
        <v>0</v>
      </c>
      <c r="Z64" s="14">
        <f t="shared" si="7"/>
        <v>239.14815563007554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99.94285714285715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61.061538461538454</v>
      </c>
      <c r="E66" s="16">
        <f t="shared" si="7"/>
        <v>61.061538461538454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-17634842.85714286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165.03067032195935</v>
      </c>
      <c r="W66" s="16">
        <f t="shared" si="7"/>
        <v>61.061538461538454</v>
      </c>
      <c r="X66" s="16">
        <f t="shared" si="7"/>
        <v>0</v>
      </c>
      <c r="Y66" s="16">
        <f t="shared" si="7"/>
        <v>0</v>
      </c>
      <c r="Z66" s="17">
        <f t="shared" si="7"/>
        <v>61.061538461538454</v>
      </c>
    </row>
    <row r="67" spans="1:26" ht="13.5" hidden="1">
      <c r="A67" s="41" t="s">
        <v>285</v>
      </c>
      <c r="B67" s="24">
        <v>149355707</v>
      </c>
      <c r="C67" s="24"/>
      <c r="D67" s="25">
        <v>157888535</v>
      </c>
      <c r="E67" s="26">
        <v>157888535</v>
      </c>
      <c r="F67" s="26">
        <v>39201369</v>
      </c>
      <c r="G67" s="26">
        <v>10817677</v>
      </c>
      <c r="H67" s="26">
        <v>9979994</v>
      </c>
      <c r="I67" s="26">
        <v>59999040</v>
      </c>
      <c r="J67" s="26"/>
      <c r="K67" s="26"/>
      <c r="L67" s="26">
        <v>14117709</v>
      </c>
      <c r="M67" s="26">
        <v>14117709</v>
      </c>
      <c r="N67" s="26"/>
      <c r="O67" s="26"/>
      <c r="P67" s="26"/>
      <c r="Q67" s="26"/>
      <c r="R67" s="26"/>
      <c r="S67" s="26"/>
      <c r="T67" s="26"/>
      <c r="U67" s="26"/>
      <c r="V67" s="26">
        <v>74116749</v>
      </c>
      <c r="W67" s="26">
        <v>91944732</v>
      </c>
      <c r="X67" s="26"/>
      <c r="Y67" s="25"/>
      <c r="Z67" s="27">
        <v>157888535</v>
      </c>
    </row>
    <row r="68" spans="1:26" ht="13.5" hidden="1">
      <c r="A68" s="37" t="s">
        <v>31</v>
      </c>
      <c r="B68" s="19">
        <v>21407648</v>
      </c>
      <c r="C68" s="19"/>
      <c r="D68" s="20">
        <v>23456412</v>
      </c>
      <c r="E68" s="21">
        <v>23456412</v>
      </c>
      <c r="F68" s="21">
        <v>28089834</v>
      </c>
      <c r="G68" s="21">
        <v>-13709</v>
      </c>
      <c r="H68" s="21">
        <v>-12167</v>
      </c>
      <c r="I68" s="21">
        <v>28063958</v>
      </c>
      <c r="J68" s="21"/>
      <c r="K68" s="21"/>
      <c r="L68" s="21">
        <v>-48</v>
      </c>
      <c r="M68" s="21">
        <v>-48</v>
      </c>
      <c r="N68" s="21"/>
      <c r="O68" s="21"/>
      <c r="P68" s="21"/>
      <c r="Q68" s="21"/>
      <c r="R68" s="21"/>
      <c r="S68" s="21"/>
      <c r="T68" s="21"/>
      <c r="U68" s="21"/>
      <c r="V68" s="21">
        <v>28063910</v>
      </c>
      <c r="W68" s="21">
        <v>23456000</v>
      </c>
      <c r="X68" s="21"/>
      <c r="Y68" s="20"/>
      <c r="Z68" s="23">
        <v>23456412</v>
      </c>
    </row>
    <row r="69" spans="1:26" ht="13.5" hidden="1">
      <c r="A69" s="38" t="s">
        <v>32</v>
      </c>
      <c r="B69" s="19">
        <v>127948059</v>
      </c>
      <c r="C69" s="19"/>
      <c r="D69" s="20">
        <v>127932123</v>
      </c>
      <c r="E69" s="21">
        <v>127932123</v>
      </c>
      <c r="F69" s="21">
        <v>10320072</v>
      </c>
      <c r="G69" s="21">
        <v>9984924</v>
      </c>
      <c r="H69" s="21">
        <v>9731827</v>
      </c>
      <c r="I69" s="21">
        <v>30036823</v>
      </c>
      <c r="J69" s="21"/>
      <c r="K69" s="21"/>
      <c r="L69" s="21">
        <v>14117764</v>
      </c>
      <c r="M69" s="21">
        <v>14117764</v>
      </c>
      <c r="N69" s="21"/>
      <c r="O69" s="21"/>
      <c r="P69" s="21"/>
      <c r="Q69" s="21"/>
      <c r="R69" s="21"/>
      <c r="S69" s="21"/>
      <c r="T69" s="21"/>
      <c r="U69" s="21"/>
      <c r="V69" s="21">
        <v>44154587</v>
      </c>
      <c r="W69" s="21">
        <v>65238732</v>
      </c>
      <c r="X69" s="21"/>
      <c r="Y69" s="20"/>
      <c r="Z69" s="23">
        <v>127932123</v>
      </c>
    </row>
    <row r="70" spans="1:26" ht="13.5" hidden="1">
      <c r="A70" s="39" t="s">
        <v>103</v>
      </c>
      <c r="B70" s="19"/>
      <c r="C70" s="19"/>
      <c r="D70" s="20">
        <v>84774816</v>
      </c>
      <c r="E70" s="21">
        <v>84774816</v>
      </c>
      <c r="F70" s="21">
        <v>8334465</v>
      </c>
      <c r="G70" s="21">
        <v>8907030</v>
      </c>
      <c r="H70" s="21">
        <v>8384008</v>
      </c>
      <c r="I70" s="21">
        <v>25625503</v>
      </c>
      <c r="J70" s="21"/>
      <c r="K70" s="21"/>
      <c r="L70" s="21">
        <v>11176835</v>
      </c>
      <c r="M70" s="21">
        <v>11176835</v>
      </c>
      <c r="N70" s="21"/>
      <c r="O70" s="21"/>
      <c r="P70" s="21"/>
      <c r="Q70" s="21"/>
      <c r="R70" s="21"/>
      <c r="S70" s="21"/>
      <c r="T70" s="21"/>
      <c r="U70" s="21"/>
      <c r="V70" s="21">
        <v>36802338</v>
      </c>
      <c r="W70" s="21">
        <v>44445000</v>
      </c>
      <c r="X70" s="21"/>
      <c r="Y70" s="20"/>
      <c r="Z70" s="23">
        <v>84774816</v>
      </c>
    </row>
    <row r="71" spans="1:26" ht="13.5" hidden="1">
      <c r="A71" s="39" t="s">
        <v>104</v>
      </c>
      <c r="B71" s="19"/>
      <c r="C71" s="19"/>
      <c r="D71" s="20">
        <v>22003752</v>
      </c>
      <c r="E71" s="21">
        <v>22003752</v>
      </c>
      <c r="F71" s="21">
        <v>577836</v>
      </c>
      <c r="G71" s="21">
        <v>-250330</v>
      </c>
      <c r="H71" s="21">
        <v>7648</v>
      </c>
      <c r="I71" s="21">
        <v>335154</v>
      </c>
      <c r="J71" s="21"/>
      <c r="K71" s="21"/>
      <c r="L71" s="21">
        <v>1710545</v>
      </c>
      <c r="M71" s="21">
        <v>1710545</v>
      </c>
      <c r="N71" s="21"/>
      <c r="O71" s="21"/>
      <c r="P71" s="21"/>
      <c r="Q71" s="21"/>
      <c r="R71" s="21"/>
      <c r="S71" s="21"/>
      <c r="T71" s="21"/>
      <c r="U71" s="21"/>
      <c r="V71" s="21">
        <v>2045699</v>
      </c>
      <c r="W71" s="21">
        <v>10050000</v>
      </c>
      <c r="X71" s="21"/>
      <c r="Y71" s="20"/>
      <c r="Z71" s="23">
        <v>22003752</v>
      </c>
    </row>
    <row r="72" spans="1:26" ht="13.5" hidden="1">
      <c r="A72" s="39" t="s">
        <v>105</v>
      </c>
      <c r="B72" s="19"/>
      <c r="C72" s="19"/>
      <c r="D72" s="20">
        <v>14797890</v>
      </c>
      <c r="E72" s="21">
        <v>14797890</v>
      </c>
      <c r="F72" s="21">
        <v>88916</v>
      </c>
      <c r="G72" s="21">
        <v>1127</v>
      </c>
      <c r="H72" s="21">
        <v>2043</v>
      </c>
      <c r="I72" s="21">
        <v>92086</v>
      </c>
      <c r="J72" s="21"/>
      <c r="K72" s="21"/>
      <c r="L72" s="21">
        <v>-1054</v>
      </c>
      <c r="M72" s="21">
        <v>-1054</v>
      </c>
      <c r="N72" s="21"/>
      <c r="O72" s="21"/>
      <c r="P72" s="21"/>
      <c r="Q72" s="21"/>
      <c r="R72" s="21"/>
      <c r="S72" s="21"/>
      <c r="T72" s="21"/>
      <c r="U72" s="21"/>
      <c r="V72" s="21">
        <v>91032</v>
      </c>
      <c r="W72" s="21">
        <v>3261168</v>
      </c>
      <c r="X72" s="21"/>
      <c r="Y72" s="20"/>
      <c r="Z72" s="23">
        <v>14797890</v>
      </c>
    </row>
    <row r="73" spans="1:26" ht="13.5" hidden="1">
      <c r="A73" s="39" t="s">
        <v>106</v>
      </c>
      <c r="B73" s="19"/>
      <c r="C73" s="19"/>
      <c r="D73" s="20">
        <v>6187750</v>
      </c>
      <c r="E73" s="21">
        <v>6187750</v>
      </c>
      <c r="F73" s="21">
        <v>1318855</v>
      </c>
      <c r="G73" s="21">
        <v>1327097</v>
      </c>
      <c r="H73" s="21">
        <v>1338128</v>
      </c>
      <c r="I73" s="21">
        <v>3984080</v>
      </c>
      <c r="J73" s="21"/>
      <c r="K73" s="21"/>
      <c r="L73" s="21">
        <v>1231438</v>
      </c>
      <c r="M73" s="21">
        <v>1231438</v>
      </c>
      <c r="N73" s="21"/>
      <c r="O73" s="21"/>
      <c r="P73" s="21"/>
      <c r="Q73" s="21"/>
      <c r="R73" s="21"/>
      <c r="S73" s="21"/>
      <c r="T73" s="21"/>
      <c r="U73" s="21"/>
      <c r="V73" s="21">
        <v>5215518</v>
      </c>
      <c r="W73" s="21">
        <v>7398564</v>
      </c>
      <c r="X73" s="21"/>
      <c r="Y73" s="20"/>
      <c r="Z73" s="23">
        <v>6187750</v>
      </c>
    </row>
    <row r="74" spans="1:26" ht="13.5" hidden="1">
      <c r="A74" s="39" t="s">
        <v>107</v>
      </c>
      <c r="B74" s="19">
        <v>127948059</v>
      </c>
      <c r="C74" s="19"/>
      <c r="D74" s="20">
        <v>167915</v>
      </c>
      <c r="E74" s="21">
        <v>167915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84000</v>
      </c>
      <c r="X74" s="21"/>
      <c r="Y74" s="20"/>
      <c r="Z74" s="23">
        <v>167915</v>
      </c>
    </row>
    <row r="75" spans="1:26" ht="13.5" hidden="1">
      <c r="A75" s="40" t="s">
        <v>110</v>
      </c>
      <c r="B75" s="28"/>
      <c r="C75" s="28"/>
      <c r="D75" s="29">
        <v>6500000</v>
      </c>
      <c r="E75" s="30">
        <v>6500000</v>
      </c>
      <c r="F75" s="30">
        <v>791463</v>
      </c>
      <c r="G75" s="30">
        <v>846462</v>
      </c>
      <c r="H75" s="30">
        <v>260334</v>
      </c>
      <c r="I75" s="30">
        <v>1898259</v>
      </c>
      <c r="J75" s="30"/>
      <c r="K75" s="30"/>
      <c r="L75" s="30">
        <v>-7</v>
      </c>
      <c r="M75" s="30">
        <v>-7</v>
      </c>
      <c r="N75" s="30"/>
      <c r="O75" s="30"/>
      <c r="P75" s="30"/>
      <c r="Q75" s="30"/>
      <c r="R75" s="30"/>
      <c r="S75" s="30"/>
      <c r="T75" s="30"/>
      <c r="U75" s="30"/>
      <c r="V75" s="30">
        <v>1898252</v>
      </c>
      <c r="W75" s="30">
        <v>3250000</v>
      </c>
      <c r="X75" s="30"/>
      <c r="Y75" s="29"/>
      <c r="Z75" s="31">
        <v>6500000</v>
      </c>
    </row>
    <row r="76" spans="1:26" ht="13.5" hidden="1">
      <c r="A76" s="42" t="s">
        <v>286</v>
      </c>
      <c r="B76" s="32">
        <v>149355707</v>
      </c>
      <c r="C76" s="32"/>
      <c r="D76" s="33">
        <v>98547613</v>
      </c>
      <c r="E76" s="34">
        <v>98547613</v>
      </c>
      <c r="F76" s="34">
        <v>39201369</v>
      </c>
      <c r="G76" s="34">
        <v>10817677</v>
      </c>
      <c r="H76" s="34">
        <v>9979994</v>
      </c>
      <c r="I76" s="34">
        <v>59999040</v>
      </c>
      <c r="J76" s="34">
        <v>9568980</v>
      </c>
      <c r="K76" s="34">
        <v>473741</v>
      </c>
      <c r="L76" s="34">
        <v>14117709</v>
      </c>
      <c r="M76" s="34">
        <v>24160430</v>
      </c>
      <c r="N76" s="34"/>
      <c r="O76" s="34"/>
      <c r="P76" s="34"/>
      <c r="Q76" s="34"/>
      <c r="R76" s="34"/>
      <c r="S76" s="34"/>
      <c r="T76" s="34"/>
      <c r="U76" s="34"/>
      <c r="V76" s="34">
        <v>84159470</v>
      </c>
      <c r="W76" s="34">
        <v>61001804</v>
      </c>
      <c r="X76" s="34"/>
      <c r="Y76" s="33"/>
      <c r="Z76" s="35">
        <v>98547613</v>
      </c>
    </row>
    <row r="77" spans="1:26" ht="13.5" hidden="1">
      <c r="A77" s="37" t="s">
        <v>31</v>
      </c>
      <c r="B77" s="19">
        <v>21407648</v>
      </c>
      <c r="C77" s="19"/>
      <c r="D77" s="20">
        <v>23456000</v>
      </c>
      <c r="E77" s="21">
        <v>23456000</v>
      </c>
      <c r="F77" s="21">
        <v>28089834</v>
      </c>
      <c r="G77" s="21">
        <v>-13709</v>
      </c>
      <c r="H77" s="21">
        <v>-12167</v>
      </c>
      <c r="I77" s="21">
        <v>28063958</v>
      </c>
      <c r="J77" s="21">
        <v>36012</v>
      </c>
      <c r="K77" s="21">
        <v>-6658</v>
      </c>
      <c r="L77" s="21">
        <v>-48</v>
      </c>
      <c r="M77" s="21">
        <v>29306</v>
      </c>
      <c r="N77" s="21"/>
      <c r="O77" s="21"/>
      <c r="P77" s="21"/>
      <c r="Q77" s="21"/>
      <c r="R77" s="21"/>
      <c r="S77" s="21"/>
      <c r="T77" s="21"/>
      <c r="U77" s="21"/>
      <c r="V77" s="21">
        <v>28093264</v>
      </c>
      <c r="W77" s="21">
        <v>23456000</v>
      </c>
      <c r="X77" s="21"/>
      <c r="Y77" s="20"/>
      <c r="Z77" s="23">
        <v>23456000</v>
      </c>
    </row>
    <row r="78" spans="1:26" ht="13.5" hidden="1">
      <c r="A78" s="38" t="s">
        <v>32</v>
      </c>
      <c r="B78" s="19">
        <v>127948059</v>
      </c>
      <c r="C78" s="19"/>
      <c r="D78" s="20">
        <v>71122613</v>
      </c>
      <c r="E78" s="21">
        <v>71122613</v>
      </c>
      <c r="F78" s="21">
        <v>10320072</v>
      </c>
      <c r="G78" s="21">
        <v>9984924</v>
      </c>
      <c r="H78" s="21">
        <v>9731827</v>
      </c>
      <c r="I78" s="21">
        <v>30036823</v>
      </c>
      <c r="J78" s="21">
        <v>8811581</v>
      </c>
      <c r="K78" s="21">
        <v>-32660</v>
      </c>
      <c r="L78" s="21">
        <v>14117764</v>
      </c>
      <c r="M78" s="21">
        <v>22896685</v>
      </c>
      <c r="N78" s="21"/>
      <c r="O78" s="21"/>
      <c r="P78" s="21"/>
      <c r="Q78" s="21"/>
      <c r="R78" s="21"/>
      <c r="S78" s="21"/>
      <c r="T78" s="21"/>
      <c r="U78" s="21"/>
      <c r="V78" s="21">
        <v>52933508</v>
      </c>
      <c r="W78" s="21">
        <v>35561304</v>
      </c>
      <c r="X78" s="21"/>
      <c r="Y78" s="20"/>
      <c r="Z78" s="23">
        <v>71122613</v>
      </c>
    </row>
    <row r="79" spans="1:26" ht="13.5" hidden="1">
      <c r="A79" s="39" t="s">
        <v>103</v>
      </c>
      <c r="B79" s="19">
        <v>79417394</v>
      </c>
      <c r="C79" s="19"/>
      <c r="D79" s="20">
        <v>56156808</v>
      </c>
      <c r="E79" s="21">
        <v>56156808</v>
      </c>
      <c r="F79" s="21">
        <v>8334465</v>
      </c>
      <c r="G79" s="21">
        <v>8907030</v>
      </c>
      <c r="H79" s="21">
        <v>8384008</v>
      </c>
      <c r="I79" s="21">
        <v>25625503</v>
      </c>
      <c r="J79" s="21">
        <v>6641858</v>
      </c>
      <c r="K79" s="21">
        <v>8686</v>
      </c>
      <c r="L79" s="21">
        <v>11176835</v>
      </c>
      <c r="M79" s="21">
        <v>17827379</v>
      </c>
      <c r="N79" s="21"/>
      <c r="O79" s="21"/>
      <c r="P79" s="21"/>
      <c r="Q79" s="21"/>
      <c r="R79" s="21"/>
      <c r="S79" s="21"/>
      <c r="T79" s="21"/>
      <c r="U79" s="21"/>
      <c r="V79" s="21">
        <v>43452882</v>
      </c>
      <c r="W79" s="21">
        <v>28078404</v>
      </c>
      <c r="X79" s="21"/>
      <c r="Y79" s="20"/>
      <c r="Z79" s="23">
        <v>56156808</v>
      </c>
    </row>
    <row r="80" spans="1:26" ht="13.5" hidden="1">
      <c r="A80" s="39" t="s">
        <v>104</v>
      </c>
      <c r="B80" s="19">
        <v>15769383</v>
      </c>
      <c r="C80" s="19"/>
      <c r="D80" s="20"/>
      <c r="E80" s="21"/>
      <c r="F80" s="21">
        <v>666752</v>
      </c>
      <c r="G80" s="21">
        <v>-249203</v>
      </c>
      <c r="H80" s="21">
        <v>9691</v>
      </c>
      <c r="I80" s="21">
        <v>427240</v>
      </c>
      <c r="J80" s="21">
        <v>937035</v>
      </c>
      <c r="K80" s="21">
        <v>-44289</v>
      </c>
      <c r="L80" s="21">
        <v>1709491</v>
      </c>
      <c r="M80" s="21">
        <v>2602237</v>
      </c>
      <c r="N80" s="21"/>
      <c r="O80" s="21"/>
      <c r="P80" s="21"/>
      <c r="Q80" s="21"/>
      <c r="R80" s="21"/>
      <c r="S80" s="21"/>
      <c r="T80" s="21"/>
      <c r="U80" s="21"/>
      <c r="V80" s="21">
        <v>3029477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17996363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14764919</v>
      </c>
      <c r="C82" s="19"/>
      <c r="D82" s="20">
        <v>14797890</v>
      </c>
      <c r="E82" s="21">
        <v>14797890</v>
      </c>
      <c r="F82" s="21">
        <v>1318855</v>
      </c>
      <c r="G82" s="21">
        <v>1327097</v>
      </c>
      <c r="H82" s="21">
        <v>1338128</v>
      </c>
      <c r="I82" s="21">
        <v>3984080</v>
      </c>
      <c r="J82" s="21">
        <v>1232688</v>
      </c>
      <c r="K82" s="21">
        <v>2943</v>
      </c>
      <c r="L82" s="21">
        <v>1231438</v>
      </c>
      <c r="M82" s="21">
        <v>2467069</v>
      </c>
      <c r="N82" s="21"/>
      <c r="O82" s="21"/>
      <c r="P82" s="21"/>
      <c r="Q82" s="21"/>
      <c r="R82" s="21"/>
      <c r="S82" s="21"/>
      <c r="T82" s="21"/>
      <c r="U82" s="21"/>
      <c r="V82" s="21">
        <v>6451149</v>
      </c>
      <c r="W82" s="21">
        <v>7398948</v>
      </c>
      <c r="X82" s="21"/>
      <c r="Y82" s="20"/>
      <c r="Z82" s="23">
        <v>14797890</v>
      </c>
    </row>
    <row r="83" spans="1:26" ht="13.5" hidden="1">
      <c r="A83" s="39" t="s">
        <v>107</v>
      </c>
      <c r="B83" s="19"/>
      <c r="C83" s="19"/>
      <c r="D83" s="20">
        <v>167915</v>
      </c>
      <c r="E83" s="21">
        <v>167915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83952</v>
      </c>
      <c r="X83" s="21"/>
      <c r="Y83" s="20"/>
      <c r="Z83" s="23">
        <v>167915</v>
      </c>
    </row>
    <row r="84" spans="1:26" ht="13.5" hidden="1">
      <c r="A84" s="40" t="s">
        <v>110</v>
      </c>
      <c r="B84" s="28"/>
      <c r="C84" s="28"/>
      <c r="D84" s="29">
        <v>3969000</v>
      </c>
      <c r="E84" s="30">
        <v>3969000</v>
      </c>
      <c r="F84" s="30">
        <v>791463</v>
      </c>
      <c r="G84" s="30">
        <v>846462</v>
      </c>
      <c r="H84" s="30">
        <v>260334</v>
      </c>
      <c r="I84" s="30">
        <v>1898259</v>
      </c>
      <c r="J84" s="30">
        <v>721387</v>
      </c>
      <c r="K84" s="30">
        <v>513059</v>
      </c>
      <c r="L84" s="30">
        <v>-7</v>
      </c>
      <c r="M84" s="30">
        <v>1234439</v>
      </c>
      <c r="N84" s="30"/>
      <c r="O84" s="30"/>
      <c r="P84" s="30"/>
      <c r="Q84" s="30"/>
      <c r="R84" s="30"/>
      <c r="S84" s="30"/>
      <c r="T84" s="30"/>
      <c r="U84" s="30"/>
      <c r="V84" s="30">
        <v>3132698</v>
      </c>
      <c r="W84" s="30">
        <v>1984500</v>
      </c>
      <c r="X84" s="30"/>
      <c r="Y84" s="29"/>
      <c r="Z84" s="31">
        <v>3969000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3776000</v>
      </c>
      <c r="F5" s="345">
        <f t="shared" si="0"/>
        <v>3776000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1888000</v>
      </c>
      <c r="Y5" s="345">
        <f t="shared" si="0"/>
        <v>-1888000</v>
      </c>
      <c r="Z5" s="346">
        <f>+IF(X5&lt;&gt;0,+(Y5/X5)*100,0)</f>
        <v>-100</v>
      </c>
      <c r="AA5" s="347">
        <f>+AA6+AA8+AA11+AA13+AA15</f>
        <v>3776000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3776000</v>
      </c>
      <c r="F6" s="59">
        <f t="shared" si="1"/>
        <v>3776000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1888000</v>
      </c>
      <c r="Y6" s="59">
        <f t="shared" si="1"/>
        <v>-1888000</v>
      </c>
      <c r="Z6" s="61">
        <f>+IF(X6&lt;&gt;0,+(Y6/X6)*100,0)</f>
        <v>-100</v>
      </c>
      <c r="AA6" s="62">
        <f t="shared" si="1"/>
        <v>3776000</v>
      </c>
    </row>
    <row r="7" spans="1:27" ht="13.5">
      <c r="A7" s="291" t="s">
        <v>228</v>
      </c>
      <c r="B7" s="142"/>
      <c r="C7" s="60"/>
      <c r="D7" s="327"/>
      <c r="E7" s="60">
        <v>3776000</v>
      </c>
      <c r="F7" s="59">
        <v>3776000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1888000</v>
      </c>
      <c r="Y7" s="59">
        <v>-1888000</v>
      </c>
      <c r="Z7" s="61">
        <v>-100</v>
      </c>
      <c r="AA7" s="62">
        <v>3776000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193000</v>
      </c>
      <c r="F22" s="332">
        <f t="shared" si="6"/>
        <v>193000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96500</v>
      </c>
      <c r="Y22" s="332">
        <f t="shared" si="6"/>
        <v>-96500</v>
      </c>
      <c r="Z22" s="323">
        <f>+IF(X22&lt;&gt;0,+(Y22/X22)*100,0)</f>
        <v>-100</v>
      </c>
      <c r="AA22" s="337">
        <f>SUM(AA23:AA32)</f>
        <v>193000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193000</v>
      </c>
      <c r="F24" s="59">
        <v>193000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96500</v>
      </c>
      <c r="Y24" s="59">
        <v>-96500</v>
      </c>
      <c r="Z24" s="61">
        <v>-100</v>
      </c>
      <c r="AA24" s="62">
        <v>193000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3429000</v>
      </c>
      <c r="F40" s="332">
        <f t="shared" si="9"/>
        <v>3429000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1714500</v>
      </c>
      <c r="Y40" s="332">
        <f t="shared" si="9"/>
        <v>-1714500</v>
      </c>
      <c r="Z40" s="323">
        <f>+IF(X40&lt;&gt;0,+(Y40/X40)*100,0)</f>
        <v>-100</v>
      </c>
      <c r="AA40" s="337">
        <f>SUM(AA41:AA49)</f>
        <v>3429000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3429000</v>
      </c>
      <c r="F49" s="53">
        <v>3429000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1714500</v>
      </c>
      <c r="Y49" s="53">
        <v>-1714500</v>
      </c>
      <c r="Z49" s="94">
        <v>-100</v>
      </c>
      <c r="AA49" s="95">
        <v>3429000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7398000</v>
      </c>
      <c r="F60" s="264">
        <f t="shared" si="14"/>
        <v>7398000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3699000</v>
      </c>
      <c r="Y60" s="264">
        <f t="shared" si="14"/>
        <v>-3699000</v>
      </c>
      <c r="Z60" s="324">
        <f>+IF(X60&lt;&gt;0,+(Y60/X60)*100,0)</f>
        <v>-100</v>
      </c>
      <c r="AA60" s="232">
        <f>+AA57+AA54+AA51+AA40+AA37+AA34+AA22+AA5</f>
        <v>7398000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217691357</v>
      </c>
      <c r="D5" s="153">
        <f>SUM(D6:D8)</f>
        <v>0</v>
      </c>
      <c r="E5" s="154">
        <f t="shared" si="0"/>
        <v>83468949</v>
      </c>
      <c r="F5" s="100">
        <f t="shared" si="0"/>
        <v>83468949</v>
      </c>
      <c r="G5" s="100">
        <f t="shared" si="0"/>
        <v>46629758</v>
      </c>
      <c r="H5" s="100">
        <f t="shared" si="0"/>
        <v>1878232</v>
      </c>
      <c r="I5" s="100">
        <f t="shared" si="0"/>
        <v>276021</v>
      </c>
      <c r="J5" s="100">
        <f t="shared" si="0"/>
        <v>48784011</v>
      </c>
      <c r="K5" s="100">
        <f t="shared" si="0"/>
        <v>0</v>
      </c>
      <c r="L5" s="100">
        <f t="shared" si="0"/>
        <v>0</v>
      </c>
      <c r="M5" s="100">
        <f t="shared" si="0"/>
        <v>28657</v>
      </c>
      <c r="N5" s="100">
        <f t="shared" si="0"/>
        <v>28657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48812668</v>
      </c>
      <c r="X5" s="100">
        <f t="shared" si="0"/>
        <v>49855364</v>
      </c>
      <c r="Y5" s="100">
        <f t="shared" si="0"/>
        <v>-1042696</v>
      </c>
      <c r="Z5" s="137">
        <f>+IF(X5&lt;&gt;0,+(Y5/X5)*100,0)</f>
        <v>-2.0914419559748874</v>
      </c>
      <c r="AA5" s="153">
        <f>SUM(AA6:AA8)</f>
        <v>83468949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14117</v>
      </c>
      <c r="H6" s="60">
        <v>37842</v>
      </c>
      <c r="I6" s="60">
        <v>9868</v>
      </c>
      <c r="J6" s="60">
        <v>61827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61827</v>
      </c>
      <c r="X6" s="60"/>
      <c r="Y6" s="60">
        <v>61827</v>
      </c>
      <c r="Z6" s="140">
        <v>0</v>
      </c>
      <c r="AA6" s="155"/>
    </row>
    <row r="7" spans="1:27" ht="13.5">
      <c r="A7" s="138" t="s">
        <v>76</v>
      </c>
      <c r="B7" s="136"/>
      <c r="C7" s="157">
        <v>217691357</v>
      </c>
      <c r="D7" s="157"/>
      <c r="E7" s="158">
        <v>81568520</v>
      </c>
      <c r="F7" s="159">
        <v>81568520</v>
      </c>
      <c r="G7" s="159">
        <v>46606809</v>
      </c>
      <c r="H7" s="159">
        <v>1832251</v>
      </c>
      <c r="I7" s="159">
        <v>258795</v>
      </c>
      <c r="J7" s="159">
        <v>48697855</v>
      </c>
      <c r="K7" s="159"/>
      <c r="L7" s="159"/>
      <c r="M7" s="159">
        <v>19580</v>
      </c>
      <c r="N7" s="159">
        <v>19580</v>
      </c>
      <c r="O7" s="159"/>
      <c r="P7" s="159"/>
      <c r="Q7" s="159"/>
      <c r="R7" s="159"/>
      <c r="S7" s="159"/>
      <c r="T7" s="159"/>
      <c r="U7" s="159"/>
      <c r="V7" s="159"/>
      <c r="W7" s="159">
        <v>48717435</v>
      </c>
      <c r="X7" s="159">
        <v>49782686</v>
      </c>
      <c r="Y7" s="159">
        <v>-1065251</v>
      </c>
      <c r="Z7" s="141">
        <v>-2.14</v>
      </c>
      <c r="AA7" s="157">
        <v>81568520</v>
      </c>
    </row>
    <row r="8" spans="1:27" ht="13.5">
      <c r="A8" s="138" t="s">
        <v>77</v>
      </c>
      <c r="B8" s="136"/>
      <c r="C8" s="155"/>
      <c r="D8" s="155"/>
      <c r="E8" s="156">
        <v>1900429</v>
      </c>
      <c r="F8" s="60">
        <v>1900429</v>
      </c>
      <c r="G8" s="60">
        <v>8832</v>
      </c>
      <c r="H8" s="60">
        <v>8139</v>
      </c>
      <c r="I8" s="60">
        <v>7358</v>
      </c>
      <c r="J8" s="60">
        <v>24329</v>
      </c>
      <c r="K8" s="60"/>
      <c r="L8" s="60"/>
      <c r="M8" s="60">
        <v>9077</v>
      </c>
      <c r="N8" s="60">
        <v>9077</v>
      </c>
      <c r="O8" s="60"/>
      <c r="P8" s="60"/>
      <c r="Q8" s="60"/>
      <c r="R8" s="60"/>
      <c r="S8" s="60"/>
      <c r="T8" s="60"/>
      <c r="U8" s="60"/>
      <c r="V8" s="60"/>
      <c r="W8" s="60">
        <v>33406</v>
      </c>
      <c r="X8" s="60">
        <v>72678</v>
      </c>
      <c r="Y8" s="60">
        <v>-39272</v>
      </c>
      <c r="Z8" s="140">
        <v>-54.04</v>
      </c>
      <c r="AA8" s="155">
        <v>1900429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235112</v>
      </c>
      <c r="H9" s="100">
        <f t="shared" si="1"/>
        <v>690374</v>
      </c>
      <c r="I9" s="100">
        <f t="shared" si="1"/>
        <v>102392</v>
      </c>
      <c r="J9" s="100">
        <f t="shared" si="1"/>
        <v>1027878</v>
      </c>
      <c r="K9" s="100">
        <f t="shared" si="1"/>
        <v>0</v>
      </c>
      <c r="L9" s="100">
        <f t="shared" si="1"/>
        <v>0</v>
      </c>
      <c r="M9" s="100">
        <f t="shared" si="1"/>
        <v>85591</v>
      </c>
      <c r="N9" s="100">
        <f t="shared" si="1"/>
        <v>85591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1113469</v>
      </c>
      <c r="X9" s="100">
        <f t="shared" si="1"/>
        <v>4117212</v>
      </c>
      <c r="Y9" s="100">
        <f t="shared" si="1"/>
        <v>-3003743</v>
      </c>
      <c r="Z9" s="137">
        <f>+IF(X9&lt;&gt;0,+(Y9/X9)*100,0)</f>
        <v>-72.9557525820871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22695</v>
      </c>
      <c r="H10" s="60">
        <v>609893</v>
      </c>
      <c r="I10" s="60">
        <v>15028</v>
      </c>
      <c r="J10" s="60">
        <v>647616</v>
      </c>
      <c r="K10" s="60"/>
      <c r="L10" s="60"/>
      <c r="M10" s="60">
        <v>12667</v>
      </c>
      <c r="N10" s="60">
        <v>12667</v>
      </c>
      <c r="O10" s="60"/>
      <c r="P10" s="60"/>
      <c r="Q10" s="60"/>
      <c r="R10" s="60"/>
      <c r="S10" s="60"/>
      <c r="T10" s="60"/>
      <c r="U10" s="60"/>
      <c r="V10" s="60"/>
      <c r="W10" s="60">
        <v>660283</v>
      </c>
      <c r="X10" s="60">
        <v>3537000</v>
      </c>
      <c r="Y10" s="60">
        <v>-2876717</v>
      </c>
      <c r="Z10" s="140">
        <v>-81.33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131220</v>
      </c>
      <c r="H11" s="60">
        <v>3514</v>
      </c>
      <c r="I11" s="60">
        <v>4741</v>
      </c>
      <c r="J11" s="60">
        <v>139475</v>
      </c>
      <c r="K11" s="60"/>
      <c r="L11" s="60"/>
      <c r="M11" s="60">
        <v>2154</v>
      </c>
      <c r="N11" s="60">
        <v>2154</v>
      </c>
      <c r="O11" s="60"/>
      <c r="P11" s="60"/>
      <c r="Q11" s="60"/>
      <c r="R11" s="60"/>
      <c r="S11" s="60"/>
      <c r="T11" s="60"/>
      <c r="U11" s="60"/>
      <c r="V11" s="60"/>
      <c r="W11" s="60">
        <v>141629</v>
      </c>
      <c r="X11" s="60">
        <v>30000</v>
      </c>
      <c r="Y11" s="60">
        <v>111629</v>
      </c>
      <c r="Z11" s="140">
        <v>372.1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2571</v>
      </c>
      <c r="J12" s="60">
        <v>2571</v>
      </c>
      <c r="K12" s="60"/>
      <c r="L12" s="60"/>
      <c r="M12" s="60">
        <v>1877</v>
      </c>
      <c r="N12" s="60">
        <v>1877</v>
      </c>
      <c r="O12" s="60"/>
      <c r="P12" s="60"/>
      <c r="Q12" s="60"/>
      <c r="R12" s="60"/>
      <c r="S12" s="60"/>
      <c r="T12" s="60"/>
      <c r="U12" s="60"/>
      <c r="V12" s="60"/>
      <c r="W12" s="60">
        <v>4448</v>
      </c>
      <c r="X12" s="60">
        <v>18900</v>
      </c>
      <c r="Y12" s="60">
        <v>-14452</v>
      </c>
      <c r="Z12" s="140">
        <v>-76.47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81197</v>
      </c>
      <c r="H13" s="60">
        <v>76967</v>
      </c>
      <c r="I13" s="60">
        <v>80052</v>
      </c>
      <c r="J13" s="60">
        <v>238216</v>
      </c>
      <c r="K13" s="60"/>
      <c r="L13" s="60"/>
      <c r="M13" s="60">
        <v>68893</v>
      </c>
      <c r="N13" s="60">
        <v>68893</v>
      </c>
      <c r="O13" s="60"/>
      <c r="P13" s="60"/>
      <c r="Q13" s="60"/>
      <c r="R13" s="60"/>
      <c r="S13" s="60"/>
      <c r="T13" s="60"/>
      <c r="U13" s="60"/>
      <c r="V13" s="60"/>
      <c r="W13" s="60">
        <v>307109</v>
      </c>
      <c r="X13" s="60">
        <v>531312</v>
      </c>
      <c r="Y13" s="60">
        <v>-224203</v>
      </c>
      <c r="Z13" s="140">
        <v>-42.2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15214000</v>
      </c>
      <c r="F15" s="100">
        <f t="shared" si="2"/>
        <v>15214000</v>
      </c>
      <c r="G15" s="100">
        <f t="shared" si="2"/>
        <v>83964</v>
      </c>
      <c r="H15" s="100">
        <f t="shared" si="2"/>
        <v>4834</v>
      </c>
      <c r="I15" s="100">
        <f t="shared" si="2"/>
        <v>79111</v>
      </c>
      <c r="J15" s="100">
        <f t="shared" si="2"/>
        <v>167909</v>
      </c>
      <c r="K15" s="100">
        <f t="shared" si="2"/>
        <v>0</v>
      </c>
      <c r="L15" s="100">
        <f t="shared" si="2"/>
        <v>0</v>
      </c>
      <c r="M15" s="100">
        <f t="shared" si="2"/>
        <v>73420</v>
      </c>
      <c r="N15" s="100">
        <f t="shared" si="2"/>
        <v>73420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241329</v>
      </c>
      <c r="X15" s="100">
        <f t="shared" si="2"/>
        <v>9061212</v>
      </c>
      <c r="Y15" s="100">
        <f t="shared" si="2"/>
        <v>-8819883</v>
      </c>
      <c r="Z15" s="137">
        <f>+IF(X15&lt;&gt;0,+(Y15/X15)*100,0)</f>
        <v>-97.33668078839784</v>
      </c>
      <c r="AA15" s="153">
        <f>SUM(AA16:AA18)</f>
        <v>15214000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23160</v>
      </c>
      <c r="H16" s="60">
        <v>17598</v>
      </c>
      <c r="I16" s="60">
        <v>15203</v>
      </c>
      <c r="J16" s="60">
        <v>55961</v>
      </c>
      <c r="K16" s="60"/>
      <c r="L16" s="60"/>
      <c r="M16" s="60">
        <v>13964</v>
      </c>
      <c r="N16" s="60">
        <v>13964</v>
      </c>
      <c r="O16" s="60"/>
      <c r="P16" s="60"/>
      <c r="Q16" s="60"/>
      <c r="R16" s="60"/>
      <c r="S16" s="60"/>
      <c r="T16" s="60"/>
      <c r="U16" s="60"/>
      <c r="V16" s="60"/>
      <c r="W16" s="60">
        <v>69925</v>
      </c>
      <c r="X16" s="60">
        <v>103152</v>
      </c>
      <c r="Y16" s="60">
        <v>-33227</v>
      </c>
      <c r="Z16" s="140">
        <v>-32.21</v>
      </c>
      <c r="AA16" s="155"/>
    </row>
    <row r="17" spans="1:27" ht="13.5">
      <c r="A17" s="138" t="s">
        <v>86</v>
      </c>
      <c r="B17" s="136"/>
      <c r="C17" s="155"/>
      <c r="D17" s="155"/>
      <c r="E17" s="156">
        <v>15214000</v>
      </c>
      <c r="F17" s="60">
        <v>15214000</v>
      </c>
      <c r="G17" s="60">
        <v>60804</v>
      </c>
      <c r="H17" s="60">
        <v>-12764</v>
      </c>
      <c r="I17" s="60">
        <v>63908</v>
      </c>
      <c r="J17" s="60">
        <v>111948</v>
      </c>
      <c r="K17" s="60"/>
      <c r="L17" s="60"/>
      <c r="M17" s="60">
        <v>59456</v>
      </c>
      <c r="N17" s="60">
        <v>59456</v>
      </c>
      <c r="O17" s="60"/>
      <c r="P17" s="60"/>
      <c r="Q17" s="60"/>
      <c r="R17" s="60"/>
      <c r="S17" s="60"/>
      <c r="T17" s="60"/>
      <c r="U17" s="60"/>
      <c r="V17" s="60"/>
      <c r="W17" s="60">
        <v>171404</v>
      </c>
      <c r="X17" s="60">
        <v>8958060</v>
      </c>
      <c r="Y17" s="60">
        <v>-8786656</v>
      </c>
      <c r="Z17" s="140">
        <v>-98.09</v>
      </c>
      <c r="AA17" s="155">
        <v>15214000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127764208</v>
      </c>
      <c r="F19" s="100">
        <f t="shared" si="3"/>
        <v>127764208</v>
      </c>
      <c r="G19" s="100">
        <f t="shared" si="3"/>
        <v>10338707</v>
      </c>
      <c r="H19" s="100">
        <f t="shared" si="3"/>
        <v>9971198</v>
      </c>
      <c r="I19" s="100">
        <f t="shared" si="3"/>
        <v>9723603</v>
      </c>
      <c r="J19" s="100">
        <f t="shared" si="3"/>
        <v>30033508</v>
      </c>
      <c r="K19" s="100">
        <f t="shared" si="3"/>
        <v>0</v>
      </c>
      <c r="L19" s="100">
        <f t="shared" si="3"/>
        <v>0</v>
      </c>
      <c r="M19" s="100">
        <f t="shared" si="3"/>
        <v>15988309</v>
      </c>
      <c r="N19" s="100">
        <f t="shared" si="3"/>
        <v>15988309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46021817</v>
      </c>
      <c r="X19" s="100">
        <f t="shared" si="3"/>
        <v>73372232</v>
      </c>
      <c r="Y19" s="100">
        <f t="shared" si="3"/>
        <v>-27350415</v>
      </c>
      <c r="Z19" s="137">
        <f>+IF(X19&lt;&gt;0,+(Y19/X19)*100,0)</f>
        <v>-37.2762477772245</v>
      </c>
      <c r="AA19" s="153">
        <f>SUM(AA20:AA23)</f>
        <v>127764208</v>
      </c>
    </row>
    <row r="20" spans="1:27" ht="13.5">
      <c r="A20" s="138" t="s">
        <v>89</v>
      </c>
      <c r="B20" s="136"/>
      <c r="C20" s="155"/>
      <c r="D20" s="155"/>
      <c r="E20" s="156">
        <v>84774816</v>
      </c>
      <c r="F20" s="60">
        <v>84774816</v>
      </c>
      <c r="G20" s="60">
        <v>8352989</v>
      </c>
      <c r="H20" s="60">
        <v>8893270</v>
      </c>
      <c r="I20" s="60">
        <v>8375767</v>
      </c>
      <c r="J20" s="60">
        <v>25622026</v>
      </c>
      <c r="K20" s="60"/>
      <c r="L20" s="60"/>
      <c r="M20" s="60">
        <v>11198542</v>
      </c>
      <c r="N20" s="60">
        <v>11198542</v>
      </c>
      <c r="O20" s="60"/>
      <c r="P20" s="60"/>
      <c r="Q20" s="60"/>
      <c r="R20" s="60"/>
      <c r="S20" s="60"/>
      <c r="T20" s="60"/>
      <c r="U20" s="60"/>
      <c r="V20" s="60"/>
      <c r="W20" s="60">
        <v>36820568</v>
      </c>
      <c r="X20" s="60">
        <v>44445000</v>
      </c>
      <c r="Y20" s="60">
        <v>-7624432</v>
      </c>
      <c r="Z20" s="140">
        <v>-17.15</v>
      </c>
      <c r="AA20" s="155">
        <v>84774816</v>
      </c>
    </row>
    <row r="21" spans="1:27" ht="13.5">
      <c r="A21" s="138" t="s">
        <v>90</v>
      </c>
      <c r="B21" s="136"/>
      <c r="C21" s="155"/>
      <c r="D21" s="155"/>
      <c r="E21" s="156">
        <v>22003752</v>
      </c>
      <c r="F21" s="60">
        <v>22003752</v>
      </c>
      <c r="G21" s="60">
        <v>577836</v>
      </c>
      <c r="H21" s="60">
        <v>-250330</v>
      </c>
      <c r="I21" s="60">
        <v>7648</v>
      </c>
      <c r="J21" s="60">
        <v>335154</v>
      </c>
      <c r="K21" s="60"/>
      <c r="L21" s="60"/>
      <c r="M21" s="60">
        <v>3558444</v>
      </c>
      <c r="N21" s="60">
        <v>3558444</v>
      </c>
      <c r="O21" s="60"/>
      <c r="P21" s="60"/>
      <c r="Q21" s="60"/>
      <c r="R21" s="60"/>
      <c r="S21" s="60"/>
      <c r="T21" s="60"/>
      <c r="U21" s="60"/>
      <c r="V21" s="60"/>
      <c r="W21" s="60">
        <v>3893598</v>
      </c>
      <c r="X21" s="60">
        <v>18267500</v>
      </c>
      <c r="Y21" s="60">
        <v>-14373902</v>
      </c>
      <c r="Z21" s="140">
        <v>-78.69</v>
      </c>
      <c r="AA21" s="155">
        <v>22003752</v>
      </c>
    </row>
    <row r="22" spans="1:27" ht="13.5">
      <c r="A22" s="138" t="s">
        <v>91</v>
      </c>
      <c r="B22" s="136"/>
      <c r="C22" s="157"/>
      <c r="D22" s="157"/>
      <c r="E22" s="158">
        <v>14797890</v>
      </c>
      <c r="F22" s="159">
        <v>14797890</v>
      </c>
      <c r="G22" s="159">
        <v>88916</v>
      </c>
      <c r="H22" s="159">
        <v>1127</v>
      </c>
      <c r="I22" s="159">
        <v>2043</v>
      </c>
      <c r="J22" s="159">
        <v>92086</v>
      </c>
      <c r="K22" s="159"/>
      <c r="L22" s="159"/>
      <c r="M22" s="159">
        <v>-1054</v>
      </c>
      <c r="N22" s="159">
        <v>-1054</v>
      </c>
      <c r="O22" s="159"/>
      <c r="P22" s="159"/>
      <c r="Q22" s="159"/>
      <c r="R22" s="159"/>
      <c r="S22" s="159"/>
      <c r="T22" s="159"/>
      <c r="U22" s="159"/>
      <c r="V22" s="159"/>
      <c r="W22" s="159">
        <v>91032</v>
      </c>
      <c r="X22" s="159">
        <v>3261168</v>
      </c>
      <c r="Y22" s="159">
        <v>-3170136</v>
      </c>
      <c r="Z22" s="141">
        <v>-97.21</v>
      </c>
      <c r="AA22" s="157">
        <v>14797890</v>
      </c>
    </row>
    <row r="23" spans="1:27" ht="13.5">
      <c r="A23" s="138" t="s">
        <v>92</v>
      </c>
      <c r="B23" s="136"/>
      <c r="C23" s="155"/>
      <c r="D23" s="155"/>
      <c r="E23" s="156">
        <v>6187750</v>
      </c>
      <c r="F23" s="60">
        <v>6187750</v>
      </c>
      <c r="G23" s="60">
        <v>1318966</v>
      </c>
      <c r="H23" s="60">
        <v>1327131</v>
      </c>
      <c r="I23" s="60">
        <v>1338145</v>
      </c>
      <c r="J23" s="60">
        <v>3984242</v>
      </c>
      <c r="K23" s="60"/>
      <c r="L23" s="60"/>
      <c r="M23" s="60">
        <v>1232377</v>
      </c>
      <c r="N23" s="60">
        <v>1232377</v>
      </c>
      <c r="O23" s="60"/>
      <c r="P23" s="60"/>
      <c r="Q23" s="60"/>
      <c r="R23" s="60"/>
      <c r="S23" s="60"/>
      <c r="T23" s="60"/>
      <c r="U23" s="60"/>
      <c r="V23" s="60"/>
      <c r="W23" s="60">
        <v>5216619</v>
      </c>
      <c r="X23" s="60">
        <v>7398564</v>
      </c>
      <c r="Y23" s="60">
        <v>-2181945</v>
      </c>
      <c r="Z23" s="140">
        <v>-29.49</v>
      </c>
      <c r="AA23" s="155">
        <v>6187750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14022</v>
      </c>
      <c r="H24" s="100">
        <v>33017</v>
      </c>
      <c r="I24" s="100">
        <v>37848</v>
      </c>
      <c r="J24" s="100">
        <v>84887</v>
      </c>
      <c r="K24" s="100"/>
      <c r="L24" s="100"/>
      <c r="M24" s="100">
        <v>153963</v>
      </c>
      <c r="N24" s="100">
        <v>153963</v>
      </c>
      <c r="O24" s="100"/>
      <c r="P24" s="100"/>
      <c r="Q24" s="100"/>
      <c r="R24" s="100"/>
      <c r="S24" s="100"/>
      <c r="T24" s="100"/>
      <c r="U24" s="100"/>
      <c r="V24" s="100"/>
      <c r="W24" s="100">
        <v>238850</v>
      </c>
      <c r="X24" s="100">
        <v>301200</v>
      </c>
      <c r="Y24" s="100">
        <v>-62350</v>
      </c>
      <c r="Z24" s="137">
        <v>-20.7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217691357</v>
      </c>
      <c r="D25" s="168">
        <f>+D5+D9+D15+D19+D24</f>
        <v>0</v>
      </c>
      <c r="E25" s="169">
        <f t="shared" si="4"/>
        <v>226447157</v>
      </c>
      <c r="F25" s="73">
        <f t="shared" si="4"/>
        <v>226447157</v>
      </c>
      <c r="G25" s="73">
        <f t="shared" si="4"/>
        <v>57301563</v>
      </c>
      <c r="H25" s="73">
        <f t="shared" si="4"/>
        <v>12577655</v>
      </c>
      <c r="I25" s="73">
        <f t="shared" si="4"/>
        <v>10218975</v>
      </c>
      <c r="J25" s="73">
        <f t="shared" si="4"/>
        <v>80098193</v>
      </c>
      <c r="K25" s="73">
        <f t="shared" si="4"/>
        <v>0</v>
      </c>
      <c r="L25" s="73">
        <f t="shared" si="4"/>
        <v>0</v>
      </c>
      <c r="M25" s="73">
        <f t="shared" si="4"/>
        <v>16329940</v>
      </c>
      <c r="N25" s="73">
        <f t="shared" si="4"/>
        <v>16329940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96428133</v>
      </c>
      <c r="X25" s="73">
        <f t="shared" si="4"/>
        <v>136707220</v>
      </c>
      <c r="Y25" s="73">
        <f t="shared" si="4"/>
        <v>-40279087</v>
      </c>
      <c r="Z25" s="170">
        <f>+IF(X25&lt;&gt;0,+(Y25/X25)*100,0)</f>
        <v>-29.463759851162212</v>
      </c>
      <c r="AA25" s="168">
        <f>+AA5+AA9+AA15+AA19+AA24</f>
        <v>226447157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206578615</v>
      </c>
      <c r="D28" s="153">
        <f>SUM(D29:D31)</f>
        <v>0</v>
      </c>
      <c r="E28" s="154">
        <f t="shared" si="5"/>
        <v>200810304</v>
      </c>
      <c r="F28" s="100">
        <f t="shared" si="5"/>
        <v>200810304</v>
      </c>
      <c r="G28" s="100">
        <f t="shared" si="5"/>
        <v>5219381</v>
      </c>
      <c r="H28" s="100">
        <f t="shared" si="5"/>
        <v>5015138</v>
      </c>
      <c r="I28" s="100">
        <f t="shared" si="5"/>
        <v>3917707</v>
      </c>
      <c r="J28" s="100">
        <f t="shared" si="5"/>
        <v>14152226</v>
      </c>
      <c r="K28" s="100">
        <f t="shared" si="5"/>
        <v>0</v>
      </c>
      <c r="L28" s="100">
        <f t="shared" si="5"/>
        <v>0</v>
      </c>
      <c r="M28" s="100">
        <f t="shared" si="5"/>
        <v>4761829</v>
      </c>
      <c r="N28" s="100">
        <f t="shared" si="5"/>
        <v>4761829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18914055</v>
      </c>
      <c r="X28" s="100">
        <f t="shared" si="5"/>
        <v>26348400</v>
      </c>
      <c r="Y28" s="100">
        <f t="shared" si="5"/>
        <v>-7434345</v>
      </c>
      <c r="Z28" s="137">
        <f>+IF(X28&lt;&gt;0,+(Y28/X28)*100,0)</f>
        <v>-28.215546295031196</v>
      </c>
      <c r="AA28" s="153">
        <f>SUM(AA29:AA31)</f>
        <v>200810304</v>
      </c>
    </row>
    <row r="29" spans="1:27" ht="13.5">
      <c r="A29" s="138" t="s">
        <v>75</v>
      </c>
      <c r="B29" s="136"/>
      <c r="C29" s="155"/>
      <c r="D29" s="155"/>
      <c r="E29" s="156">
        <v>6743337</v>
      </c>
      <c r="F29" s="60">
        <v>6743337</v>
      </c>
      <c r="G29" s="60">
        <v>1224310</v>
      </c>
      <c r="H29" s="60">
        <v>1367099</v>
      </c>
      <c r="I29" s="60">
        <v>1205970</v>
      </c>
      <c r="J29" s="60">
        <v>3797379</v>
      </c>
      <c r="K29" s="60"/>
      <c r="L29" s="60"/>
      <c r="M29" s="60">
        <v>1070211</v>
      </c>
      <c r="N29" s="60">
        <v>1070211</v>
      </c>
      <c r="O29" s="60"/>
      <c r="P29" s="60"/>
      <c r="Q29" s="60"/>
      <c r="R29" s="60"/>
      <c r="S29" s="60"/>
      <c r="T29" s="60"/>
      <c r="U29" s="60"/>
      <c r="V29" s="60"/>
      <c r="W29" s="60">
        <v>4867590</v>
      </c>
      <c r="X29" s="60">
        <v>10139400</v>
      </c>
      <c r="Y29" s="60">
        <v>-5271810</v>
      </c>
      <c r="Z29" s="140">
        <v>-51.99</v>
      </c>
      <c r="AA29" s="155">
        <v>6743337</v>
      </c>
    </row>
    <row r="30" spans="1:27" ht="13.5">
      <c r="A30" s="138" t="s">
        <v>76</v>
      </c>
      <c r="B30" s="136"/>
      <c r="C30" s="157">
        <v>70622586</v>
      </c>
      <c r="D30" s="157"/>
      <c r="E30" s="158">
        <v>171897070</v>
      </c>
      <c r="F30" s="159">
        <v>171897070</v>
      </c>
      <c r="G30" s="159">
        <v>2649021</v>
      </c>
      <c r="H30" s="159">
        <v>2675804</v>
      </c>
      <c r="I30" s="159">
        <v>1926268</v>
      </c>
      <c r="J30" s="159">
        <v>7251093</v>
      </c>
      <c r="K30" s="159"/>
      <c r="L30" s="159"/>
      <c r="M30" s="159">
        <v>2609030</v>
      </c>
      <c r="N30" s="159">
        <v>2609030</v>
      </c>
      <c r="O30" s="159"/>
      <c r="P30" s="159"/>
      <c r="Q30" s="159"/>
      <c r="R30" s="159"/>
      <c r="S30" s="159"/>
      <c r="T30" s="159"/>
      <c r="U30" s="159"/>
      <c r="V30" s="159"/>
      <c r="W30" s="159">
        <v>9860123</v>
      </c>
      <c r="X30" s="159">
        <v>9831000</v>
      </c>
      <c r="Y30" s="159">
        <v>29123</v>
      </c>
      <c r="Z30" s="141">
        <v>0.3</v>
      </c>
      <c r="AA30" s="157">
        <v>171897070</v>
      </c>
    </row>
    <row r="31" spans="1:27" ht="13.5">
      <c r="A31" s="138" t="s">
        <v>77</v>
      </c>
      <c r="B31" s="136"/>
      <c r="C31" s="155">
        <v>135956029</v>
      </c>
      <c r="D31" s="155"/>
      <c r="E31" s="156">
        <v>22169897</v>
      </c>
      <c r="F31" s="60">
        <v>22169897</v>
      </c>
      <c r="G31" s="60">
        <v>1346050</v>
      </c>
      <c r="H31" s="60">
        <v>972235</v>
      </c>
      <c r="I31" s="60">
        <v>785469</v>
      </c>
      <c r="J31" s="60">
        <v>3103754</v>
      </c>
      <c r="K31" s="60"/>
      <c r="L31" s="60"/>
      <c r="M31" s="60">
        <v>1082588</v>
      </c>
      <c r="N31" s="60">
        <v>1082588</v>
      </c>
      <c r="O31" s="60"/>
      <c r="P31" s="60"/>
      <c r="Q31" s="60"/>
      <c r="R31" s="60"/>
      <c r="S31" s="60"/>
      <c r="T31" s="60"/>
      <c r="U31" s="60"/>
      <c r="V31" s="60"/>
      <c r="W31" s="60">
        <v>4186342</v>
      </c>
      <c r="X31" s="60">
        <v>6378000</v>
      </c>
      <c r="Y31" s="60">
        <v>-2191658</v>
      </c>
      <c r="Z31" s="140">
        <v>-34.36</v>
      </c>
      <c r="AA31" s="155">
        <v>22169897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22335872</v>
      </c>
      <c r="F32" s="100">
        <f t="shared" si="6"/>
        <v>22335872</v>
      </c>
      <c r="G32" s="100">
        <f t="shared" si="6"/>
        <v>1115416</v>
      </c>
      <c r="H32" s="100">
        <f t="shared" si="6"/>
        <v>1232741</v>
      </c>
      <c r="I32" s="100">
        <f t="shared" si="6"/>
        <v>1206051</v>
      </c>
      <c r="J32" s="100">
        <f t="shared" si="6"/>
        <v>3554208</v>
      </c>
      <c r="K32" s="100">
        <f t="shared" si="6"/>
        <v>0</v>
      </c>
      <c r="L32" s="100">
        <f t="shared" si="6"/>
        <v>0</v>
      </c>
      <c r="M32" s="100">
        <f t="shared" si="6"/>
        <v>1153928</v>
      </c>
      <c r="N32" s="100">
        <f t="shared" si="6"/>
        <v>1153928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4708136</v>
      </c>
      <c r="X32" s="100">
        <f t="shared" si="6"/>
        <v>7979562</v>
      </c>
      <c r="Y32" s="100">
        <f t="shared" si="6"/>
        <v>-3271426</v>
      </c>
      <c r="Z32" s="137">
        <f>+IF(X32&lt;&gt;0,+(Y32/X32)*100,0)</f>
        <v>-40.99756352541656</v>
      </c>
      <c r="AA32" s="153">
        <f>SUM(AA33:AA37)</f>
        <v>22335872</v>
      </c>
    </row>
    <row r="33" spans="1:27" ht="13.5">
      <c r="A33" s="138" t="s">
        <v>79</v>
      </c>
      <c r="B33" s="136"/>
      <c r="C33" s="155"/>
      <c r="D33" s="155"/>
      <c r="E33" s="156">
        <v>21002992</v>
      </c>
      <c r="F33" s="60">
        <v>21002992</v>
      </c>
      <c r="G33" s="60">
        <v>407942</v>
      </c>
      <c r="H33" s="60">
        <v>492046</v>
      </c>
      <c r="I33" s="60">
        <v>573526</v>
      </c>
      <c r="J33" s="60">
        <v>1473514</v>
      </c>
      <c r="K33" s="60"/>
      <c r="L33" s="60"/>
      <c r="M33" s="60">
        <v>553799</v>
      </c>
      <c r="N33" s="60">
        <v>553799</v>
      </c>
      <c r="O33" s="60"/>
      <c r="P33" s="60"/>
      <c r="Q33" s="60"/>
      <c r="R33" s="60"/>
      <c r="S33" s="60"/>
      <c r="T33" s="60"/>
      <c r="U33" s="60"/>
      <c r="V33" s="60"/>
      <c r="W33" s="60">
        <v>2027313</v>
      </c>
      <c r="X33" s="60">
        <v>3592680</v>
      </c>
      <c r="Y33" s="60">
        <v>-1565367</v>
      </c>
      <c r="Z33" s="140">
        <v>-43.57</v>
      </c>
      <c r="AA33" s="155">
        <v>21002992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490415</v>
      </c>
      <c r="H34" s="60">
        <v>478382</v>
      </c>
      <c r="I34" s="60">
        <v>430799</v>
      </c>
      <c r="J34" s="60">
        <v>1399596</v>
      </c>
      <c r="K34" s="60"/>
      <c r="L34" s="60"/>
      <c r="M34" s="60">
        <v>425770</v>
      </c>
      <c r="N34" s="60">
        <v>425770</v>
      </c>
      <c r="O34" s="60"/>
      <c r="P34" s="60"/>
      <c r="Q34" s="60"/>
      <c r="R34" s="60"/>
      <c r="S34" s="60"/>
      <c r="T34" s="60"/>
      <c r="U34" s="60"/>
      <c r="V34" s="60"/>
      <c r="W34" s="60">
        <v>1825366</v>
      </c>
      <c r="X34" s="60">
        <v>3057600</v>
      </c>
      <c r="Y34" s="60">
        <v>-1232234</v>
      </c>
      <c r="Z34" s="140">
        <v>-40.3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23494</v>
      </c>
      <c r="H35" s="60">
        <v>49579</v>
      </c>
      <c r="I35" s="60">
        <v>31186</v>
      </c>
      <c r="J35" s="60">
        <v>104259</v>
      </c>
      <c r="K35" s="60"/>
      <c r="L35" s="60"/>
      <c r="M35" s="60">
        <v>53606</v>
      </c>
      <c r="N35" s="60">
        <v>53606</v>
      </c>
      <c r="O35" s="60"/>
      <c r="P35" s="60"/>
      <c r="Q35" s="60"/>
      <c r="R35" s="60"/>
      <c r="S35" s="60"/>
      <c r="T35" s="60"/>
      <c r="U35" s="60"/>
      <c r="V35" s="60"/>
      <c r="W35" s="60">
        <v>157865</v>
      </c>
      <c r="X35" s="60">
        <v>346050</v>
      </c>
      <c r="Y35" s="60">
        <v>-188185</v>
      </c>
      <c r="Z35" s="140">
        <v>-54.38</v>
      </c>
      <c r="AA35" s="155"/>
    </row>
    <row r="36" spans="1:27" ht="13.5">
      <c r="A36" s="138" t="s">
        <v>82</v>
      </c>
      <c r="B36" s="136"/>
      <c r="C36" s="155"/>
      <c r="D36" s="155"/>
      <c r="E36" s="156">
        <v>1332880</v>
      </c>
      <c r="F36" s="60">
        <v>1332880</v>
      </c>
      <c r="G36" s="60">
        <v>185994</v>
      </c>
      <c r="H36" s="60">
        <v>192100</v>
      </c>
      <c r="I36" s="60">
        <v>170440</v>
      </c>
      <c r="J36" s="60">
        <v>548534</v>
      </c>
      <c r="K36" s="60"/>
      <c r="L36" s="60"/>
      <c r="M36" s="60">
        <v>96538</v>
      </c>
      <c r="N36" s="60">
        <v>96538</v>
      </c>
      <c r="O36" s="60"/>
      <c r="P36" s="60"/>
      <c r="Q36" s="60"/>
      <c r="R36" s="60"/>
      <c r="S36" s="60"/>
      <c r="T36" s="60"/>
      <c r="U36" s="60"/>
      <c r="V36" s="60"/>
      <c r="W36" s="60">
        <v>645072</v>
      </c>
      <c r="X36" s="60">
        <v>782610</v>
      </c>
      <c r="Y36" s="60">
        <v>-137538</v>
      </c>
      <c r="Z36" s="140">
        <v>-17.57</v>
      </c>
      <c r="AA36" s="155">
        <v>1332880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7571</v>
      </c>
      <c r="H37" s="159">
        <v>20634</v>
      </c>
      <c r="I37" s="159">
        <v>100</v>
      </c>
      <c r="J37" s="159">
        <v>28305</v>
      </c>
      <c r="K37" s="159"/>
      <c r="L37" s="159"/>
      <c r="M37" s="159">
        <v>24215</v>
      </c>
      <c r="N37" s="159">
        <v>24215</v>
      </c>
      <c r="O37" s="159"/>
      <c r="P37" s="159"/>
      <c r="Q37" s="159"/>
      <c r="R37" s="159"/>
      <c r="S37" s="159"/>
      <c r="T37" s="159"/>
      <c r="U37" s="159"/>
      <c r="V37" s="159"/>
      <c r="W37" s="159">
        <v>52520</v>
      </c>
      <c r="X37" s="159">
        <v>200622</v>
      </c>
      <c r="Y37" s="159">
        <v>-148102</v>
      </c>
      <c r="Z37" s="141">
        <v>-73.82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4767866</v>
      </c>
      <c r="F38" s="100">
        <f t="shared" si="7"/>
        <v>4767866</v>
      </c>
      <c r="G38" s="100">
        <f t="shared" si="7"/>
        <v>1846617</v>
      </c>
      <c r="H38" s="100">
        <f t="shared" si="7"/>
        <v>1839042</v>
      </c>
      <c r="I38" s="100">
        <f t="shared" si="7"/>
        <v>1768942</v>
      </c>
      <c r="J38" s="100">
        <f t="shared" si="7"/>
        <v>5454601</v>
      </c>
      <c r="K38" s="100">
        <f t="shared" si="7"/>
        <v>0</v>
      </c>
      <c r="L38" s="100">
        <f t="shared" si="7"/>
        <v>0</v>
      </c>
      <c r="M38" s="100">
        <f t="shared" si="7"/>
        <v>1837498</v>
      </c>
      <c r="N38" s="100">
        <f t="shared" si="7"/>
        <v>1837498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7292099</v>
      </c>
      <c r="X38" s="100">
        <f t="shared" si="7"/>
        <v>37931454</v>
      </c>
      <c r="Y38" s="100">
        <f t="shared" si="7"/>
        <v>-30639355</v>
      </c>
      <c r="Z38" s="137">
        <f>+IF(X38&lt;&gt;0,+(Y38/X38)*100,0)</f>
        <v>-80.77558798563325</v>
      </c>
      <c r="AA38" s="153">
        <f>SUM(AA39:AA41)</f>
        <v>4767866</v>
      </c>
    </row>
    <row r="39" spans="1:27" ht="13.5">
      <c r="A39" s="138" t="s">
        <v>85</v>
      </c>
      <c r="B39" s="136"/>
      <c r="C39" s="155"/>
      <c r="D39" s="155"/>
      <c r="E39" s="156">
        <v>1627349</v>
      </c>
      <c r="F39" s="60">
        <v>1627349</v>
      </c>
      <c r="G39" s="60">
        <v>850359</v>
      </c>
      <c r="H39" s="60">
        <v>794748</v>
      </c>
      <c r="I39" s="60">
        <v>814710</v>
      </c>
      <c r="J39" s="60">
        <v>2459817</v>
      </c>
      <c r="K39" s="60"/>
      <c r="L39" s="60"/>
      <c r="M39" s="60">
        <v>620268</v>
      </c>
      <c r="N39" s="60">
        <v>620268</v>
      </c>
      <c r="O39" s="60"/>
      <c r="P39" s="60"/>
      <c r="Q39" s="60"/>
      <c r="R39" s="60"/>
      <c r="S39" s="60"/>
      <c r="T39" s="60"/>
      <c r="U39" s="60"/>
      <c r="V39" s="60"/>
      <c r="W39" s="60">
        <v>3080085</v>
      </c>
      <c r="X39" s="60">
        <v>4719078</v>
      </c>
      <c r="Y39" s="60">
        <v>-1638993</v>
      </c>
      <c r="Z39" s="140">
        <v>-34.73</v>
      </c>
      <c r="AA39" s="155">
        <v>1627349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996258</v>
      </c>
      <c r="H40" s="60">
        <v>1044294</v>
      </c>
      <c r="I40" s="60">
        <v>954232</v>
      </c>
      <c r="J40" s="60">
        <v>2994784</v>
      </c>
      <c r="K40" s="60"/>
      <c r="L40" s="60"/>
      <c r="M40" s="60">
        <v>1217230</v>
      </c>
      <c r="N40" s="60">
        <v>1217230</v>
      </c>
      <c r="O40" s="60"/>
      <c r="P40" s="60"/>
      <c r="Q40" s="60"/>
      <c r="R40" s="60"/>
      <c r="S40" s="60"/>
      <c r="T40" s="60"/>
      <c r="U40" s="60"/>
      <c r="V40" s="60"/>
      <c r="W40" s="60">
        <v>4212014</v>
      </c>
      <c r="X40" s="60">
        <v>33212376</v>
      </c>
      <c r="Y40" s="60">
        <v>-29000362</v>
      </c>
      <c r="Z40" s="140">
        <v>-87.32</v>
      </c>
      <c r="AA40" s="155"/>
    </row>
    <row r="41" spans="1:27" ht="13.5">
      <c r="A41" s="138" t="s">
        <v>87</v>
      </c>
      <c r="B41" s="136"/>
      <c r="C41" s="155"/>
      <c r="D41" s="155"/>
      <c r="E41" s="156">
        <v>3140517</v>
      </c>
      <c r="F41" s="60">
        <v>3140517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3140517</v>
      </c>
    </row>
    <row r="42" spans="1:27" ht="13.5">
      <c r="A42" s="135" t="s">
        <v>88</v>
      </c>
      <c r="B42" s="142"/>
      <c r="C42" s="153">
        <f aca="true" t="shared" si="8" ref="C42:Y42">SUM(C43:C46)</f>
        <v>49495162</v>
      </c>
      <c r="D42" s="153">
        <f>SUM(D43:D46)</f>
        <v>0</v>
      </c>
      <c r="E42" s="154">
        <f t="shared" si="8"/>
        <v>4264479</v>
      </c>
      <c r="F42" s="100">
        <f t="shared" si="8"/>
        <v>4264479</v>
      </c>
      <c r="G42" s="100">
        <f t="shared" si="8"/>
        <v>16683686</v>
      </c>
      <c r="H42" s="100">
        <f t="shared" si="8"/>
        <v>2326672</v>
      </c>
      <c r="I42" s="100">
        <f t="shared" si="8"/>
        <v>2221200</v>
      </c>
      <c r="J42" s="100">
        <f t="shared" si="8"/>
        <v>21231558</v>
      </c>
      <c r="K42" s="100">
        <f t="shared" si="8"/>
        <v>0</v>
      </c>
      <c r="L42" s="100">
        <f t="shared" si="8"/>
        <v>0</v>
      </c>
      <c r="M42" s="100">
        <f t="shared" si="8"/>
        <v>6960220</v>
      </c>
      <c r="N42" s="100">
        <f t="shared" si="8"/>
        <v>6960220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28191778</v>
      </c>
      <c r="X42" s="100">
        <f t="shared" si="8"/>
        <v>57396300</v>
      </c>
      <c r="Y42" s="100">
        <f t="shared" si="8"/>
        <v>-29204522</v>
      </c>
      <c r="Z42" s="137">
        <f>+IF(X42&lt;&gt;0,+(Y42/X42)*100,0)</f>
        <v>-50.882238053672445</v>
      </c>
      <c r="AA42" s="153">
        <f>SUM(AA43:AA46)</f>
        <v>4264479</v>
      </c>
    </row>
    <row r="43" spans="1:27" ht="13.5">
      <c r="A43" s="138" t="s">
        <v>89</v>
      </c>
      <c r="B43" s="136"/>
      <c r="C43" s="155">
        <v>49380040</v>
      </c>
      <c r="D43" s="155"/>
      <c r="E43" s="156">
        <v>4264479</v>
      </c>
      <c r="F43" s="60">
        <v>4264479</v>
      </c>
      <c r="G43" s="60">
        <v>14849329</v>
      </c>
      <c r="H43" s="60">
        <v>1301784</v>
      </c>
      <c r="I43" s="60">
        <v>1134047</v>
      </c>
      <c r="J43" s="60">
        <v>17285160</v>
      </c>
      <c r="K43" s="60"/>
      <c r="L43" s="60"/>
      <c r="M43" s="60">
        <v>4087766</v>
      </c>
      <c r="N43" s="60">
        <v>4087766</v>
      </c>
      <c r="O43" s="60"/>
      <c r="P43" s="60"/>
      <c r="Q43" s="60"/>
      <c r="R43" s="60"/>
      <c r="S43" s="60"/>
      <c r="T43" s="60"/>
      <c r="U43" s="60"/>
      <c r="V43" s="60"/>
      <c r="W43" s="60">
        <v>21372926</v>
      </c>
      <c r="X43" s="60">
        <v>37780500</v>
      </c>
      <c r="Y43" s="60">
        <v>-16407574</v>
      </c>
      <c r="Z43" s="140">
        <v>-43.43</v>
      </c>
      <c r="AA43" s="155">
        <v>4264479</v>
      </c>
    </row>
    <row r="44" spans="1:27" ht="13.5">
      <c r="A44" s="138" t="s">
        <v>90</v>
      </c>
      <c r="B44" s="136"/>
      <c r="C44" s="155">
        <v>115122</v>
      </c>
      <c r="D44" s="155"/>
      <c r="E44" s="156"/>
      <c r="F44" s="60"/>
      <c r="G44" s="60">
        <v>664783</v>
      </c>
      <c r="H44" s="60">
        <v>376737</v>
      </c>
      <c r="I44" s="60">
        <v>458570</v>
      </c>
      <c r="J44" s="60">
        <v>1500090</v>
      </c>
      <c r="K44" s="60"/>
      <c r="L44" s="60"/>
      <c r="M44" s="60">
        <v>1285603</v>
      </c>
      <c r="N44" s="60">
        <v>1285603</v>
      </c>
      <c r="O44" s="60"/>
      <c r="P44" s="60"/>
      <c r="Q44" s="60"/>
      <c r="R44" s="60"/>
      <c r="S44" s="60"/>
      <c r="T44" s="60"/>
      <c r="U44" s="60"/>
      <c r="V44" s="60"/>
      <c r="W44" s="60">
        <v>2785693</v>
      </c>
      <c r="X44" s="60">
        <v>10320000</v>
      </c>
      <c r="Y44" s="60">
        <v>-7534307</v>
      </c>
      <c r="Z44" s="140">
        <v>-73.01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432579</v>
      </c>
      <c r="H45" s="159">
        <v>143167</v>
      </c>
      <c r="I45" s="159">
        <v>79138</v>
      </c>
      <c r="J45" s="159">
        <v>654884</v>
      </c>
      <c r="K45" s="159"/>
      <c r="L45" s="159"/>
      <c r="M45" s="159">
        <v>785407</v>
      </c>
      <c r="N45" s="159">
        <v>785407</v>
      </c>
      <c r="O45" s="159"/>
      <c r="P45" s="159"/>
      <c r="Q45" s="159"/>
      <c r="R45" s="159"/>
      <c r="S45" s="159"/>
      <c r="T45" s="159"/>
      <c r="U45" s="159"/>
      <c r="V45" s="159"/>
      <c r="W45" s="159">
        <v>1440291</v>
      </c>
      <c r="X45" s="159">
        <v>4326600</v>
      </c>
      <c r="Y45" s="159">
        <v>-2886309</v>
      </c>
      <c r="Z45" s="141">
        <v>-66.71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736995</v>
      </c>
      <c r="H46" s="60">
        <v>504984</v>
      </c>
      <c r="I46" s="60">
        <v>549445</v>
      </c>
      <c r="J46" s="60">
        <v>1791424</v>
      </c>
      <c r="K46" s="60"/>
      <c r="L46" s="60"/>
      <c r="M46" s="60">
        <v>801444</v>
      </c>
      <c r="N46" s="60">
        <v>801444</v>
      </c>
      <c r="O46" s="60"/>
      <c r="P46" s="60"/>
      <c r="Q46" s="60"/>
      <c r="R46" s="60"/>
      <c r="S46" s="60"/>
      <c r="T46" s="60"/>
      <c r="U46" s="60"/>
      <c r="V46" s="60"/>
      <c r="W46" s="60">
        <v>2592868</v>
      </c>
      <c r="X46" s="60">
        <v>4969200</v>
      </c>
      <c r="Y46" s="60">
        <v>-2376332</v>
      </c>
      <c r="Z46" s="140">
        <v>-47.82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251969</v>
      </c>
      <c r="H47" s="100">
        <v>220729</v>
      </c>
      <c r="I47" s="100">
        <v>226941</v>
      </c>
      <c r="J47" s="100">
        <v>699639</v>
      </c>
      <c r="K47" s="100"/>
      <c r="L47" s="100"/>
      <c r="M47" s="100">
        <v>217133</v>
      </c>
      <c r="N47" s="100">
        <v>217133</v>
      </c>
      <c r="O47" s="100"/>
      <c r="P47" s="100"/>
      <c r="Q47" s="100"/>
      <c r="R47" s="100"/>
      <c r="S47" s="100"/>
      <c r="T47" s="100"/>
      <c r="U47" s="100"/>
      <c r="V47" s="100"/>
      <c r="W47" s="100">
        <v>916772</v>
      </c>
      <c r="X47" s="100">
        <v>1811400</v>
      </c>
      <c r="Y47" s="100">
        <v>-894628</v>
      </c>
      <c r="Z47" s="137">
        <v>-49.39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256073777</v>
      </c>
      <c r="D48" s="168">
        <f>+D28+D32+D38+D42+D47</f>
        <v>0</v>
      </c>
      <c r="E48" s="169">
        <f t="shared" si="9"/>
        <v>232178521</v>
      </c>
      <c r="F48" s="73">
        <f t="shared" si="9"/>
        <v>232178521</v>
      </c>
      <c r="G48" s="73">
        <f t="shared" si="9"/>
        <v>25117069</v>
      </c>
      <c r="H48" s="73">
        <f t="shared" si="9"/>
        <v>10634322</v>
      </c>
      <c r="I48" s="73">
        <f t="shared" si="9"/>
        <v>9340841</v>
      </c>
      <c r="J48" s="73">
        <f t="shared" si="9"/>
        <v>45092232</v>
      </c>
      <c r="K48" s="73">
        <f t="shared" si="9"/>
        <v>0</v>
      </c>
      <c r="L48" s="73">
        <f t="shared" si="9"/>
        <v>0</v>
      </c>
      <c r="M48" s="73">
        <f t="shared" si="9"/>
        <v>14930608</v>
      </c>
      <c r="N48" s="73">
        <f t="shared" si="9"/>
        <v>14930608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60022840</v>
      </c>
      <c r="X48" s="73">
        <f t="shared" si="9"/>
        <v>131467116</v>
      </c>
      <c r="Y48" s="73">
        <f t="shared" si="9"/>
        <v>-71444276</v>
      </c>
      <c r="Z48" s="170">
        <f>+IF(X48&lt;&gt;0,+(Y48/X48)*100,0)</f>
        <v>-54.34383758749222</v>
      </c>
      <c r="AA48" s="168">
        <f>+AA28+AA32+AA38+AA42+AA47</f>
        <v>232178521</v>
      </c>
    </row>
    <row r="49" spans="1:27" ht="13.5">
      <c r="A49" s="148" t="s">
        <v>49</v>
      </c>
      <c r="B49" s="149"/>
      <c r="C49" s="171">
        <f aca="true" t="shared" si="10" ref="C49:Y49">+C25-C48</f>
        <v>-38382420</v>
      </c>
      <c r="D49" s="171">
        <f>+D25-D48</f>
        <v>0</v>
      </c>
      <c r="E49" s="172">
        <f t="shared" si="10"/>
        <v>-5731364</v>
      </c>
      <c r="F49" s="173">
        <f t="shared" si="10"/>
        <v>-5731364</v>
      </c>
      <c r="G49" s="173">
        <f t="shared" si="10"/>
        <v>32184494</v>
      </c>
      <c r="H49" s="173">
        <f t="shared" si="10"/>
        <v>1943333</v>
      </c>
      <c r="I49" s="173">
        <f t="shared" si="10"/>
        <v>878134</v>
      </c>
      <c r="J49" s="173">
        <f t="shared" si="10"/>
        <v>35005961</v>
      </c>
      <c r="K49" s="173">
        <f t="shared" si="10"/>
        <v>0</v>
      </c>
      <c r="L49" s="173">
        <f t="shared" si="10"/>
        <v>0</v>
      </c>
      <c r="M49" s="173">
        <f t="shared" si="10"/>
        <v>1399332</v>
      </c>
      <c r="N49" s="173">
        <f t="shared" si="10"/>
        <v>1399332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36405293</v>
      </c>
      <c r="X49" s="173">
        <f>IF(F25=F48,0,X25-X48)</f>
        <v>5240104</v>
      </c>
      <c r="Y49" s="173">
        <f t="shared" si="10"/>
        <v>31165189</v>
      </c>
      <c r="Z49" s="174">
        <f>+IF(X49&lt;&gt;0,+(Y49/X49)*100,0)</f>
        <v>594.7437111935183</v>
      </c>
      <c r="AA49" s="171">
        <f>+AA25-AA48</f>
        <v>-5731364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21407648</v>
      </c>
      <c r="D5" s="155">
        <v>0</v>
      </c>
      <c r="E5" s="156">
        <v>23456412</v>
      </c>
      <c r="F5" s="60">
        <v>23456412</v>
      </c>
      <c r="G5" s="60">
        <v>28089834</v>
      </c>
      <c r="H5" s="60">
        <v>-13709</v>
      </c>
      <c r="I5" s="60">
        <v>-12167</v>
      </c>
      <c r="J5" s="60">
        <v>28063958</v>
      </c>
      <c r="K5" s="60">
        <v>0</v>
      </c>
      <c r="L5" s="60">
        <v>0</v>
      </c>
      <c r="M5" s="60">
        <v>-48</v>
      </c>
      <c r="N5" s="60">
        <v>-48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28063910</v>
      </c>
      <c r="X5" s="60">
        <v>23456000</v>
      </c>
      <c r="Y5" s="60">
        <v>4607910</v>
      </c>
      <c r="Z5" s="140">
        <v>19.64</v>
      </c>
      <c r="AA5" s="155">
        <v>23456412</v>
      </c>
    </row>
    <row r="6" spans="1:27" ht="13.5">
      <c r="A6" s="181" t="s">
        <v>102</v>
      </c>
      <c r="B6" s="182"/>
      <c r="C6" s="155">
        <v>494911</v>
      </c>
      <c r="D6" s="155">
        <v>0</v>
      </c>
      <c r="E6" s="156">
        <v>898880</v>
      </c>
      <c r="F6" s="60">
        <v>898880</v>
      </c>
      <c r="G6" s="60">
        <v>26485</v>
      </c>
      <c r="H6" s="60">
        <v>129370</v>
      </c>
      <c r="I6" s="60">
        <v>0</v>
      </c>
      <c r="J6" s="60">
        <v>155855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155855</v>
      </c>
      <c r="X6" s="60">
        <v>460000</v>
      </c>
      <c r="Y6" s="60">
        <v>-304145</v>
      </c>
      <c r="Z6" s="140">
        <v>-66.12</v>
      </c>
      <c r="AA6" s="155">
        <v>898880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84774816</v>
      </c>
      <c r="F7" s="60">
        <v>84774816</v>
      </c>
      <c r="G7" s="60">
        <v>8334465</v>
      </c>
      <c r="H7" s="60">
        <v>8907030</v>
      </c>
      <c r="I7" s="60">
        <v>8384008</v>
      </c>
      <c r="J7" s="60">
        <v>25625503</v>
      </c>
      <c r="K7" s="60">
        <v>0</v>
      </c>
      <c r="L7" s="60">
        <v>0</v>
      </c>
      <c r="M7" s="60">
        <v>11176835</v>
      </c>
      <c r="N7" s="60">
        <v>11176835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36802338</v>
      </c>
      <c r="X7" s="60">
        <v>44445000</v>
      </c>
      <c r="Y7" s="60">
        <v>-7642662</v>
      </c>
      <c r="Z7" s="140">
        <v>-17.2</v>
      </c>
      <c r="AA7" s="155">
        <v>84774816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22003752</v>
      </c>
      <c r="F8" s="60">
        <v>22003752</v>
      </c>
      <c r="G8" s="60">
        <v>577836</v>
      </c>
      <c r="H8" s="60">
        <v>-250330</v>
      </c>
      <c r="I8" s="60">
        <v>7648</v>
      </c>
      <c r="J8" s="60">
        <v>335154</v>
      </c>
      <c r="K8" s="60">
        <v>0</v>
      </c>
      <c r="L8" s="60">
        <v>0</v>
      </c>
      <c r="M8" s="60">
        <v>1710545</v>
      </c>
      <c r="N8" s="60">
        <v>1710545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2045699</v>
      </c>
      <c r="X8" s="60">
        <v>10050000</v>
      </c>
      <c r="Y8" s="60">
        <v>-8004301</v>
      </c>
      <c r="Z8" s="140">
        <v>-79.64</v>
      </c>
      <c r="AA8" s="155">
        <v>22003752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14797890</v>
      </c>
      <c r="F9" s="60">
        <v>14797890</v>
      </c>
      <c r="G9" s="60">
        <v>88916</v>
      </c>
      <c r="H9" s="60">
        <v>1127</v>
      </c>
      <c r="I9" s="60">
        <v>2043</v>
      </c>
      <c r="J9" s="60">
        <v>92086</v>
      </c>
      <c r="K9" s="60">
        <v>0</v>
      </c>
      <c r="L9" s="60">
        <v>0</v>
      </c>
      <c r="M9" s="60">
        <v>-1054</v>
      </c>
      <c r="N9" s="60">
        <v>-1054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91032</v>
      </c>
      <c r="X9" s="60">
        <v>3261168</v>
      </c>
      <c r="Y9" s="60">
        <v>-3170136</v>
      </c>
      <c r="Z9" s="140">
        <v>-97.21</v>
      </c>
      <c r="AA9" s="155">
        <v>14797890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6187750</v>
      </c>
      <c r="F10" s="54">
        <v>6187750</v>
      </c>
      <c r="G10" s="54">
        <v>1318855</v>
      </c>
      <c r="H10" s="54">
        <v>1327097</v>
      </c>
      <c r="I10" s="54">
        <v>1338128</v>
      </c>
      <c r="J10" s="54">
        <v>3984080</v>
      </c>
      <c r="K10" s="54">
        <v>0</v>
      </c>
      <c r="L10" s="54">
        <v>0</v>
      </c>
      <c r="M10" s="54">
        <v>1231438</v>
      </c>
      <c r="N10" s="54">
        <v>1231438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5215518</v>
      </c>
      <c r="X10" s="54">
        <v>7398564</v>
      </c>
      <c r="Y10" s="54">
        <v>-2183046</v>
      </c>
      <c r="Z10" s="184">
        <v>-29.51</v>
      </c>
      <c r="AA10" s="130">
        <v>6187750</v>
      </c>
    </row>
    <row r="11" spans="1:27" ht="13.5">
      <c r="A11" s="183" t="s">
        <v>107</v>
      </c>
      <c r="B11" s="185"/>
      <c r="C11" s="155">
        <v>127948059</v>
      </c>
      <c r="D11" s="155">
        <v>0</v>
      </c>
      <c r="E11" s="156">
        <v>167915</v>
      </c>
      <c r="F11" s="60">
        <v>167915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84000</v>
      </c>
      <c r="Y11" s="60">
        <v>-84000</v>
      </c>
      <c r="Z11" s="140">
        <v>-100</v>
      </c>
      <c r="AA11" s="155">
        <v>167915</v>
      </c>
    </row>
    <row r="12" spans="1:27" ht="13.5">
      <c r="A12" s="183" t="s">
        <v>108</v>
      </c>
      <c r="B12" s="185"/>
      <c r="C12" s="155">
        <v>2200589</v>
      </c>
      <c r="D12" s="155">
        <v>0</v>
      </c>
      <c r="E12" s="156">
        <v>1900429</v>
      </c>
      <c r="F12" s="60">
        <v>1900429</v>
      </c>
      <c r="G12" s="60">
        <v>260160</v>
      </c>
      <c r="H12" s="60">
        <v>169743</v>
      </c>
      <c r="I12" s="60">
        <v>125725</v>
      </c>
      <c r="J12" s="60">
        <v>555628</v>
      </c>
      <c r="K12" s="60">
        <v>0</v>
      </c>
      <c r="L12" s="60">
        <v>0</v>
      </c>
      <c r="M12" s="60">
        <v>242361</v>
      </c>
      <c r="N12" s="60">
        <v>242361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797989</v>
      </c>
      <c r="X12" s="60">
        <v>1014800</v>
      </c>
      <c r="Y12" s="60">
        <v>-216811</v>
      </c>
      <c r="Z12" s="140">
        <v>-21.36</v>
      </c>
      <c r="AA12" s="155">
        <v>1900429</v>
      </c>
    </row>
    <row r="13" spans="1:27" ht="13.5">
      <c r="A13" s="181" t="s">
        <v>109</v>
      </c>
      <c r="B13" s="185"/>
      <c r="C13" s="155">
        <v>6532419</v>
      </c>
      <c r="D13" s="155">
        <v>0</v>
      </c>
      <c r="E13" s="156">
        <v>58300</v>
      </c>
      <c r="F13" s="60">
        <v>58300</v>
      </c>
      <c r="G13" s="60">
        <v>15649</v>
      </c>
      <c r="H13" s="60">
        <v>10312</v>
      </c>
      <c r="I13" s="60">
        <v>0</v>
      </c>
      <c r="J13" s="60">
        <v>25961</v>
      </c>
      <c r="K13" s="60">
        <v>0</v>
      </c>
      <c r="L13" s="60">
        <v>0</v>
      </c>
      <c r="M13" s="60">
        <v>7480</v>
      </c>
      <c r="N13" s="60">
        <v>7480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33441</v>
      </c>
      <c r="X13" s="60">
        <v>29000</v>
      </c>
      <c r="Y13" s="60">
        <v>4441</v>
      </c>
      <c r="Z13" s="140">
        <v>15.31</v>
      </c>
      <c r="AA13" s="155">
        <v>58300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6500000</v>
      </c>
      <c r="F14" s="60">
        <v>6500000</v>
      </c>
      <c r="G14" s="60">
        <v>791463</v>
      </c>
      <c r="H14" s="60">
        <v>846462</v>
      </c>
      <c r="I14" s="60">
        <v>260334</v>
      </c>
      <c r="J14" s="60">
        <v>1898259</v>
      </c>
      <c r="K14" s="60">
        <v>0</v>
      </c>
      <c r="L14" s="60">
        <v>0</v>
      </c>
      <c r="M14" s="60">
        <v>-7</v>
      </c>
      <c r="N14" s="60">
        <v>-7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1898252</v>
      </c>
      <c r="X14" s="60">
        <v>3250000</v>
      </c>
      <c r="Y14" s="60">
        <v>-1351748</v>
      </c>
      <c r="Z14" s="140">
        <v>-41.59</v>
      </c>
      <c r="AA14" s="155">
        <v>6500000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295478</v>
      </c>
      <c r="D16" s="155">
        <v>0</v>
      </c>
      <c r="E16" s="156">
        <v>183698</v>
      </c>
      <c r="F16" s="60">
        <v>183698</v>
      </c>
      <c r="G16" s="60">
        <v>17760</v>
      </c>
      <c r="H16" s="60">
        <v>34444</v>
      </c>
      <c r="I16" s="60">
        <v>8644</v>
      </c>
      <c r="J16" s="60">
        <v>60848</v>
      </c>
      <c r="K16" s="60">
        <v>0</v>
      </c>
      <c r="L16" s="60">
        <v>0</v>
      </c>
      <c r="M16" s="60">
        <v>3051</v>
      </c>
      <c r="N16" s="60">
        <v>3051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63899</v>
      </c>
      <c r="X16" s="60">
        <v>91000</v>
      </c>
      <c r="Y16" s="60">
        <v>-27101</v>
      </c>
      <c r="Z16" s="140">
        <v>-29.78</v>
      </c>
      <c r="AA16" s="155">
        <v>183698</v>
      </c>
    </row>
    <row r="17" spans="1:27" ht="13.5">
      <c r="A17" s="181" t="s">
        <v>113</v>
      </c>
      <c r="B17" s="185"/>
      <c r="C17" s="155">
        <v>1569346</v>
      </c>
      <c r="D17" s="155">
        <v>0</v>
      </c>
      <c r="E17" s="156">
        <v>2495533</v>
      </c>
      <c r="F17" s="60">
        <v>2495533</v>
      </c>
      <c r="G17" s="60">
        <v>51557</v>
      </c>
      <c r="H17" s="60">
        <v>26550</v>
      </c>
      <c r="I17" s="60">
        <v>37123</v>
      </c>
      <c r="J17" s="60">
        <v>115230</v>
      </c>
      <c r="K17" s="60">
        <v>0</v>
      </c>
      <c r="L17" s="60">
        <v>0</v>
      </c>
      <c r="M17" s="60">
        <v>25750</v>
      </c>
      <c r="N17" s="60">
        <v>25750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140980</v>
      </c>
      <c r="X17" s="60">
        <v>1250000</v>
      </c>
      <c r="Y17" s="60">
        <v>-1109020</v>
      </c>
      <c r="Z17" s="140">
        <v>-88.72</v>
      </c>
      <c r="AA17" s="155">
        <v>2495533</v>
      </c>
    </row>
    <row r="18" spans="1:27" ht="13.5">
      <c r="A18" s="183" t="s">
        <v>114</v>
      </c>
      <c r="B18" s="182"/>
      <c r="C18" s="155">
        <v>53072345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8217500</v>
      </c>
      <c r="Y18" s="60">
        <v>-8217500</v>
      </c>
      <c r="Z18" s="140">
        <v>-100</v>
      </c>
      <c r="AA18" s="155">
        <v>0</v>
      </c>
    </row>
    <row r="19" spans="1:27" ht="13.5">
      <c r="A19" s="181" t="s">
        <v>34</v>
      </c>
      <c r="B19" s="185"/>
      <c r="C19" s="155">
        <v>1862640</v>
      </c>
      <c r="D19" s="155">
        <v>0</v>
      </c>
      <c r="E19" s="156">
        <v>47095000</v>
      </c>
      <c r="F19" s="60">
        <v>47095000</v>
      </c>
      <c r="G19" s="60">
        <v>17656000</v>
      </c>
      <c r="H19" s="60">
        <v>1414298</v>
      </c>
      <c r="I19" s="60">
        <v>0</v>
      </c>
      <c r="J19" s="60">
        <v>19070298</v>
      </c>
      <c r="K19" s="60">
        <v>0</v>
      </c>
      <c r="L19" s="60">
        <v>0</v>
      </c>
      <c r="M19" s="60">
        <v>1847899</v>
      </c>
      <c r="N19" s="60">
        <v>1847899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20918197</v>
      </c>
      <c r="X19" s="60">
        <v>36506000</v>
      </c>
      <c r="Y19" s="60">
        <v>-15587803</v>
      </c>
      <c r="Z19" s="140">
        <v>-42.7</v>
      </c>
      <c r="AA19" s="155">
        <v>47095000</v>
      </c>
    </row>
    <row r="20" spans="1:27" ht="13.5">
      <c r="A20" s="181" t="s">
        <v>35</v>
      </c>
      <c r="B20" s="185"/>
      <c r="C20" s="155">
        <v>2307922</v>
      </c>
      <c r="D20" s="155">
        <v>0</v>
      </c>
      <c r="E20" s="156">
        <v>712782</v>
      </c>
      <c r="F20" s="54">
        <v>712782</v>
      </c>
      <c r="G20" s="54">
        <v>72583</v>
      </c>
      <c r="H20" s="54">
        <v>-24739</v>
      </c>
      <c r="I20" s="54">
        <v>67489</v>
      </c>
      <c r="J20" s="54">
        <v>115333</v>
      </c>
      <c r="K20" s="54">
        <v>0</v>
      </c>
      <c r="L20" s="54">
        <v>0</v>
      </c>
      <c r="M20" s="54">
        <v>85690</v>
      </c>
      <c r="N20" s="54">
        <v>85690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201023</v>
      </c>
      <c r="X20" s="54">
        <v>356800</v>
      </c>
      <c r="Y20" s="54">
        <v>-155777</v>
      </c>
      <c r="Z20" s="184">
        <v>-43.66</v>
      </c>
      <c r="AA20" s="130">
        <v>712782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217691357</v>
      </c>
      <c r="D22" s="188">
        <f>SUM(D5:D21)</f>
        <v>0</v>
      </c>
      <c r="E22" s="189">
        <f t="shared" si="0"/>
        <v>211233157</v>
      </c>
      <c r="F22" s="190">
        <f t="shared" si="0"/>
        <v>211233157</v>
      </c>
      <c r="G22" s="190">
        <f t="shared" si="0"/>
        <v>57301563</v>
      </c>
      <c r="H22" s="190">
        <f t="shared" si="0"/>
        <v>12577655</v>
      </c>
      <c r="I22" s="190">
        <f t="shared" si="0"/>
        <v>10218975</v>
      </c>
      <c r="J22" s="190">
        <f t="shared" si="0"/>
        <v>80098193</v>
      </c>
      <c r="K22" s="190">
        <f t="shared" si="0"/>
        <v>0</v>
      </c>
      <c r="L22" s="190">
        <f t="shared" si="0"/>
        <v>0</v>
      </c>
      <c r="M22" s="190">
        <f t="shared" si="0"/>
        <v>16329940</v>
      </c>
      <c r="N22" s="190">
        <f t="shared" si="0"/>
        <v>16329940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96428133</v>
      </c>
      <c r="X22" s="190">
        <f t="shared" si="0"/>
        <v>139869832</v>
      </c>
      <c r="Y22" s="190">
        <f t="shared" si="0"/>
        <v>-43441699</v>
      </c>
      <c r="Z22" s="191">
        <f>+IF(X22&lt;&gt;0,+(Y22/X22)*100,0)</f>
        <v>-31.05866245696213</v>
      </c>
      <c r="AA22" s="188">
        <f>SUM(AA5:AA21)</f>
        <v>211233157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67560608</v>
      </c>
      <c r="D25" s="155">
        <v>0</v>
      </c>
      <c r="E25" s="156">
        <v>64497000</v>
      </c>
      <c r="F25" s="60">
        <v>64497000</v>
      </c>
      <c r="G25" s="60">
        <v>5472832</v>
      </c>
      <c r="H25" s="60">
        <v>4877761</v>
      </c>
      <c r="I25" s="60">
        <v>4896702</v>
      </c>
      <c r="J25" s="60">
        <v>15247295</v>
      </c>
      <c r="K25" s="60">
        <v>0</v>
      </c>
      <c r="L25" s="60">
        <v>0</v>
      </c>
      <c r="M25" s="60">
        <v>5208817</v>
      </c>
      <c r="N25" s="60">
        <v>5208817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20456112</v>
      </c>
      <c r="X25" s="60">
        <v>39515500</v>
      </c>
      <c r="Y25" s="60">
        <v>-19059388</v>
      </c>
      <c r="Z25" s="140">
        <v>-48.23</v>
      </c>
      <c r="AA25" s="155">
        <v>64497000</v>
      </c>
    </row>
    <row r="26" spans="1:27" ht="13.5">
      <c r="A26" s="183" t="s">
        <v>38</v>
      </c>
      <c r="B26" s="182"/>
      <c r="C26" s="155">
        <v>6293573</v>
      </c>
      <c r="D26" s="155">
        <v>0</v>
      </c>
      <c r="E26" s="156">
        <v>6743337</v>
      </c>
      <c r="F26" s="60">
        <v>6743337</v>
      </c>
      <c r="G26" s="60">
        <v>523063</v>
      </c>
      <c r="H26" s="60">
        <v>522053</v>
      </c>
      <c r="I26" s="60">
        <v>524073</v>
      </c>
      <c r="J26" s="60">
        <v>1569189</v>
      </c>
      <c r="K26" s="60">
        <v>0</v>
      </c>
      <c r="L26" s="60">
        <v>0</v>
      </c>
      <c r="M26" s="60">
        <v>495273</v>
      </c>
      <c r="N26" s="60">
        <v>495273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2064462</v>
      </c>
      <c r="X26" s="60">
        <v>3241134</v>
      </c>
      <c r="Y26" s="60">
        <v>-1176672</v>
      </c>
      <c r="Z26" s="140">
        <v>-36.3</v>
      </c>
      <c r="AA26" s="155">
        <v>6743337</v>
      </c>
    </row>
    <row r="27" spans="1:27" ht="13.5">
      <c r="A27" s="183" t="s">
        <v>118</v>
      </c>
      <c r="B27" s="182"/>
      <c r="C27" s="155">
        <v>43901533</v>
      </c>
      <c r="D27" s="155">
        <v>0</v>
      </c>
      <c r="E27" s="156">
        <v>6457359</v>
      </c>
      <c r="F27" s="60">
        <v>6457359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6457359</v>
      </c>
    </row>
    <row r="28" spans="1:27" ht="13.5">
      <c r="A28" s="183" t="s">
        <v>39</v>
      </c>
      <c r="B28" s="182"/>
      <c r="C28" s="155">
        <v>2238924</v>
      </c>
      <c r="D28" s="155">
        <v>0</v>
      </c>
      <c r="E28" s="156">
        <v>57672040</v>
      </c>
      <c r="F28" s="60">
        <v>57672040</v>
      </c>
      <c r="G28" s="60">
        <v>2312</v>
      </c>
      <c r="H28" s="60">
        <v>12121</v>
      </c>
      <c r="I28" s="60">
        <v>5947</v>
      </c>
      <c r="J28" s="60">
        <v>20380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20380</v>
      </c>
      <c r="X28" s="60"/>
      <c r="Y28" s="60">
        <v>20380</v>
      </c>
      <c r="Z28" s="140">
        <v>0</v>
      </c>
      <c r="AA28" s="155">
        <v>57672040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559000</v>
      </c>
      <c r="F29" s="60">
        <v>559000</v>
      </c>
      <c r="G29" s="60">
        <v>0</v>
      </c>
      <c r="H29" s="60">
        <v>461</v>
      </c>
      <c r="I29" s="60">
        <v>5</v>
      </c>
      <c r="J29" s="60">
        <v>466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466</v>
      </c>
      <c r="X29" s="60">
        <v>279000</v>
      </c>
      <c r="Y29" s="60">
        <v>-278534</v>
      </c>
      <c r="Z29" s="140">
        <v>-99.83</v>
      </c>
      <c r="AA29" s="155">
        <v>559000</v>
      </c>
    </row>
    <row r="30" spans="1:27" ht="13.5">
      <c r="A30" s="183" t="s">
        <v>119</v>
      </c>
      <c r="B30" s="182"/>
      <c r="C30" s="155">
        <v>49495162</v>
      </c>
      <c r="D30" s="155">
        <v>0</v>
      </c>
      <c r="E30" s="156">
        <v>54069334</v>
      </c>
      <c r="F30" s="60">
        <v>54069334</v>
      </c>
      <c r="G30" s="60">
        <v>13811963</v>
      </c>
      <c r="H30" s="60">
        <v>46285</v>
      </c>
      <c r="I30" s="60">
        <v>32441</v>
      </c>
      <c r="J30" s="60">
        <v>13890689</v>
      </c>
      <c r="K30" s="60">
        <v>0</v>
      </c>
      <c r="L30" s="60">
        <v>0</v>
      </c>
      <c r="M30" s="60">
        <v>3337609</v>
      </c>
      <c r="N30" s="60">
        <v>3337609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17228298</v>
      </c>
      <c r="X30" s="60">
        <v>28480500</v>
      </c>
      <c r="Y30" s="60">
        <v>-11252202</v>
      </c>
      <c r="Z30" s="140">
        <v>-39.51</v>
      </c>
      <c r="AA30" s="155">
        <v>54069334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498008</v>
      </c>
      <c r="F31" s="60">
        <v>498008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936000</v>
      </c>
      <c r="Y31" s="60">
        <v>-936000</v>
      </c>
      <c r="Z31" s="140">
        <v>-100</v>
      </c>
      <c r="AA31" s="155">
        <v>498008</v>
      </c>
    </row>
    <row r="32" spans="1:27" ht="13.5">
      <c r="A32" s="183" t="s">
        <v>121</v>
      </c>
      <c r="B32" s="182"/>
      <c r="C32" s="155">
        <v>5290809</v>
      </c>
      <c r="D32" s="155">
        <v>0</v>
      </c>
      <c r="E32" s="156">
        <v>5084168</v>
      </c>
      <c r="F32" s="60">
        <v>5084168</v>
      </c>
      <c r="G32" s="60">
        <v>-277343</v>
      </c>
      <c r="H32" s="60">
        <v>1423518</v>
      </c>
      <c r="I32" s="60">
        <v>298198</v>
      </c>
      <c r="J32" s="60">
        <v>1444373</v>
      </c>
      <c r="K32" s="60">
        <v>0</v>
      </c>
      <c r="L32" s="60">
        <v>0</v>
      </c>
      <c r="M32" s="60">
        <v>626097</v>
      </c>
      <c r="N32" s="60">
        <v>626097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2070470</v>
      </c>
      <c r="X32" s="60">
        <v>3543000</v>
      </c>
      <c r="Y32" s="60">
        <v>-1472530</v>
      </c>
      <c r="Z32" s="140">
        <v>-41.56</v>
      </c>
      <c r="AA32" s="155">
        <v>5084168</v>
      </c>
    </row>
    <row r="33" spans="1:27" ht="13.5">
      <c r="A33" s="183" t="s">
        <v>42</v>
      </c>
      <c r="B33" s="182"/>
      <c r="C33" s="155">
        <v>31170289</v>
      </c>
      <c r="D33" s="155">
        <v>0</v>
      </c>
      <c r="E33" s="156">
        <v>178084</v>
      </c>
      <c r="F33" s="60">
        <v>178084</v>
      </c>
      <c r="G33" s="60">
        <v>2400680</v>
      </c>
      <c r="H33" s="60">
        <v>1327583</v>
      </c>
      <c r="I33" s="60">
        <v>1295943</v>
      </c>
      <c r="J33" s="60">
        <v>5024206</v>
      </c>
      <c r="K33" s="60">
        <v>0</v>
      </c>
      <c r="L33" s="60">
        <v>0</v>
      </c>
      <c r="M33" s="60">
        <v>2388358</v>
      </c>
      <c r="N33" s="60">
        <v>2388358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7412564</v>
      </c>
      <c r="X33" s="60">
        <v>89300</v>
      </c>
      <c r="Y33" s="60">
        <v>7323264</v>
      </c>
      <c r="Z33" s="140">
        <v>8200.74</v>
      </c>
      <c r="AA33" s="155">
        <v>178084</v>
      </c>
    </row>
    <row r="34" spans="1:27" ht="13.5">
      <c r="A34" s="183" t="s">
        <v>43</v>
      </c>
      <c r="B34" s="182"/>
      <c r="C34" s="155">
        <v>50122879</v>
      </c>
      <c r="D34" s="155">
        <v>0</v>
      </c>
      <c r="E34" s="156">
        <v>36420191</v>
      </c>
      <c r="F34" s="60">
        <v>36420191</v>
      </c>
      <c r="G34" s="60">
        <v>3183562</v>
      </c>
      <c r="H34" s="60">
        <v>2424540</v>
      </c>
      <c r="I34" s="60">
        <v>2287532</v>
      </c>
      <c r="J34" s="60">
        <v>7895634</v>
      </c>
      <c r="K34" s="60">
        <v>0</v>
      </c>
      <c r="L34" s="60">
        <v>0</v>
      </c>
      <c r="M34" s="60">
        <v>2874454</v>
      </c>
      <c r="N34" s="60">
        <v>2874454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10770088</v>
      </c>
      <c r="X34" s="60">
        <v>23700000</v>
      </c>
      <c r="Y34" s="60">
        <v>-12929912</v>
      </c>
      <c r="Z34" s="140">
        <v>-54.56</v>
      </c>
      <c r="AA34" s="155">
        <v>36420191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256073777</v>
      </c>
      <c r="D36" s="188">
        <f>SUM(D25:D35)</f>
        <v>0</v>
      </c>
      <c r="E36" s="189">
        <f t="shared" si="1"/>
        <v>232178521</v>
      </c>
      <c r="F36" s="190">
        <f t="shared" si="1"/>
        <v>232178521</v>
      </c>
      <c r="G36" s="190">
        <f t="shared" si="1"/>
        <v>25117069</v>
      </c>
      <c r="H36" s="190">
        <f t="shared" si="1"/>
        <v>10634322</v>
      </c>
      <c r="I36" s="190">
        <f t="shared" si="1"/>
        <v>9340841</v>
      </c>
      <c r="J36" s="190">
        <f t="shared" si="1"/>
        <v>45092232</v>
      </c>
      <c r="K36" s="190">
        <f t="shared" si="1"/>
        <v>0</v>
      </c>
      <c r="L36" s="190">
        <f t="shared" si="1"/>
        <v>0</v>
      </c>
      <c r="M36" s="190">
        <f t="shared" si="1"/>
        <v>14930608</v>
      </c>
      <c r="N36" s="190">
        <f t="shared" si="1"/>
        <v>14930608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60022840</v>
      </c>
      <c r="X36" s="190">
        <f t="shared" si="1"/>
        <v>99784434</v>
      </c>
      <c r="Y36" s="190">
        <f t="shared" si="1"/>
        <v>-39761594</v>
      </c>
      <c r="Z36" s="191">
        <f>+IF(X36&lt;&gt;0,+(Y36/X36)*100,0)</f>
        <v>-39.84749164383695</v>
      </c>
      <c r="AA36" s="188">
        <f>SUM(AA25:AA35)</f>
        <v>232178521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-38382420</v>
      </c>
      <c r="D38" s="199">
        <f>+D22-D36</f>
        <v>0</v>
      </c>
      <c r="E38" s="200">
        <f t="shared" si="2"/>
        <v>-20945364</v>
      </c>
      <c r="F38" s="106">
        <f t="shared" si="2"/>
        <v>-20945364</v>
      </c>
      <c r="G38" s="106">
        <f t="shared" si="2"/>
        <v>32184494</v>
      </c>
      <c r="H38" s="106">
        <f t="shared" si="2"/>
        <v>1943333</v>
      </c>
      <c r="I38" s="106">
        <f t="shared" si="2"/>
        <v>878134</v>
      </c>
      <c r="J38" s="106">
        <f t="shared" si="2"/>
        <v>35005961</v>
      </c>
      <c r="K38" s="106">
        <f t="shared" si="2"/>
        <v>0</v>
      </c>
      <c r="L38" s="106">
        <f t="shared" si="2"/>
        <v>0</v>
      </c>
      <c r="M38" s="106">
        <f t="shared" si="2"/>
        <v>1399332</v>
      </c>
      <c r="N38" s="106">
        <f t="shared" si="2"/>
        <v>1399332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36405293</v>
      </c>
      <c r="X38" s="106">
        <f>IF(F22=F36,0,X22-X36)</f>
        <v>40085398</v>
      </c>
      <c r="Y38" s="106">
        <f t="shared" si="2"/>
        <v>-3680105</v>
      </c>
      <c r="Z38" s="201">
        <f>+IF(X38&lt;&gt;0,+(Y38/X38)*100,0)</f>
        <v>-9.18066224513974</v>
      </c>
      <c r="AA38" s="199">
        <f>+AA22-AA36</f>
        <v>-20945364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15214000</v>
      </c>
      <c r="F39" s="60">
        <v>15214000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11512000</v>
      </c>
      <c r="Y39" s="60">
        <v>-11512000</v>
      </c>
      <c r="Z39" s="140">
        <v>-100</v>
      </c>
      <c r="AA39" s="155">
        <v>15214000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-38382420</v>
      </c>
      <c r="D42" s="206">
        <f>SUM(D38:D41)</f>
        <v>0</v>
      </c>
      <c r="E42" s="207">
        <f t="shared" si="3"/>
        <v>-5731364</v>
      </c>
      <c r="F42" s="88">
        <f t="shared" si="3"/>
        <v>-5731364</v>
      </c>
      <c r="G42" s="88">
        <f t="shared" si="3"/>
        <v>32184494</v>
      </c>
      <c r="H42" s="88">
        <f t="shared" si="3"/>
        <v>1943333</v>
      </c>
      <c r="I42" s="88">
        <f t="shared" si="3"/>
        <v>878134</v>
      </c>
      <c r="J42" s="88">
        <f t="shared" si="3"/>
        <v>35005961</v>
      </c>
      <c r="K42" s="88">
        <f t="shared" si="3"/>
        <v>0</v>
      </c>
      <c r="L42" s="88">
        <f t="shared" si="3"/>
        <v>0</v>
      </c>
      <c r="M42" s="88">
        <f t="shared" si="3"/>
        <v>1399332</v>
      </c>
      <c r="N42" s="88">
        <f t="shared" si="3"/>
        <v>1399332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36405293</v>
      </c>
      <c r="X42" s="88">
        <f t="shared" si="3"/>
        <v>51597398</v>
      </c>
      <c r="Y42" s="88">
        <f t="shared" si="3"/>
        <v>-15192105</v>
      </c>
      <c r="Z42" s="208">
        <f>+IF(X42&lt;&gt;0,+(Y42/X42)*100,0)</f>
        <v>-29.44354868437358</v>
      </c>
      <c r="AA42" s="206">
        <f>SUM(AA38:AA41)</f>
        <v>-5731364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-38382420</v>
      </c>
      <c r="D44" s="210">
        <f>+D42-D43</f>
        <v>0</v>
      </c>
      <c r="E44" s="211">
        <f t="shared" si="4"/>
        <v>-5731364</v>
      </c>
      <c r="F44" s="77">
        <f t="shared" si="4"/>
        <v>-5731364</v>
      </c>
      <c r="G44" s="77">
        <f t="shared" si="4"/>
        <v>32184494</v>
      </c>
      <c r="H44" s="77">
        <f t="shared" si="4"/>
        <v>1943333</v>
      </c>
      <c r="I44" s="77">
        <f t="shared" si="4"/>
        <v>878134</v>
      </c>
      <c r="J44" s="77">
        <f t="shared" si="4"/>
        <v>35005961</v>
      </c>
      <c r="K44" s="77">
        <f t="shared" si="4"/>
        <v>0</v>
      </c>
      <c r="L44" s="77">
        <f t="shared" si="4"/>
        <v>0</v>
      </c>
      <c r="M44" s="77">
        <f t="shared" si="4"/>
        <v>1399332</v>
      </c>
      <c r="N44" s="77">
        <f t="shared" si="4"/>
        <v>1399332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36405293</v>
      </c>
      <c r="X44" s="77">
        <f t="shared" si="4"/>
        <v>51597398</v>
      </c>
      <c r="Y44" s="77">
        <f t="shared" si="4"/>
        <v>-15192105</v>
      </c>
      <c r="Z44" s="212">
        <f>+IF(X44&lt;&gt;0,+(Y44/X44)*100,0)</f>
        <v>-29.44354868437358</v>
      </c>
      <c r="AA44" s="210">
        <f>+AA42-AA43</f>
        <v>-5731364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-38382420</v>
      </c>
      <c r="D46" s="206">
        <f>SUM(D44:D45)</f>
        <v>0</v>
      </c>
      <c r="E46" s="207">
        <f t="shared" si="5"/>
        <v>-5731364</v>
      </c>
      <c r="F46" s="88">
        <f t="shared" si="5"/>
        <v>-5731364</v>
      </c>
      <c r="G46" s="88">
        <f t="shared" si="5"/>
        <v>32184494</v>
      </c>
      <c r="H46" s="88">
        <f t="shared" si="5"/>
        <v>1943333</v>
      </c>
      <c r="I46" s="88">
        <f t="shared" si="5"/>
        <v>878134</v>
      </c>
      <c r="J46" s="88">
        <f t="shared" si="5"/>
        <v>35005961</v>
      </c>
      <c r="K46" s="88">
        <f t="shared" si="5"/>
        <v>0</v>
      </c>
      <c r="L46" s="88">
        <f t="shared" si="5"/>
        <v>0</v>
      </c>
      <c r="M46" s="88">
        <f t="shared" si="5"/>
        <v>1399332</v>
      </c>
      <c r="N46" s="88">
        <f t="shared" si="5"/>
        <v>1399332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36405293</v>
      </c>
      <c r="X46" s="88">
        <f t="shared" si="5"/>
        <v>51597398</v>
      </c>
      <c r="Y46" s="88">
        <f t="shared" si="5"/>
        <v>-15192105</v>
      </c>
      <c r="Z46" s="208">
        <f>+IF(X46&lt;&gt;0,+(Y46/X46)*100,0)</f>
        <v>-29.44354868437358</v>
      </c>
      <c r="AA46" s="206">
        <f>SUM(AA44:AA45)</f>
        <v>-5731364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-38382420</v>
      </c>
      <c r="D48" s="217">
        <f>SUM(D46:D47)</f>
        <v>0</v>
      </c>
      <c r="E48" s="218">
        <f t="shared" si="6"/>
        <v>-5731364</v>
      </c>
      <c r="F48" s="219">
        <f t="shared" si="6"/>
        <v>-5731364</v>
      </c>
      <c r="G48" s="219">
        <f t="shared" si="6"/>
        <v>32184494</v>
      </c>
      <c r="H48" s="220">
        <f t="shared" si="6"/>
        <v>1943333</v>
      </c>
      <c r="I48" s="220">
        <f t="shared" si="6"/>
        <v>878134</v>
      </c>
      <c r="J48" s="220">
        <f t="shared" si="6"/>
        <v>35005961</v>
      </c>
      <c r="K48" s="220">
        <f t="shared" si="6"/>
        <v>0</v>
      </c>
      <c r="L48" s="220">
        <f t="shared" si="6"/>
        <v>0</v>
      </c>
      <c r="M48" s="219">
        <f t="shared" si="6"/>
        <v>1399332</v>
      </c>
      <c r="N48" s="219">
        <f t="shared" si="6"/>
        <v>1399332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36405293</v>
      </c>
      <c r="X48" s="220">
        <f t="shared" si="6"/>
        <v>51597398</v>
      </c>
      <c r="Y48" s="220">
        <f t="shared" si="6"/>
        <v>-15192105</v>
      </c>
      <c r="Z48" s="221">
        <f>+IF(X48&lt;&gt;0,+(Y48/X48)*100,0)</f>
        <v>-29.44354868437358</v>
      </c>
      <c r="AA48" s="222">
        <f>SUM(AA46:AA47)</f>
        <v>-5731364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16863700</v>
      </c>
      <c r="D5" s="153">
        <f>SUM(D6:D8)</f>
        <v>0</v>
      </c>
      <c r="E5" s="154">
        <f t="shared" si="0"/>
        <v>550000</v>
      </c>
      <c r="F5" s="100">
        <f t="shared" si="0"/>
        <v>550000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550000</v>
      </c>
    </row>
    <row r="6" spans="1:27" ht="13.5">
      <c r="A6" s="138" t="s">
        <v>75</v>
      </c>
      <c r="B6" s="136"/>
      <c r="C6" s="155"/>
      <c r="D6" s="155"/>
      <c r="E6" s="156">
        <v>450000</v>
      </c>
      <c r="F6" s="60">
        <v>450000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450000</v>
      </c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100000</v>
      </c>
    </row>
    <row r="8" spans="1:27" ht="13.5">
      <c r="A8" s="138" t="s">
        <v>77</v>
      </c>
      <c r="B8" s="136"/>
      <c r="C8" s="155">
        <v>16863700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10050000</v>
      </c>
      <c r="F9" s="100">
        <f t="shared" si="1"/>
        <v>10050000</v>
      </c>
      <c r="G9" s="100">
        <f t="shared" si="1"/>
        <v>0</v>
      </c>
      <c r="H9" s="100">
        <f t="shared" si="1"/>
        <v>0</v>
      </c>
      <c r="I9" s="100">
        <f t="shared" si="1"/>
        <v>939419</v>
      </c>
      <c r="J9" s="100">
        <f t="shared" si="1"/>
        <v>939419</v>
      </c>
      <c r="K9" s="100">
        <f t="shared" si="1"/>
        <v>175501</v>
      </c>
      <c r="L9" s="100">
        <f t="shared" si="1"/>
        <v>32483</v>
      </c>
      <c r="M9" s="100">
        <f t="shared" si="1"/>
        <v>285778</v>
      </c>
      <c r="N9" s="100">
        <f t="shared" si="1"/>
        <v>493762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1433181</v>
      </c>
      <c r="X9" s="100">
        <f t="shared" si="1"/>
        <v>0</v>
      </c>
      <c r="Y9" s="100">
        <f t="shared" si="1"/>
        <v>1433181</v>
      </c>
      <c r="Z9" s="137">
        <f>+IF(X9&lt;&gt;0,+(Y9/X9)*100,0)</f>
        <v>0</v>
      </c>
      <c r="AA9" s="102">
        <f>SUM(AA10:AA14)</f>
        <v>10050000</v>
      </c>
    </row>
    <row r="10" spans="1:27" ht="13.5">
      <c r="A10" s="138" t="s">
        <v>79</v>
      </c>
      <c r="B10" s="136"/>
      <c r="C10" s="155"/>
      <c r="D10" s="155"/>
      <c r="E10" s="156">
        <v>6550000</v>
      </c>
      <c r="F10" s="60">
        <v>6550000</v>
      </c>
      <c r="G10" s="60"/>
      <c r="H10" s="60"/>
      <c r="I10" s="60">
        <v>939419</v>
      </c>
      <c r="J10" s="60">
        <v>939419</v>
      </c>
      <c r="K10" s="60">
        <v>175501</v>
      </c>
      <c r="L10" s="60">
        <v>32483</v>
      </c>
      <c r="M10" s="60">
        <v>285778</v>
      </c>
      <c r="N10" s="60">
        <v>493762</v>
      </c>
      <c r="O10" s="60"/>
      <c r="P10" s="60"/>
      <c r="Q10" s="60"/>
      <c r="R10" s="60"/>
      <c r="S10" s="60"/>
      <c r="T10" s="60"/>
      <c r="U10" s="60"/>
      <c r="V10" s="60"/>
      <c r="W10" s="60">
        <v>1433181</v>
      </c>
      <c r="X10" s="60"/>
      <c r="Y10" s="60">
        <v>1433181</v>
      </c>
      <c r="Z10" s="140"/>
      <c r="AA10" s="62">
        <v>6550000</v>
      </c>
    </row>
    <row r="11" spans="1:27" ht="13.5">
      <c r="A11" s="138" t="s">
        <v>80</v>
      </c>
      <c r="B11" s="136"/>
      <c r="C11" s="155"/>
      <c r="D11" s="155"/>
      <c r="E11" s="156">
        <v>3500000</v>
      </c>
      <c r="F11" s="60">
        <v>3500000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3500000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120051995</v>
      </c>
      <c r="D15" s="153">
        <f>SUM(D16:D18)</f>
        <v>0</v>
      </c>
      <c r="E15" s="154">
        <f t="shared" si="2"/>
        <v>5350000</v>
      </c>
      <c r="F15" s="100">
        <f t="shared" si="2"/>
        <v>5350000</v>
      </c>
      <c r="G15" s="100">
        <f t="shared" si="2"/>
        <v>611053</v>
      </c>
      <c r="H15" s="100">
        <f t="shared" si="2"/>
        <v>350136</v>
      </c>
      <c r="I15" s="100">
        <f t="shared" si="2"/>
        <v>1253261</v>
      </c>
      <c r="J15" s="100">
        <f t="shared" si="2"/>
        <v>2214450</v>
      </c>
      <c r="K15" s="100">
        <f t="shared" si="2"/>
        <v>148907</v>
      </c>
      <c r="L15" s="100">
        <f t="shared" si="2"/>
        <v>723940</v>
      </c>
      <c r="M15" s="100">
        <f t="shared" si="2"/>
        <v>246003</v>
      </c>
      <c r="N15" s="100">
        <f t="shared" si="2"/>
        <v>1118850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3333300</v>
      </c>
      <c r="X15" s="100">
        <f t="shared" si="2"/>
        <v>0</v>
      </c>
      <c r="Y15" s="100">
        <f t="shared" si="2"/>
        <v>3333300</v>
      </c>
      <c r="Z15" s="137">
        <f>+IF(X15&lt;&gt;0,+(Y15/X15)*100,0)</f>
        <v>0</v>
      </c>
      <c r="AA15" s="102">
        <f>SUM(AA16:AA18)</f>
        <v>5350000</v>
      </c>
    </row>
    <row r="16" spans="1:27" ht="13.5">
      <c r="A16" s="138" t="s">
        <v>85</v>
      </c>
      <c r="B16" s="136"/>
      <c r="C16" s="155"/>
      <c r="D16" s="155"/>
      <c r="E16" s="156">
        <v>600000</v>
      </c>
      <c r="F16" s="60">
        <v>600000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600000</v>
      </c>
    </row>
    <row r="17" spans="1:27" ht="13.5">
      <c r="A17" s="138" t="s">
        <v>86</v>
      </c>
      <c r="B17" s="136"/>
      <c r="C17" s="155">
        <v>120051995</v>
      </c>
      <c r="D17" s="155"/>
      <c r="E17" s="156">
        <v>4750000</v>
      </c>
      <c r="F17" s="60">
        <v>4750000</v>
      </c>
      <c r="G17" s="60">
        <v>611053</v>
      </c>
      <c r="H17" s="60">
        <v>350136</v>
      </c>
      <c r="I17" s="60">
        <v>1253261</v>
      </c>
      <c r="J17" s="60">
        <v>2214450</v>
      </c>
      <c r="K17" s="60">
        <v>148907</v>
      </c>
      <c r="L17" s="60">
        <v>723940</v>
      </c>
      <c r="M17" s="60">
        <v>246003</v>
      </c>
      <c r="N17" s="60">
        <v>1118850</v>
      </c>
      <c r="O17" s="60"/>
      <c r="P17" s="60"/>
      <c r="Q17" s="60"/>
      <c r="R17" s="60"/>
      <c r="S17" s="60"/>
      <c r="T17" s="60"/>
      <c r="U17" s="60"/>
      <c r="V17" s="60"/>
      <c r="W17" s="60">
        <v>3333300</v>
      </c>
      <c r="X17" s="60"/>
      <c r="Y17" s="60">
        <v>3333300</v>
      </c>
      <c r="Z17" s="140"/>
      <c r="AA17" s="62">
        <v>4750000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136915695</v>
      </c>
      <c r="D25" s="217">
        <f>+D5+D9+D15+D19+D24</f>
        <v>0</v>
      </c>
      <c r="E25" s="230">
        <f t="shared" si="4"/>
        <v>15950000</v>
      </c>
      <c r="F25" s="219">
        <f t="shared" si="4"/>
        <v>15950000</v>
      </c>
      <c r="G25" s="219">
        <f t="shared" si="4"/>
        <v>611053</v>
      </c>
      <c r="H25" s="219">
        <f t="shared" si="4"/>
        <v>350136</v>
      </c>
      <c r="I25" s="219">
        <f t="shared" si="4"/>
        <v>2192680</v>
      </c>
      <c r="J25" s="219">
        <f t="shared" si="4"/>
        <v>3153869</v>
      </c>
      <c r="K25" s="219">
        <f t="shared" si="4"/>
        <v>324408</v>
      </c>
      <c r="L25" s="219">
        <f t="shared" si="4"/>
        <v>756423</v>
      </c>
      <c r="M25" s="219">
        <f t="shared" si="4"/>
        <v>531781</v>
      </c>
      <c r="N25" s="219">
        <f t="shared" si="4"/>
        <v>1612612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4766481</v>
      </c>
      <c r="X25" s="219">
        <f t="shared" si="4"/>
        <v>0</v>
      </c>
      <c r="Y25" s="219">
        <f t="shared" si="4"/>
        <v>4766481</v>
      </c>
      <c r="Z25" s="231">
        <f>+IF(X25&lt;&gt;0,+(Y25/X25)*100,0)</f>
        <v>0</v>
      </c>
      <c r="AA25" s="232">
        <f>+AA5+AA9+AA15+AA19+AA24</f>
        <v>15950000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120051995</v>
      </c>
      <c r="D28" s="155"/>
      <c r="E28" s="156">
        <v>14550000</v>
      </c>
      <c r="F28" s="60">
        <v>14550000</v>
      </c>
      <c r="G28" s="60">
        <v>611053</v>
      </c>
      <c r="H28" s="60">
        <v>350136</v>
      </c>
      <c r="I28" s="60">
        <v>2192680</v>
      </c>
      <c r="J28" s="60">
        <v>3153869</v>
      </c>
      <c r="K28" s="60">
        <v>324408</v>
      </c>
      <c r="L28" s="60">
        <v>756423</v>
      </c>
      <c r="M28" s="60">
        <v>531781</v>
      </c>
      <c r="N28" s="60">
        <v>1612612</v>
      </c>
      <c r="O28" s="60"/>
      <c r="P28" s="60"/>
      <c r="Q28" s="60"/>
      <c r="R28" s="60"/>
      <c r="S28" s="60"/>
      <c r="T28" s="60"/>
      <c r="U28" s="60"/>
      <c r="V28" s="60"/>
      <c r="W28" s="60">
        <v>4766481</v>
      </c>
      <c r="X28" s="60"/>
      <c r="Y28" s="60">
        <v>4766481</v>
      </c>
      <c r="Z28" s="140"/>
      <c r="AA28" s="155">
        <v>14550000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120051995</v>
      </c>
      <c r="D32" s="210">
        <f>SUM(D28:D31)</f>
        <v>0</v>
      </c>
      <c r="E32" s="211">
        <f t="shared" si="5"/>
        <v>14550000</v>
      </c>
      <c r="F32" s="77">
        <f t="shared" si="5"/>
        <v>14550000</v>
      </c>
      <c r="G32" s="77">
        <f t="shared" si="5"/>
        <v>611053</v>
      </c>
      <c r="H32" s="77">
        <f t="shared" si="5"/>
        <v>350136</v>
      </c>
      <c r="I32" s="77">
        <f t="shared" si="5"/>
        <v>2192680</v>
      </c>
      <c r="J32" s="77">
        <f t="shared" si="5"/>
        <v>3153869</v>
      </c>
      <c r="K32" s="77">
        <f t="shared" si="5"/>
        <v>324408</v>
      </c>
      <c r="L32" s="77">
        <f t="shared" si="5"/>
        <v>756423</v>
      </c>
      <c r="M32" s="77">
        <f t="shared" si="5"/>
        <v>531781</v>
      </c>
      <c r="N32" s="77">
        <f t="shared" si="5"/>
        <v>1612612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4766481</v>
      </c>
      <c r="X32" s="77">
        <f t="shared" si="5"/>
        <v>0</v>
      </c>
      <c r="Y32" s="77">
        <f t="shared" si="5"/>
        <v>4766481</v>
      </c>
      <c r="Z32" s="212">
        <f>+IF(X32&lt;&gt;0,+(Y32/X32)*100,0)</f>
        <v>0</v>
      </c>
      <c r="AA32" s="79">
        <f>SUM(AA28:AA31)</f>
        <v>14550000</v>
      </c>
    </row>
    <row r="33" spans="1:27" ht="13.5">
      <c r="A33" s="237" t="s">
        <v>51</v>
      </c>
      <c r="B33" s="136" t="s">
        <v>137</v>
      </c>
      <c r="C33" s="155">
        <v>15963663</v>
      </c>
      <c r="D33" s="155"/>
      <c r="E33" s="156">
        <v>1400000</v>
      </c>
      <c r="F33" s="60">
        <v>1400000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1400000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900037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136915695</v>
      </c>
      <c r="D36" s="222">
        <f>SUM(D32:D35)</f>
        <v>0</v>
      </c>
      <c r="E36" s="218">
        <f t="shared" si="6"/>
        <v>15950000</v>
      </c>
      <c r="F36" s="220">
        <f t="shared" si="6"/>
        <v>15950000</v>
      </c>
      <c r="G36" s="220">
        <f t="shared" si="6"/>
        <v>611053</v>
      </c>
      <c r="H36" s="220">
        <f t="shared" si="6"/>
        <v>350136</v>
      </c>
      <c r="I36" s="220">
        <f t="shared" si="6"/>
        <v>2192680</v>
      </c>
      <c r="J36" s="220">
        <f t="shared" si="6"/>
        <v>3153869</v>
      </c>
      <c r="K36" s="220">
        <f t="shared" si="6"/>
        <v>324408</v>
      </c>
      <c r="L36" s="220">
        <f t="shared" si="6"/>
        <v>756423</v>
      </c>
      <c r="M36" s="220">
        <f t="shared" si="6"/>
        <v>531781</v>
      </c>
      <c r="N36" s="220">
        <f t="shared" si="6"/>
        <v>1612612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4766481</v>
      </c>
      <c r="X36" s="220">
        <f t="shared" si="6"/>
        <v>0</v>
      </c>
      <c r="Y36" s="220">
        <f t="shared" si="6"/>
        <v>4766481</v>
      </c>
      <c r="Z36" s="221">
        <f>+IF(X36&lt;&gt;0,+(Y36/X36)*100,0)</f>
        <v>0</v>
      </c>
      <c r="AA36" s="239">
        <f>SUM(AA32:AA35)</f>
        <v>15950000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4586376</v>
      </c>
      <c r="H6" s="60">
        <v>4586376</v>
      </c>
      <c r="I6" s="60">
        <v>4586376</v>
      </c>
      <c r="J6" s="60">
        <v>4586376</v>
      </c>
      <c r="K6" s="60">
        <v>4586376</v>
      </c>
      <c r="L6" s="60">
        <v>4586376</v>
      </c>
      <c r="M6" s="60">
        <v>699813</v>
      </c>
      <c r="N6" s="60">
        <v>699813</v>
      </c>
      <c r="O6" s="60"/>
      <c r="P6" s="60"/>
      <c r="Q6" s="60"/>
      <c r="R6" s="60"/>
      <c r="S6" s="60"/>
      <c r="T6" s="60"/>
      <c r="U6" s="60"/>
      <c r="V6" s="60"/>
      <c r="W6" s="60">
        <v>699813</v>
      </c>
      <c r="X6" s="60"/>
      <c r="Y6" s="60">
        <v>699813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3821000</v>
      </c>
      <c r="F7" s="60">
        <v>3821000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1910500</v>
      </c>
      <c r="Y7" s="60">
        <v>-1910500</v>
      </c>
      <c r="Z7" s="140">
        <v>-100</v>
      </c>
      <c r="AA7" s="62">
        <v>3821000</v>
      </c>
    </row>
    <row r="8" spans="1:27" ht="13.5">
      <c r="A8" s="249" t="s">
        <v>145</v>
      </c>
      <c r="B8" s="182"/>
      <c r="C8" s="155"/>
      <c r="D8" s="155"/>
      <c r="E8" s="59">
        <v>26388000</v>
      </c>
      <c r="F8" s="60">
        <v>26388000</v>
      </c>
      <c r="G8" s="60">
        <v>-1537118</v>
      </c>
      <c r="H8" s="60">
        <v>-1537118</v>
      </c>
      <c r="I8" s="60">
        <v>-1537118</v>
      </c>
      <c r="J8" s="60">
        <v>-1537118</v>
      </c>
      <c r="K8" s="60">
        <v>-1537118</v>
      </c>
      <c r="L8" s="60">
        <v>-1537118</v>
      </c>
      <c r="M8" s="60">
        <v>31571163</v>
      </c>
      <c r="N8" s="60">
        <v>31571163</v>
      </c>
      <c r="O8" s="60"/>
      <c r="P8" s="60"/>
      <c r="Q8" s="60"/>
      <c r="R8" s="60"/>
      <c r="S8" s="60"/>
      <c r="T8" s="60"/>
      <c r="U8" s="60"/>
      <c r="V8" s="60"/>
      <c r="W8" s="60">
        <v>31571163</v>
      </c>
      <c r="X8" s="60">
        <v>13194000</v>
      </c>
      <c r="Y8" s="60">
        <v>18377163</v>
      </c>
      <c r="Z8" s="140">
        <v>139.28</v>
      </c>
      <c r="AA8" s="62">
        <v>26388000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>
        <v>27467940</v>
      </c>
      <c r="H9" s="60">
        <v>27467940</v>
      </c>
      <c r="I9" s="60">
        <v>27467940</v>
      </c>
      <c r="J9" s="60">
        <v>27467940</v>
      </c>
      <c r="K9" s="60">
        <v>27467940</v>
      </c>
      <c r="L9" s="60">
        <v>27467940</v>
      </c>
      <c r="M9" s="60">
        <v>13722848</v>
      </c>
      <c r="N9" s="60">
        <v>13722848</v>
      </c>
      <c r="O9" s="60"/>
      <c r="P9" s="60"/>
      <c r="Q9" s="60"/>
      <c r="R9" s="60"/>
      <c r="S9" s="60"/>
      <c r="T9" s="60"/>
      <c r="U9" s="60"/>
      <c r="V9" s="60"/>
      <c r="W9" s="60">
        <v>13722848</v>
      </c>
      <c r="X9" s="60"/>
      <c r="Y9" s="60">
        <v>13722848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688770</v>
      </c>
      <c r="D11" s="155"/>
      <c r="E11" s="59">
        <v>1060000</v>
      </c>
      <c r="F11" s="60">
        <v>1060000</v>
      </c>
      <c r="G11" s="60">
        <v>35995</v>
      </c>
      <c r="H11" s="60">
        <v>35995</v>
      </c>
      <c r="I11" s="60">
        <v>35995</v>
      </c>
      <c r="J11" s="60">
        <v>35995</v>
      </c>
      <c r="K11" s="60">
        <v>35995</v>
      </c>
      <c r="L11" s="60">
        <v>35995</v>
      </c>
      <c r="M11" s="60">
        <v>323716</v>
      </c>
      <c r="N11" s="60">
        <v>323716</v>
      </c>
      <c r="O11" s="60"/>
      <c r="P11" s="60"/>
      <c r="Q11" s="60"/>
      <c r="R11" s="60"/>
      <c r="S11" s="60"/>
      <c r="T11" s="60"/>
      <c r="U11" s="60"/>
      <c r="V11" s="60"/>
      <c r="W11" s="60">
        <v>323716</v>
      </c>
      <c r="X11" s="60">
        <v>530000</v>
      </c>
      <c r="Y11" s="60">
        <v>-206284</v>
      </c>
      <c r="Z11" s="140">
        <v>-38.92</v>
      </c>
      <c r="AA11" s="62">
        <v>1060000</v>
      </c>
    </row>
    <row r="12" spans="1:27" ht="13.5">
      <c r="A12" s="250" t="s">
        <v>56</v>
      </c>
      <c r="B12" s="251"/>
      <c r="C12" s="168">
        <f aca="true" t="shared" si="0" ref="C12:Y12">SUM(C6:C11)</f>
        <v>688770</v>
      </c>
      <c r="D12" s="168">
        <f>SUM(D6:D11)</f>
        <v>0</v>
      </c>
      <c r="E12" s="72">
        <f t="shared" si="0"/>
        <v>31269000</v>
      </c>
      <c r="F12" s="73">
        <f t="shared" si="0"/>
        <v>31269000</v>
      </c>
      <c r="G12" s="73">
        <f t="shared" si="0"/>
        <v>30553193</v>
      </c>
      <c r="H12" s="73">
        <f t="shared" si="0"/>
        <v>30553193</v>
      </c>
      <c r="I12" s="73">
        <f t="shared" si="0"/>
        <v>30553193</v>
      </c>
      <c r="J12" s="73">
        <f t="shared" si="0"/>
        <v>30553193</v>
      </c>
      <c r="K12" s="73">
        <f t="shared" si="0"/>
        <v>30553193</v>
      </c>
      <c r="L12" s="73">
        <f t="shared" si="0"/>
        <v>30553193</v>
      </c>
      <c r="M12" s="73">
        <f t="shared" si="0"/>
        <v>46317540</v>
      </c>
      <c r="N12" s="73">
        <f t="shared" si="0"/>
        <v>46317540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46317540</v>
      </c>
      <c r="X12" s="73">
        <f t="shared" si="0"/>
        <v>15634500</v>
      </c>
      <c r="Y12" s="73">
        <f t="shared" si="0"/>
        <v>30683040</v>
      </c>
      <c r="Z12" s="170">
        <f>+IF(X12&lt;&gt;0,+(Y12/X12)*100,0)</f>
        <v>196.25213470210113</v>
      </c>
      <c r="AA12" s="74">
        <f>SUM(AA6:AA11)</f>
        <v>31269000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9762654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100</v>
      </c>
      <c r="D16" s="155"/>
      <c r="E16" s="59">
        <v>8015</v>
      </c>
      <c r="F16" s="60">
        <v>8015</v>
      </c>
      <c r="G16" s="159"/>
      <c r="H16" s="159"/>
      <c r="I16" s="159"/>
      <c r="J16" s="60"/>
      <c r="K16" s="159"/>
      <c r="L16" s="159"/>
      <c r="M16" s="60">
        <v>10947633</v>
      </c>
      <c r="N16" s="159">
        <v>10947633</v>
      </c>
      <c r="O16" s="159"/>
      <c r="P16" s="159"/>
      <c r="Q16" s="60"/>
      <c r="R16" s="159"/>
      <c r="S16" s="159"/>
      <c r="T16" s="60"/>
      <c r="U16" s="159"/>
      <c r="V16" s="159"/>
      <c r="W16" s="159">
        <v>10947633</v>
      </c>
      <c r="X16" s="60">
        <v>4008</v>
      </c>
      <c r="Y16" s="159">
        <v>10943625</v>
      </c>
      <c r="Z16" s="141">
        <v>273044.54</v>
      </c>
      <c r="AA16" s="225">
        <v>8015</v>
      </c>
    </row>
    <row r="17" spans="1:27" ht="13.5">
      <c r="A17" s="249" t="s">
        <v>152</v>
      </c>
      <c r="B17" s="182"/>
      <c r="C17" s="155"/>
      <c r="D17" s="155"/>
      <c r="E17" s="59">
        <v>46262000</v>
      </c>
      <c r="F17" s="60">
        <v>46262000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23131000</v>
      </c>
      <c r="Y17" s="60">
        <v>-23131000</v>
      </c>
      <c r="Z17" s="140">
        <v>-100</v>
      </c>
      <c r="AA17" s="62">
        <v>46262000</v>
      </c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654515611</v>
      </c>
      <c r="D19" s="155"/>
      <c r="E19" s="59">
        <v>176110700</v>
      </c>
      <c r="F19" s="60">
        <v>176110700</v>
      </c>
      <c r="G19" s="60"/>
      <c r="H19" s="60"/>
      <c r="I19" s="60"/>
      <c r="J19" s="60"/>
      <c r="K19" s="60"/>
      <c r="L19" s="60"/>
      <c r="M19" s="60">
        <v>62102</v>
      </c>
      <c r="N19" s="60">
        <v>62102</v>
      </c>
      <c r="O19" s="60"/>
      <c r="P19" s="60"/>
      <c r="Q19" s="60"/>
      <c r="R19" s="60"/>
      <c r="S19" s="60"/>
      <c r="T19" s="60"/>
      <c r="U19" s="60"/>
      <c r="V19" s="60"/>
      <c r="W19" s="60">
        <v>62102</v>
      </c>
      <c r="X19" s="60">
        <v>88055350</v>
      </c>
      <c r="Y19" s="60">
        <v>-87993248</v>
      </c>
      <c r="Z19" s="140">
        <v>-99.93</v>
      </c>
      <c r="AA19" s="62">
        <v>176110700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-811208</v>
      </c>
      <c r="D22" s="155"/>
      <c r="E22" s="59">
        <v>5947</v>
      </c>
      <c r="F22" s="60">
        <v>5947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2974</v>
      </c>
      <c r="Y22" s="60">
        <v>-2974</v>
      </c>
      <c r="Z22" s="140">
        <v>-100</v>
      </c>
      <c r="AA22" s="62">
        <v>5947</v>
      </c>
    </row>
    <row r="23" spans="1:27" ht="13.5">
      <c r="A23" s="249" t="s">
        <v>158</v>
      </c>
      <c r="B23" s="182"/>
      <c r="C23" s="155">
        <v>8439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663475696</v>
      </c>
      <c r="D24" s="168">
        <f>SUM(D15:D23)</f>
        <v>0</v>
      </c>
      <c r="E24" s="76">
        <f t="shared" si="1"/>
        <v>222386662</v>
      </c>
      <c r="F24" s="77">
        <f t="shared" si="1"/>
        <v>222386662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11009735</v>
      </c>
      <c r="N24" s="77">
        <f t="shared" si="1"/>
        <v>11009735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11009735</v>
      </c>
      <c r="X24" s="77">
        <f t="shared" si="1"/>
        <v>111193332</v>
      </c>
      <c r="Y24" s="77">
        <f t="shared" si="1"/>
        <v>-100183597</v>
      </c>
      <c r="Z24" s="212">
        <f>+IF(X24&lt;&gt;0,+(Y24/X24)*100,0)</f>
        <v>-90.09856544275515</v>
      </c>
      <c r="AA24" s="79">
        <f>SUM(AA15:AA23)</f>
        <v>222386662</v>
      </c>
    </row>
    <row r="25" spans="1:27" ht="13.5">
      <c r="A25" s="250" t="s">
        <v>159</v>
      </c>
      <c r="B25" s="251"/>
      <c r="C25" s="168">
        <f aca="true" t="shared" si="2" ref="C25:Y25">+C12+C24</f>
        <v>664164466</v>
      </c>
      <c r="D25" s="168">
        <f>+D12+D24</f>
        <v>0</v>
      </c>
      <c r="E25" s="72">
        <f t="shared" si="2"/>
        <v>253655662</v>
      </c>
      <c r="F25" s="73">
        <f t="shared" si="2"/>
        <v>253655662</v>
      </c>
      <c r="G25" s="73">
        <f t="shared" si="2"/>
        <v>30553193</v>
      </c>
      <c r="H25" s="73">
        <f t="shared" si="2"/>
        <v>30553193</v>
      </c>
      <c r="I25" s="73">
        <f t="shared" si="2"/>
        <v>30553193</v>
      </c>
      <c r="J25" s="73">
        <f t="shared" si="2"/>
        <v>30553193</v>
      </c>
      <c r="K25" s="73">
        <f t="shared" si="2"/>
        <v>30553193</v>
      </c>
      <c r="L25" s="73">
        <f t="shared" si="2"/>
        <v>30553193</v>
      </c>
      <c r="M25" s="73">
        <f t="shared" si="2"/>
        <v>57327275</v>
      </c>
      <c r="N25" s="73">
        <f t="shared" si="2"/>
        <v>57327275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57327275</v>
      </c>
      <c r="X25" s="73">
        <f t="shared" si="2"/>
        <v>126827832</v>
      </c>
      <c r="Y25" s="73">
        <f t="shared" si="2"/>
        <v>-69500557</v>
      </c>
      <c r="Z25" s="170">
        <f>+IF(X25&lt;&gt;0,+(Y25/X25)*100,0)</f>
        <v>-54.7991366753001</v>
      </c>
      <c r="AA25" s="74">
        <f>+AA12+AA24</f>
        <v>253655662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2500000</v>
      </c>
      <c r="F29" s="60">
        <v>2500000</v>
      </c>
      <c r="G29" s="60">
        <v>13367</v>
      </c>
      <c r="H29" s="60">
        <v>13367</v>
      </c>
      <c r="I29" s="60">
        <v>13367</v>
      </c>
      <c r="J29" s="60">
        <v>13367</v>
      </c>
      <c r="K29" s="60">
        <v>13367</v>
      </c>
      <c r="L29" s="60">
        <v>13367</v>
      </c>
      <c r="M29" s="60">
        <v>11581</v>
      </c>
      <c r="N29" s="60">
        <v>11581</v>
      </c>
      <c r="O29" s="60"/>
      <c r="P29" s="60"/>
      <c r="Q29" s="60"/>
      <c r="R29" s="60"/>
      <c r="S29" s="60"/>
      <c r="T29" s="60"/>
      <c r="U29" s="60"/>
      <c r="V29" s="60"/>
      <c r="W29" s="60">
        <v>11581</v>
      </c>
      <c r="X29" s="60">
        <v>1250000</v>
      </c>
      <c r="Y29" s="60">
        <v>-1238419</v>
      </c>
      <c r="Z29" s="140">
        <v>-99.07</v>
      </c>
      <c r="AA29" s="62">
        <v>2500000</v>
      </c>
    </row>
    <row r="30" spans="1:27" ht="13.5">
      <c r="A30" s="249" t="s">
        <v>52</v>
      </c>
      <c r="B30" s="182"/>
      <c r="C30" s="155">
        <v>960045</v>
      </c>
      <c r="D30" s="155"/>
      <c r="E30" s="59">
        <v>482476</v>
      </c>
      <c r="F30" s="60">
        <v>482476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241238</v>
      </c>
      <c r="Y30" s="60">
        <v>-241238</v>
      </c>
      <c r="Z30" s="140">
        <v>-100</v>
      </c>
      <c r="AA30" s="62">
        <v>482476</v>
      </c>
    </row>
    <row r="31" spans="1:27" ht="13.5">
      <c r="A31" s="249" t="s">
        <v>163</v>
      </c>
      <c r="B31" s="182"/>
      <c r="C31" s="155">
        <v>3241158</v>
      </c>
      <c r="D31" s="155"/>
      <c r="E31" s="59">
        <v>2288000</v>
      </c>
      <c r="F31" s="60">
        <v>2288000</v>
      </c>
      <c r="G31" s="60">
        <v>2654</v>
      </c>
      <c r="H31" s="60">
        <v>2654</v>
      </c>
      <c r="I31" s="60">
        <v>2654</v>
      </c>
      <c r="J31" s="60">
        <v>2654</v>
      </c>
      <c r="K31" s="60">
        <v>2654</v>
      </c>
      <c r="L31" s="60">
        <v>2654</v>
      </c>
      <c r="M31" s="60">
        <v>44770</v>
      </c>
      <c r="N31" s="60">
        <v>44770</v>
      </c>
      <c r="O31" s="60"/>
      <c r="P31" s="60"/>
      <c r="Q31" s="60"/>
      <c r="R31" s="60"/>
      <c r="S31" s="60"/>
      <c r="T31" s="60"/>
      <c r="U31" s="60"/>
      <c r="V31" s="60"/>
      <c r="W31" s="60">
        <v>44770</v>
      </c>
      <c r="X31" s="60">
        <v>1144000</v>
      </c>
      <c r="Y31" s="60">
        <v>-1099230</v>
      </c>
      <c r="Z31" s="140">
        <v>-96.09</v>
      </c>
      <c r="AA31" s="62">
        <v>2288000</v>
      </c>
    </row>
    <row r="32" spans="1:27" ht="13.5">
      <c r="A32" s="249" t="s">
        <v>164</v>
      </c>
      <c r="B32" s="182"/>
      <c r="C32" s="155">
        <v>52742629</v>
      </c>
      <c r="D32" s="155"/>
      <c r="E32" s="59">
        <v>21300000</v>
      </c>
      <c r="F32" s="60">
        <v>21300000</v>
      </c>
      <c r="G32" s="60">
        <v>-1558726</v>
      </c>
      <c r="H32" s="60">
        <v>-1558726</v>
      </c>
      <c r="I32" s="60">
        <v>-1558726</v>
      </c>
      <c r="J32" s="60">
        <v>-1558726</v>
      </c>
      <c r="K32" s="60">
        <v>-1558726</v>
      </c>
      <c r="L32" s="60">
        <v>-1558726</v>
      </c>
      <c r="M32" s="60">
        <v>5864655</v>
      </c>
      <c r="N32" s="60">
        <v>5864655</v>
      </c>
      <c r="O32" s="60"/>
      <c r="P32" s="60"/>
      <c r="Q32" s="60"/>
      <c r="R32" s="60"/>
      <c r="S32" s="60"/>
      <c r="T32" s="60"/>
      <c r="U32" s="60"/>
      <c r="V32" s="60"/>
      <c r="W32" s="60">
        <v>5864655</v>
      </c>
      <c r="X32" s="60">
        <v>10650000</v>
      </c>
      <c r="Y32" s="60">
        <v>-4785345</v>
      </c>
      <c r="Z32" s="140">
        <v>-44.93</v>
      </c>
      <c r="AA32" s="62">
        <v>21300000</v>
      </c>
    </row>
    <row r="33" spans="1:27" ht="13.5">
      <c r="A33" s="249" t="s">
        <v>165</v>
      </c>
      <c r="B33" s="182"/>
      <c r="C33" s="155">
        <v>2514193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59458025</v>
      </c>
      <c r="D34" s="168">
        <f>SUM(D29:D33)</f>
        <v>0</v>
      </c>
      <c r="E34" s="72">
        <f t="shared" si="3"/>
        <v>26570476</v>
      </c>
      <c r="F34" s="73">
        <f t="shared" si="3"/>
        <v>26570476</v>
      </c>
      <c r="G34" s="73">
        <f t="shared" si="3"/>
        <v>-1542705</v>
      </c>
      <c r="H34" s="73">
        <f t="shared" si="3"/>
        <v>-1542705</v>
      </c>
      <c r="I34" s="73">
        <f t="shared" si="3"/>
        <v>-1542705</v>
      </c>
      <c r="J34" s="73">
        <f t="shared" si="3"/>
        <v>-1542705</v>
      </c>
      <c r="K34" s="73">
        <f t="shared" si="3"/>
        <v>-1542705</v>
      </c>
      <c r="L34" s="73">
        <f t="shared" si="3"/>
        <v>-1542705</v>
      </c>
      <c r="M34" s="73">
        <f t="shared" si="3"/>
        <v>5921006</v>
      </c>
      <c r="N34" s="73">
        <f t="shared" si="3"/>
        <v>5921006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5921006</v>
      </c>
      <c r="X34" s="73">
        <f t="shared" si="3"/>
        <v>13285238</v>
      </c>
      <c r="Y34" s="73">
        <f t="shared" si="3"/>
        <v>-7364232</v>
      </c>
      <c r="Z34" s="170">
        <f>+IF(X34&lt;&gt;0,+(Y34/X34)*100,0)</f>
        <v>-55.431690422106094</v>
      </c>
      <c r="AA34" s="74">
        <f>SUM(AA29:AA33)</f>
        <v>26570476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1503792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38919069</v>
      </c>
      <c r="D38" s="155"/>
      <c r="E38" s="59">
        <v>132550034</v>
      </c>
      <c r="F38" s="60">
        <v>132550034</v>
      </c>
      <c r="G38" s="60"/>
      <c r="H38" s="60"/>
      <c r="I38" s="60"/>
      <c r="J38" s="60"/>
      <c r="K38" s="60"/>
      <c r="L38" s="60"/>
      <c r="M38" s="60">
        <v>10947635</v>
      </c>
      <c r="N38" s="60">
        <v>10947635</v>
      </c>
      <c r="O38" s="60"/>
      <c r="P38" s="60"/>
      <c r="Q38" s="60"/>
      <c r="R38" s="60"/>
      <c r="S38" s="60"/>
      <c r="T38" s="60"/>
      <c r="U38" s="60"/>
      <c r="V38" s="60"/>
      <c r="W38" s="60">
        <v>10947635</v>
      </c>
      <c r="X38" s="60">
        <v>66275017</v>
      </c>
      <c r="Y38" s="60">
        <v>-55327382</v>
      </c>
      <c r="Z38" s="140">
        <v>-83.48</v>
      </c>
      <c r="AA38" s="62">
        <v>132550034</v>
      </c>
    </row>
    <row r="39" spans="1:27" ht="13.5">
      <c r="A39" s="250" t="s">
        <v>59</v>
      </c>
      <c r="B39" s="253"/>
      <c r="C39" s="168">
        <f aca="true" t="shared" si="4" ref="C39:Y39">SUM(C37:C38)</f>
        <v>40422861</v>
      </c>
      <c r="D39" s="168">
        <f>SUM(D37:D38)</f>
        <v>0</v>
      </c>
      <c r="E39" s="76">
        <f t="shared" si="4"/>
        <v>132550034</v>
      </c>
      <c r="F39" s="77">
        <f t="shared" si="4"/>
        <v>132550034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10947635</v>
      </c>
      <c r="N39" s="77">
        <f t="shared" si="4"/>
        <v>10947635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10947635</v>
      </c>
      <c r="X39" s="77">
        <f t="shared" si="4"/>
        <v>66275017</v>
      </c>
      <c r="Y39" s="77">
        <f t="shared" si="4"/>
        <v>-55327382</v>
      </c>
      <c r="Z39" s="212">
        <f>+IF(X39&lt;&gt;0,+(Y39/X39)*100,0)</f>
        <v>-83.48150555736561</v>
      </c>
      <c r="AA39" s="79">
        <f>SUM(AA37:AA38)</f>
        <v>132550034</v>
      </c>
    </row>
    <row r="40" spans="1:27" ht="13.5">
      <c r="A40" s="250" t="s">
        <v>167</v>
      </c>
      <c r="B40" s="251"/>
      <c r="C40" s="168">
        <f aca="true" t="shared" si="5" ref="C40:Y40">+C34+C39</f>
        <v>99880886</v>
      </c>
      <c r="D40" s="168">
        <f>+D34+D39</f>
        <v>0</v>
      </c>
      <c r="E40" s="72">
        <f t="shared" si="5"/>
        <v>159120510</v>
      </c>
      <c r="F40" s="73">
        <f t="shared" si="5"/>
        <v>159120510</v>
      </c>
      <c r="G40" s="73">
        <f t="shared" si="5"/>
        <v>-1542705</v>
      </c>
      <c r="H40" s="73">
        <f t="shared" si="5"/>
        <v>-1542705</v>
      </c>
      <c r="I40" s="73">
        <f t="shared" si="5"/>
        <v>-1542705</v>
      </c>
      <c r="J40" s="73">
        <f t="shared" si="5"/>
        <v>-1542705</v>
      </c>
      <c r="K40" s="73">
        <f t="shared" si="5"/>
        <v>-1542705</v>
      </c>
      <c r="L40" s="73">
        <f t="shared" si="5"/>
        <v>-1542705</v>
      </c>
      <c r="M40" s="73">
        <f t="shared" si="5"/>
        <v>16868641</v>
      </c>
      <c r="N40" s="73">
        <f t="shared" si="5"/>
        <v>16868641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16868641</v>
      </c>
      <c r="X40" s="73">
        <f t="shared" si="5"/>
        <v>79560255</v>
      </c>
      <c r="Y40" s="73">
        <f t="shared" si="5"/>
        <v>-62691614</v>
      </c>
      <c r="Z40" s="170">
        <f>+IF(X40&lt;&gt;0,+(Y40/X40)*100,0)</f>
        <v>-78.79765342632449</v>
      </c>
      <c r="AA40" s="74">
        <f>+AA34+AA39</f>
        <v>159120510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564283580</v>
      </c>
      <c r="D42" s="257">
        <f>+D25-D40</f>
        <v>0</v>
      </c>
      <c r="E42" s="258">
        <f t="shared" si="6"/>
        <v>94535152</v>
      </c>
      <c r="F42" s="259">
        <f t="shared" si="6"/>
        <v>94535152</v>
      </c>
      <c r="G42" s="259">
        <f t="shared" si="6"/>
        <v>32095898</v>
      </c>
      <c r="H42" s="259">
        <f t="shared" si="6"/>
        <v>32095898</v>
      </c>
      <c r="I42" s="259">
        <f t="shared" si="6"/>
        <v>32095898</v>
      </c>
      <c r="J42" s="259">
        <f t="shared" si="6"/>
        <v>32095898</v>
      </c>
      <c r="K42" s="259">
        <f t="shared" si="6"/>
        <v>32095898</v>
      </c>
      <c r="L42" s="259">
        <f t="shared" si="6"/>
        <v>32095898</v>
      </c>
      <c r="M42" s="259">
        <f t="shared" si="6"/>
        <v>40458634</v>
      </c>
      <c r="N42" s="259">
        <f t="shared" si="6"/>
        <v>40458634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40458634</v>
      </c>
      <c r="X42" s="259">
        <f t="shared" si="6"/>
        <v>47267577</v>
      </c>
      <c r="Y42" s="259">
        <f t="shared" si="6"/>
        <v>-6808943</v>
      </c>
      <c r="Z42" s="260">
        <f>+IF(X42&lt;&gt;0,+(Y42/X42)*100,0)</f>
        <v>-14.40510267746536</v>
      </c>
      <c r="AA42" s="261">
        <f>+AA25-AA40</f>
        <v>94535152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564283580</v>
      </c>
      <c r="D45" s="155"/>
      <c r="E45" s="59">
        <v>94535152</v>
      </c>
      <c r="F45" s="60">
        <v>94535152</v>
      </c>
      <c r="G45" s="60">
        <v>32095898</v>
      </c>
      <c r="H45" s="60">
        <v>32095898</v>
      </c>
      <c r="I45" s="60">
        <v>32095898</v>
      </c>
      <c r="J45" s="60">
        <v>32095898</v>
      </c>
      <c r="K45" s="60">
        <v>32095898</v>
      </c>
      <c r="L45" s="60">
        <v>32095898</v>
      </c>
      <c r="M45" s="60">
        <v>40458634</v>
      </c>
      <c r="N45" s="60">
        <v>40458634</v>
      </c>
      <c r="O45" s="60"/>
      <c r="P45" s="60"/>
      <c r="Q45" s="60"/>
      <c r="R45" s="60"/>
      <c r="S45" s="60"/>
      <c r="T45" s="60"/>
      <c r="U45" s="60"/>
      <c r="V45" s="60"/>
      <c r="W45" s="60">
        <v>40458634</v>
      </c>
      <c r="X45" s="60">
        <v>47267576</v>
      </c>
      <c r="Y45" s="60">
        <v>-6808942</v>
      </c>
      <c r="Z45" s="139">
        <v>-14.41</v>
      </c>
      <c r="AA45" s="62">
        <v>94535152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564283580</v>
      </c>
      <c r="D48" s="217">
        <f>SUM(D45:D47)</f>
        <v>0</v>
      </c>
      <c r="E48" s="264">
        <f t="shared" si="7"/>
        <v>94535152</v>
      </c>
      <c r="F48" s="219">
        <f t="shared" si="7"/>
        <v>94535152</v>
      </c>
      <c r="G48" s="219">
        <f t="shared" si="7"/>
        <v>32095898</v>
      </c>
      <c r="H48" s="219">
        <f t="shared" si="7"/>
        <v>32095898</v>
      </c>
      <c r="I48" s="219">
        <f t="shared" si="7"/>
        <v>32095898</v>
      </c>
      <c r="J48" s="219">
        <f t="shared" si="7"/>
        <v>32095898</v>
      </c>
      <c r="K48" s="219">
        <f t="shared" si="7"/>
        <v>32095898</v>
      </c>
      <c r="L48" s="219">
        <f t="shared" si="7"/>
        <v>32095898</v>
      </c>
      <c r="M48" s="219">
        <f t="shared" si="7"/>
        <v>40458634</v>
      </c>
      <c r="N48" s="219">
        <f t="shared" si="7"/>
        <v>40458634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40458634</v>
      </c>
      <c r="X48" s="219">
        <f t="shared" si="7"/>
        <v>47267576</v>
      </c>
      <c r="Y48" s="219">
        <f t="shared" si="7"/>
        <v>-6808942</v>
      </c>
      <c r="Z48" s="265">
        <f>+IF(X48&lt;&gt;0,+(Y48/X48)*100,0)</f>
        <v>-14.405100866606741</v>
      </c>
      <c r="AA48" s="232">
        <f>SUM(AA45:AA47)</f>
        <v>94535152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155061504</v>
      </c>
      <c r="D6" s="155"/>
      <c r="E6" s="59">
        <v>100769935</v>
      </c>
      <c r="F6" s="60">
        <v>100769935</v>
      </c>
      <c r="G6" s="60">
        <v>38838451</v>
      </c>
      <c r="H6" s="60">
        <v>10306583</v>
      </c>
      <c r="I6" s="60">
        <v>9958641</v>
      </c>
      <c r="J6" s="60">
        <v>59103675</v>
      </c>
      <c r="K6" s="60">
        <v>9558796</v>
      </c>
      <c r="L6" s="60">
        <v>354980</v>
      </c>
      <c r="M6" s="60">
        <v>14474568</v>
      </c>
      <c r="N6" s="60">
        <v>24388344</v>
      </c>
      <c r="O6" s="60"/>
      <c r="P6" s="60"/>
      <c r="Q6" s="60"/>
      <c r="R6" s="60"/>
      <c r="S6" s="60"/>
      <c r="T6" s="60"/>
      <c r="U6" s="60"/>
      <c r="V6" s="60"/>
      <c r="W6" s="60">
        <v>83492019</v>
      </c>
      <c r="X6" s="60">
        <v>62112520</v>
      </c>
      <c r="Y6" s="60">
        <v>21379499</v>
      </c>
      <c r="Z6" s="140">
        <v>34.42</v>
      </c>
      <c r="AA6" s="62">
        <v>100769935</v>
      </c>
    </row>
    <row r="7" spans="1:27" ht="13.5">
      <c r="A7" s="249" t="s">
        <v>178</v>
      </c>
      <c r="B7" s="182"/>
      <c r="C7" s="155"/>
      <c r="D7" s="155"/>
      <c r="E7" s="59">
        <v>47095000</v>
      </c>
      <c r="F7" s="60">
        <v>47095000</v>
      </c>
      <c r="G7" s="60">
        <v>17656000</v>
      </c>
      <c r="H7" s="60">
        <v>1414298</v>
      </c>
      <c r="I7" s="60"/>
      <c r="J7" s="60">
        <v>19070298</v>
      </c>
      <c r="K7" s="60">
        <v>3073469</v>
      </c>
      <c r="L7" s="60">
        <v>446000</v>
      </c>
      <c r="M7" s="60">
        <v>1847899</v>
      </c>
      <c r="N7" s="60">
        <v>5367368</v>
      </c>
      <c r="O7" s="60"/>
      <c r="P7" s="60"/>
      <c r="Q7" s="60"/>
      <c r="R7" s="60"/>
      <c r="S7" s="60"/>
      <c r="T7" s="60"/>
      <c r="U7" s="60"/>
      <c r="V7" s="60"/>
      <c r="W7" s="60">
        <v>24437666</v>
      </c>
      <c r="X7" s="60">
        <v>36506000</v>
      </c>
      <c r="Y7" s="60">
        <v>-12068334</v>
      </c>
      <c r="Z7" s="140">
        <v>-33.06</v>
      </c>
      <c r="AA7" s="62">
        <v>47095000</v>
      </c>
    </row>
    <row r="8" spans="1:27" ht="13.5">
      <c r="A8" s="249" t="s">
        <v>179</v>
      </c>
      <c r="B8" s="182"/>
      <c r="C8" s="155"/>
      <c r="D8" s="155"/>
      <c r="E8" s="59">
        <v>15214000</v>
      </c>
      <c r="F8" s="60">
        <v>15214000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11512000</v>
      </c>
      <c r="Y8" s="60">
        <v>-11512000</v>
      </c>
      <c r="Z8" s="140">
        <v>-100</v>
      </c>
      <c r="AA8" s="62">
        <v>15214000</v>
      </c>
    </row>
    <row r="9" spans="1:27" ht="13.5">
      <c r="A9" s="249" t="s">
        <v>180</v>
      </c>
      <c r="B9" s="182"/>
      <c r="C9" s="155">
        <v>6532419</v>
      </c>
      <c r="D9" s="155"/>
      <c r="E9" s="59">
        <v>4027300</v>
      </c>
      <c r="F9" s="60">
        <v>4027300</v>
      </c>
      <c r="G9" s="60">
        <v>807112</v>
      </c>
      <c r="H9" s="60">
        <v>856774</v>
      </c>
      <c r="I9" s="60">
        <v>260334</v>
      </c>
      <c r="J9" s="60">
        <v>1924220</v>
      </c>
      <c r="K9" s="60">
        <v>727389</v>
      </c>
      <c r="L9" s="60">
        <v>513059</v>
      </c>
      <c r="M9" s="60">
        <v>7473</v>
      </c>
      <c r="N9" s="60">
        <v>1247921</v>
      </c>
      <c r="O9" s="60"/>
      <c r="P9" s="60"/>
      <c r="Q9" s="60"/>
      <c r="R9" s="60"/>
      <c r="S9" s="60"/>
      <c r="T9" s="60"/>
      <c r="U9" s="60"/>
      <c r="V9" s="60"/>
      <c r="W9" s="60">
        <v>3172141</v>
      </c>
      <c r="X9" s="60">
        <v>2013500</v>
      </c>
      <c r="Y9" s="60">
        <v>1158641</v>
      </c>
      <c r="Z9" s="140">
        <v>57.54</v>
      </c>
      <c r="AA9" s="62">
        <v>4027300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-169548803</v>
      </c>
      <c r="D12" s="155"/>
      <c r="E12" s="59">
        <v>-164471903</v>
      </c>
      <c r="F12" s="60">
        <v>-164471903</v>
      </c>
      <c r="G12" s="60">
        <v>-37649861</v>
      </c>
      <c r="H12" s="60">
        <v>-9425056</v>
      </c>
      <c r="I12" s="60">
        <v>-8033349</v>
      </c>
      <c r="J12" s="60">
        <v>-55108266</v>
      </c>
      <c r="K12" s="60">
        <v>-16571804</v>
      </c>
      <c r="L12" s="60">
        <v>-14044355</v>
      </c>
      <c r="M12" s="60">
        <v>-12648818</v>
      </c>
      <c r="N12" s="60">
        <v>-43264977</v>
      </c>
      <c r="O12" s="60"/>
      <c r="P12" s="60"/>
      <c r="Q12" s="60"/>
      <c r="R12" s="60"/>
      <c r="S12" s="60"/>
      <c r="T12" s="60"/>
      <c r="U12" s="60"/>
      <c r="V12" s="60"/>
      <c r="W12" s="60">
        <v>-98373243</v>
      </c>
      <c r="X12" s="60">
        <v>-86855434</v>
      </c>
      <c r="Y12" s="60">
        <v>-11517809</v>
      </c>
      <c r="Z12" s="140">
        <v>13.26</v>
      </c>
      <c r="AA12" s="62">
        <v>-164471903</v>
      </c>
    </row>
    <row r="13" spans="1:27" ht="13.5">
      <c r="A13" s="249" t="s">
        <v>40</v>
      </c>
      <c r="B13" s="182"/>
      <c r="C13" s="155"/>
      <c r="D13" s="155"/>
      <c r="E13" s="59">
        <v>-558623</v>
      </c>
      <c r="F13" s="60">
        <v>-558623</v>
      </c>
      <c r="G13" s="60"/>
      <c r="H13" s="60">
        <v>-461</v>
      </c>
      <c r="I13" s="60">
        <v>-5</v>
      </c>
      <c r="J13" s="60">
        <v>-466</v>
      </c>
      <c r="K13" s="60"/>
      <c r="L13" s="60">
        <v>-6863</v>
      </c>
      <c r="M13" s="60"/>
      <c r="N13" s="60">
        <v>-6863</v>
      </c>
      <c r="O13" s="60"/>
      <c r="P13" s="60"/>
      <c r="Q13" s="60"/>
      <c r="R13" s="60"/>
      <c r="S13" s="60"/>
      <c r="T13" s="60"/>
      <c r="U13" s="60"/>
      <c r="V13" s="60"/>
      <c r="W13" s="60">
        <v>-7329</v>
      </c>
      <c r="X13" s="60">
        <v>-279000</v>
      </c>
      <c r="Y13" s="60">
        <v>271671</v>
      </c>
      <c r="Z13" s="140">
        <v>-97.37</v>
      </c>
      <c r="AA13" s="62">
        <v>-558623</v>
      </c>
    </row>
    <row r="14" spans="1:27" ht="13.5">
      <c r="A14" s="249" t="s">
        <v>42</v>
      </c>
      <c r="B14" s="182"/>
      <c r="C14" s="155">
        <v>-31170289</v>
      </c>
      <c r="D14" s="155"/>
      <c r="E14" s="59"/>
      <c r="F14" s="60"/>
      <c r="G14" s="60">
        <v>-2400680</v>
      </c>
      <c r="H14" s="60">
        <v>-1327583</v>
      </c>
      <c r="I14" s="60">
        <v>-1295943</v>
      </c>
      <c r="J14" s="60">
        <v>-5024206</v>
      </c>
      <c r="K14" s="60">
        <v>-1784930</v>
      </c>
      <c r="L14" s="60">
        <v>-658248</v>
      </c>
      <c r="M14" s="60">
        <v>-2388358</v>
      </c>
      <c r="N14" s="60">
        <v>-4831536</v>
      </c>
      <c r="O14" s="60"/>
      <c r="P14" s="60"/>
      <c r="Q14" s="60"/>
      <c r="R14" s="60"/>
      <c r="S14" s="60"/>
      <c r="T14" s="60"/>
      <c r="U14" s="60"/>
      <c r="V14" s="60"/>
      <c r="W14" s="60">
        <v>-9855742</v>
      </c>
      <c r="X14" s="60"/>
      <c r="Y14" s="60">
        <v>-9855742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-39125169</v>
      </c>
      <c r="D15" s="168">
        <f>SUM(D6:D14)</f>
        <v>0</v>
      </c>
      <c r="E15" s="72">
        <f t="shared" si="0"/>
        <v>2075709</v>
      </c>
      <c r="F15" s="73">
        <f t="shared" si="0"/>
        <v>2075709</v>
      </c>
      <c r="G15" s="73">
        <f t="shared" si="0"/>
        <v>17251022</v>
      </c>
      <c r="H15" s="73">
        <f t="shared" si="0"/>
        <v>1824555</v>
      </c>
      <c r="I15" s="73">
        <f t="shared" si="0"/>
        <v>889678</v>
      </c>
      <c r="J15" s="73">
        <f t="shared" si="0"/>
        <v>19965255</v>
      </c>
      <c r="K15" s="73">
        <f t="shared" si="0"/>
        <v>-4997080</v>
      </c>
      <c r="L15" s="73">
        <f t="shared" si="0"/>
        <v>-13395427</v>
      </c>
      <c r="M15" s="73">
        <f t="shared" si="0"/>
        <v>1292764</v>
      </c>
      <c r="N15" s="73">
        <f t="shared" si="0"/>
        <v>-17099743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2865512</v>
      </c>
      <c r="X15" s="73">
        <f t="shared" si="0"/>
        <v>25009586</v>
      </c>
      <c r="Y15" s="73">
        <f t="shared" si="0"/>
        <v>-22144074</v>
      </c>
      <c r="Z15" s="170">
        <f>+IF(X15&lt;&gt;0,+(Y15/X15)*100,0)</f>
        <v>-88.5423453231093</v>
      </c>
      <c r="AA15" s="74">
        <f>SUM(AA6:AA14)</f>
        <v>2075709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450000</v>
      </c>
      <c r="F19" s="60">
        <v>450000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225000</v>
      </c>
      <c r="Y19" s="159">
        <v>-225000</v>
      </c>
      <c r="Z19" s="141">
        <v>-100</v>
      </c>
      <c r="AA19" s="225">
        <v>450000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8258</v>
      </c>
      <c r="H20" s="60"/>
      <c r="I20" s="60"/>
      <c r="J20" s="60">
        <v>8258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8258</v>
      </c>
      <c r="X20" s="60"/>
      <c r="Y20" s="60">
        <v>8258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1395343</v>
      </c>
      <c r="H22" s="60"/>
      <c r="I22" s="60"/>
      <c r="J22" s="60">
        <v>1395343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1395343</v>
      </c>
      <c r="X22" s="60"/>
      <c r="Y22" s="60">
        <v>1395343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-39370182</v>
      </c>
      <c r="D24" s="155"/>
      <c r="E24" s="59">
        <v>-15214000</v>
      </c>
      <c r="F24" s="60">
        <v>-15214000</v>
      </c>
      <c r="G24" s="60"/>
      <c r="H24" s="60"/>
      <c r="I24" s="60">
        <v>-44547</v>
      </c>
      <c r="J24" s="60">
        <v>-44547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-44547</v>
      </c>
      <c r="X24" s="60">
        <v>-7606998</v>
      </c>
      <c r="Y24" s="60">
        <v>7562451</v>
      </c>
      <c r="Z24" s="140">
        <v>-99.41</v>
      </c>
      <c r="AA24" s="62">
        <v>-15214000</v>
      </c>
    </row>
    <row r="25" spans="1:27" ht="13.5">
      <c r="A25" s="250" t="s">
        <v>191</v>
      </c>
      <c r="B25" s="251"/>
      <c r="C25" s="168">
        <f aca="true" t="shared" si="1" ref="C25:Y25">SUM(C19:C24)</f>
        <v>-39370182</v>
      </c>
      <c r="D25" s="168">
        <f>SUM(D19:D24)</f>
        <v>0</v>
      </c>
      <c r="E25" s="72">
        <f t="shared" si="1"/>
        <v>-14764000</v>
      </c>
      <c r="F25" s="73">
        <f t="shared" si="1"/>
        <v>-14764000</v>
      </c>
      <c r="G25" s="73">
        <f t="shared" si="1"/>
        <v>1403601</v>
      </c>
      <c r="H25" s="73">
        <f t="shared" si="1"/>
        <v>0</v>
      </c>
      <c r="I25" s="73">
        <f t="shared" si="1"/>
        <v>-44547</v>
      </c>
      <c r="J25" s="73">
        <f t="shared" si="1"/>
        <v>1359054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1359054</v>
      </c>
      <c r="X25" s="73">
        <f t="shared" si="1"/>
        <v>-7381998</v>
      </c>
      <c r="Y25" s="73">
        <f t="shared" si="1"/>
        <v>8741052</v>
      </c>
      <c r="Z25" s="170">
        <f>+IF(X25&lt;&gt;0,+(Y25/X25)*100,0)</f>
        <v>-118.41038157962114</v>
      </c>
      <c r="AA25" s="74">
        <f>SUM(AA19:AA24)</f>
        <v>-14764000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>
        <v>-889050</v>
      </c>
      <c r="H30" s="60"/>
      <c r="I30" s="60"/>
      <c r="J30" s="60">
        <v>-889050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-889050</v>
      </c>
      <c r="X30" s="60"/>
      <c r="Y30" s="60">
        <v>-889050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-3238505</v>
      </c>
      <c r="H31" s="159">
        <v>7905</v>
      </c>
      <c r="I31" s="159">
        <v>1724</v>
      </c>
      <c r="J31" s="159">
        <v>-3228876</v>
      </c>
      <c r="K31" s="60">
        <v>3812</v>
      </c>
      <c r="L31" s="60">
        <v>29277</v>
      </c>
      <c r="M31" s="60">
        <v>14546</v>
      </c>
      <c r="N31" s="60">
        <v>47635</v>
      </c>
      <c r="O31" s="159"/>
      <c r="P31" s="159"/>
      <c r="Q31" s="159"/>
      <c r="R31" s="60"/>
      <c r="S31" s="60"/>
      <c r="T31" s="60"/>
      <c r="U31" s="60"/>
      <c r="V31" s="159"/>
      <c r="W31" s="159">
        <v>-3181241</v>
      </c>
      <c r="X31" s="159"/>
      <c r="Y31" s="60">
        <v>-3181241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-945912</v>
      </c>
      <c r="D33" s="155"/>
      <c r="E33" s="59">
        <v>-429474</v>
      </c>
      <c r="F33" s="60">
        <v>-429474</v>
      </c>
      <c r="G33" s="60">
        <v>-801738</v>
      </c>
      <c r="H33" s="60"/>
      <c r="I33" s="60"/>
      <c r="J33" s="60">
        <v>-801738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-801738</v>
      </c>
      <c r="X33" s="60">
        <v>-214740</v>
      </c>
      <c r="Y33" s="60">
        <v>-586998</v>
      </c>
      <c r="Z33" s="140">
        <v>273.35</v>
      </c>
      <c r="AA33" s="62">
        <v>-429474</v>
      </c>
    </row>
    <row r="34" spans="1:27" ht="13.5">
      <c r="A34" s="250" t="s">
        <v>197</v>
      </c>
      <c r="B34" s="251"/>
      <c r="C34" s="168">
        <f aca="true" t="shared" si="2" ref="C34:Y34">SUM(C29:C33)</f>
        <v>-945912</v>
      </c>
      <c r="D34" s="168">
        <f>SUM(D29:D33)</f>
        <v>0</v>
      </c>
      <c r="E34" s="72">
        <f t="shared" si="2"/>
        <v>-429474</v>
      </c>
      <c r="F34" s="73">
        <f t="shared" si="2"/>
        <v>-429474</v>
      </c>
      <c r="G34" s="73">
        <f t="shared" si="2"/>
        <v>-4929293</v>
      </c>
      <c r="H34" s="73">
        <f t="shared" si="2"/>
        <v>7905</v>
      </c>
      <c r="I34" s="73">
        <f t="shared" si="2"/>
        <v>1724</v>
      </c>
      <c r="J34" s="73">
        <f t="shared" si="2"/>
        <v>-4919664</v>
      </c>
      <c r="K34" s="73">
        <f t="shared" si="2"/>
        <v>3812</v>
      </c>
      <c r="L34" s="73">
        <f t="shared" si="2"/>
        <v>29277</v>
      </c>
      <c r="M34" s="73">
        <f t="shared" si="2"/>
        <v>14546</v>
      </c>
      <c r="N34" s="73">
        <f t="shared" si="2"/>
        <v>47635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-4872029</v>
      </c>
      <c r="X34" s="73">
        <f t="shared" si="2"/>
        <v>-214740</v>
      </c>
      <c r="Y34" s="73">
        <f t="shared" si="2"/>
        <v>-4657289</v>
      </c>
      <c r="Z34" s="170">
        <f>+IF(X34&lt;&gt;0,+(Y34/X34)*100,0)</f>
        <v>2168.803669553879</v>
      </c>
      <c r="AA34" s="74">
        <f>SUM(AA29:AA33)</f>
        <v>-429474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-79441263</v>
      </c>
      <c r="D36" s="153">
        <f>+D15+D25+D34</f>
        <v>0</v>
      </c>
      <c r="E36" s="99">
        <f t="shared" si="3"/>
        <v>-13117765</v>
      </c>
      <c r="F36" s="100">
        <f t="shared" si="3"/>
        <v>-13117765</v>
      </c>
      <c r="G36" s="100">
        <f t="shared" si="3"/>
        <v>13725330</v>
      </c>
      <c r="H36" s="100">
        <f t="shared" si="3"/>
        <v>1832460</v>
      </c>
      <c r="I36" s="100">
        <f t="shared" si="3"/>
        <v>846855</v>
      </c>
      <c r="J36" s="100">
        <f t="shared" si="3"/>
        <v>16404645</v>
      </c>
      <c r="K36" s="100">
        <f t="shared" si="3"/>
        <v>-4993268</v>
      </c>
      <c r="L36" s="100">
        <f t="shared" si="3"/>
        <v>-13366150</v>
      </c>
      <c r="M36" s="100">
        <f t="shared" si="3"/>
        <v>1307310</v>
      </c>
      <c r="N36" s="100">
        <f t="shared" si="3"/>
        <v>-17052108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-647463</v>
      </c>
      <c r="X36" s="100">
        <f t="shared" si="3"/>
        <v>17412848</v>
      </c>
      <c r="Y36" s="100">
        <f t="shared" si="3"/>
        <v>-18060311</v>
      </c>
      <c r="Z36" s="137">
        <f>+IF(X36&lt;&gt;0,+(Y36/X36)*100,0)</f>
        <v>-103.71830616105993</v>
      </c>
      <c r="AA36" s="102">
        <f>+AA15+AA25+AA34</f>
        <v>-13117765</v>
      </c>
    </row>
    <row r="37" spans="1:27" ht="13.5">
      <c r="A37" s="249" t="s">
        <v>199</v>
      </c>
      <c r="B37" s="182"/>
      <c r="C37" s="153">
        <v>-4682590</v>
      </c>
      <c r="D37" s="153"/>
      <c r="E37" s="99"/>
      <c r="F37" s="100"/>
      <c r="G37" s="100"/>
      <c r="H37" s="100">
        <v>13725330</v>
      </c>
      <c r="I37" s="100">
        <v>15557790</v>
      </c>
      <c r="J37" s="100"/>
      <c r="K37" s="100">
        <v>16404645</v>
      </c>
      <c r="L37" s="100">
        <v>11411377</v>
      </c>
      <c r="M37" s="100">
        <v>-1954773</v>
      </c>
      <c r="N37" s="100">
        <v>16404645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-84123853</v>
      </c>
      <c r="D38" s="257"/>
      <c r="E38" s="258">
        <v>-13117765</v>
      </c>
      <c r="F38" s="259">
        <v>-13117765</v>
      </c>
      <c r="G38" s="259">
        <v>13725330</v>
      </c>
      <c r="H38" s="259">
        <v>15557790</v>
      </c>
      <c r="I38" s="259">
        <v>16404645</v>
      </c>
      <c r="J38" s="259">
        <v>16404645</v>
      </c>
      <c r="K38" s="259">
        <v>11411377</v>
      </c>
      <c r="L38" s="259">
        <v>-1954773</v>
      </c>
      <c r="M38" s="259">
        <v>-647463</v>
      </c>
      <c r="N38" s="259">
        <v>-647463</v>
      </c>
      <c r="O38" s="259"/>
      <c r="P38" s="259"/>
      <c r="Q38" s="259"/>
      <c r="R38" s="259"/>
      <c r="S38" s="259"/>
      <c r="T38" s="259"/>
      <c r="U38" s="259"/>
      <c r="V38" s="259"/>
      <c r="W38" s="259">
        <v>-647463</v>
      </c>
      <c r="X38" s="259">
        <v>17412848</v>
      </c>
      <c r="Y38" s="259">
        <v>-18060311</v>
      </c>
      <c r="Z38" s="260">
        <v>-103.72</v>
      </c>
      <c r="AA38" s="261">
        <v>-13117765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136915695</v>
      </c>
      <c r="D5" s="200">
        <f t="shared" si="0"/>
        <v>0</v>
      </c>
      <c r="E5" s="106">
        <f t="shared" si="0"/>
        <v>13650000</v>
      </c>
      <c r="F5" s="106">
        <f t="shared" si="0"/>
        <v>13650000</v>
      </c>
      <c r="G5" s="106">
        <f t="shared" si="0"/>
        <v>611053</v>
      </c>
      <c r="H5" s="106">
        <f t="shared" si="0"/>
        <v>350136</v>
      </c>
      <c r="I5" s="106">
        <f t="shared" si="0"/>
        <v>2192680</v>
      </c>
      <c r="J5" s="106">
        <f t="shared" si="0"/>
        <v>3153869</v>
      </c>
      <c r="K5" s="106">
        <f t="shared" si="0"/>
        <v>324408</v>
      </c>
      <c r="L5" s="106">
        <f t="shared" si="0"/>
        <v>756423</v>
      </c>
      <c r="M5" s="106">
        <f t="shared" si="0"/>
        <v>531781</v>
      </c>
      <c r="N5" s="106">
        <f t="shared" si="0"/>
        <v>1612612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4766481</v>
      </c>
      <c r="X5" s="106">
        <f t="shared" si="0"/>
        <v>6825000</v>
      </c>
      <c r="Y5" s="106">
        <f t="shared" si="0"/>
        <v>-2058519</v>
      </c>
      <c r="Z5" s="201">
        <f>+IF(X5&lt;&gt;0,+(Y5/X5)*100,0)</f>
        <v>-30.161450549450546</v>
      </c>
      <c r="AA5" s="199">
        <f>SUM(AA11:AA18)</f>
        <v>13650000</v>
      </c>
    </row>
    <row r="6" spans="1:27" ht="13.5">
      <c r="A6" s="291" t="s">
        <v>204</v>
      </c>
      <c r="B6" s="142"/>
      <c r="C6" s="62">
        <v>120051995</v>
      </c>
      <c r="D6" s="156"/>
      <c r="E6" s="60">
        <v>4750000</v>
      </c>
      <c r="F6" s="60">
        <v>4750000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2375000</v>
      </c>
      <c r="Y6" s="60">
        <v>-2375000</v>
      </c>
      <c r="Z6" s="140">
        <v>-100</v>
      </c>
      <c r="AA6" s="155">
        <v>4750000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120051995</v>
      </c>
      <c r="D11" s="294">
        <f t="shared" si="1"/>
        <v>0</v>
      </c>
      <c r="E11" s="295">
        <f t="shared" si="1"/>
        <v>4750000</v>
      </c>
      <c r="F11" s="295">
        <f t="shared" si="1"/>
        <v>4750000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2375000</v>
      </c>
      <c r="Y11" s="295">
        <f t="shared" si="1"/>
        <v>-2375000</v>
      </c>
      <c r="Z11" s="296">
        <f>+IF(X11&lt;&gt;0,+(Y11/X11)*100,0)</f>
        <v>-100</v>
      </c>
      <c r="AA11" s="297">
        <f>SUM(AA6:AA10)</f>
        <v>4750000</v>
      </c>
    </row>
    <row r="12" spans="1:27" ht="13.5">
      <c r="A12" s="298" t="s">
        <v>210</v>
      </c>
      <c r="B12" s="136"/>
      <c r="C12" s="62"/>
      <c r="D12" s="156"/>
      <c r="E12" s="60">
        <v>8050000</v>
      </c>
      <c r="F12" s="60">
        <v>8050000</v>
      </c>
      <c r="G12" s="60">
        <v>611053</v>
      </c>
      <c r="H12" s="60">
        <v>350136</v>
      </c>
      <c r="I12" s="60">
        <v>2192680</v>
      </c>
      <c r="J12" s="60">
        <v>3153869</v>
      </c>
      <c r="K12" s="60">
        <v>324408</v>
      </c>
      <c r="L12" s="60">
        <v>756423</v>
      </c>
      <c r="M12" s="60">
        <v>531781</v>
      </c>
      <c r="N12" s="60">
        <v>1612612</v>
      </c>
      <c r="O12" s="60"/>
      <c r="P12" s="60"/>
      <c r="Q12" s="60"/>
      <c r="R12" s="60"/>
      <c r="S12" s="60"/>
      <c r="T12" s="60"/>
      <c r="U12" s="60"/>
      <c r="V12" s="60"/>
      <c r="W12" s="60">
        <v>4766481</v>
      </c>
      <c r="X12" s="60">
        <v>4025000</v>
      </c>
      <c r="Y12" s="60">
        <v>741481</v>
      </c>
      <c r="Z12" s="140">
        <v>18.42</v>
      </c>
      <c r="AA12" s="155">
        <v>8050000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16863700</v>
      </c>
      <c r="D15" s="156"/>
      <c r="E15" s="60">
        <v>850000</v>
      </c>
      <c r="F15" s="60">
        <v>850000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425000</v>
      </c>
      <c r="Y15" s="60">
        <v>-425000</v>
      </c>
      <c r="Z15" s="140">
        <v>-100</v>
      </c>
      <c r="AA15" s="155">
        <v>850000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2300000</v>
      </c>
      <c r="F20" s="100">
        <f t="shared" si="2"/>
        <v>2300000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1150000</v>
      </c>
      <c r="Y20" s="100">
        <f t="shared" si="2"/>
        <v>-1150000</v>
      </c>
      <c r="Z20" s="137">
        <f>+IF(X20&lt;&gt;0,+(Y20/X20)*100,0)</f>
        <v>-100</v>
      </c>
      <c r="AA20" s="153">
        <f>SUM(AA26:AA33)</f>
        <v>2300000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2300000</v>
      </c>
      <c r="F27" s="60">
        <v>2300000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1150000</v>
      </c>
      <c r="Y27" s="60">
        <v>-1150000</v>
      </c>
      <c r="Z27" s="140">
        <v>-100</v>
      </c>
      <c r="AA27" s="155">
        <v>2300000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120051995</v>
      </c>
      <c r="D36" s="156">
        <f t="shared" si="4"/>
        <v>0</v>
      </c>
      <c r="E36" s="60">
        <f t="shared" si="4"/>
        <v>4750000</v>
      </c>
      <c r="F36" s="60">
        <f t="shared" si="4"/>
        <v>4750000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2375000</v>
      </c>
      <c r="Y36" s="60">
        <f t="shared" si="4"/>
        <v>-2375000</v>
      </c>
      <c r="Z36" s="140">
        <f aca="true" t="shared" si="5" ref="Z36:Z49">+IF(X36&lt;&gt;0,+(Y36/X36)*100,0)</f>
        <v>-100</v>
      </c>
      <c r="AA36" s="155">
        <f>AA6+AA21</f>
        <v>4750000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120051995</v>
      </c>
      <c r="D41" s="294">
        <f t="shared" si="6"/>
        <v>0</v>
      </c>
      <c r="E41" s="295">
        <f t="shared" si="6"/>
        <v>4750000</v>
      </c>
      <c r="F41" s="295">
        <f t="shared" si="6"/>
        <v>4750000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2375000</v>
      </c>
      <c r="Y41" s="295">
        <f t="shared" si="6"/>
        <v>-2375000</v>
      </c>
      <c r="Z41" s="296">
        <f t="shared" si="5"/>
        <v>-100</v>
      </c>
      <c r="AA41" s="297">
        <f>SUM(AA36:AA40)</f>
        <v>4750000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10350000</v>
      </c>
      <c r="F42" s="54">
        <f t="shared" si="7"/>
        <v>10350000</v>
      </c>
      <c r="G42" s="54">
        <f t="shared" si="7"/>
        <v>611053</v>
      </c>
      <c r="H42" s="54">
        <f t="shared" si="7"/>
        <v>350136</v>
      </c>
      <c r="I42" s="54">
        <f t="shared" si="7"/>
        <v>2192680</v>
      </c>
      <c r="J42" s="54">
        <f t="shared" si="7"/>
        <v>3153869</v>
      </c>
      <c r="K42" s="54">
        <f t="shared" si="7"/>
        <v>324408</v>
      </c>
      <c r="L42" s="54">
        <f t="shared" si="7"/>
        <v>756423</v>
      </c>
      <c r="M42" s="54">
        <f t="shared" si="7"/>
        <v>531781</v>
      </c>
      <c r="N42" s="54">
        <f t="shared" si="7"/>
        <v>1612612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4766481</v>
      </c>
      <c r="X42" s="54">
        <f t="shared" si="7"/>
        <v>5175000</v>
      </c>
      <c r="Y42" s="54">
        <f t="shared" si="7"/>
        <v>-408519</v>
      </c>
      <c r="Z42" s="184">
        <f t="shared" si="5"/>
        <v>-7.89408695652174</v>
      </c>
      <c r="AA42" s="130">
        <f aca="true" t="shared" si="8" ref="AA42:AA48">AA12+AA27</f>
        <v>10350000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16863700</v>
      </c>
      <c r="D45" s="129">
        <f t="shared" si="7"/>
        <v>0</v>
      </c>
      <c r="E45" s="54">
        <f t="shared" si="7"/>
        <v>850000</v>
      </c>
      <c r="F45" s="54">
        <f t="shared" si="7"/>
        <v>850000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425000</v>
      </c>
      <c r="Y45" s="54">
        <f t="shared" si="7"/>
        <v>-425000</v>
      </c>
      <c r="Z45" s="184">
        <f t="shared" si="5"/>
        <v>-100</v>
      </c>
      <c r="AA45" s="130">
        <f t="shared" si="8"/>
        <v>850000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136915695</v>
      </c>
      <c r="D49" s="218">
        <f t="shared" si="9"/>
        <v>0</v>
      </c>
      <c r="E49" s="220">
        <f t="shared" si="9"/>
        <v>15950000</v>
      </c>
      <c r="F49" s="220">
        <f t="shared" si="9"/>
        <v>15950000</v>
      </c>
      <c r="G49" s="220">
        <f t="shared" si="9"/>
        <v>611053</v>
      </c>
      <c r="H49" s="220">
        <f t="shared" si="9"/>
        <v>350136</v>
      </c>
      <c r="I49" s="220">
        <f t="shared" si="9"/>
        <v>2192680</v>
      </c>
      <c r="J49" s="220">
        <f t="shared" si="9"/>
        <v>3153869</v>
      </c>
      <c r="K49" s="220">
        <f t="shared" si="9"/>
        <v>324408</v>
      </c>
      <c r="L49" s="220">
        <f t="shared" si="9"/>
        <v>756423</v>
      </c>
      <c r="M49" s="220">
        <f t="shared" si="9"/>
        <v>531781</v>
      </c>
      <c r="N49" s="220">
        <f t="shared" si="9"/>
        <v>1612612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4766481</v>
      </c>
      <c r="X49" s="220">
        <f t="shared" si="9"/>
        <v>7975000</v>
      </c>
      <c r="Y49" s="220">
        <f t="shared" si="9"/>
        <v>-3208519</v>
      </c>
      <c r="Z49" s="221">
        <f t="shared" si="5"/>
        <v>-40.2322131661442</v>
      </c>
      <c r="AA49" s="222">
        <f>SUM(AA41:AA48)</f>
        <v>15950000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7398000</v>
      </c>
      <c r="F51" s="54">
        <f t="shared" si="10"/>
        <v>7398000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3699000</v>
      </c>
      <c r="Y51" s="54">
        <f t="shared" si="10"/>
        <v>-3699000</v>
      </c>
      <c r="Z51" s="184">
        <f>+IF(X51&lt;&gt;0,+(Y51/X51)*100,0)</f>
        <v>-100</v>
      </c>
      <c r="AA51" s="130">
        <f>SUM(AA57:AA61)</f>
        <v>7398000</v>
      </c>
    </row>
    <row r="52" spans="1:27" ht="13.5">
      <c r="A52" s="310" t="s">
        <v>204</v>
      </c>
      <c r="B52" s="142"/>
      <c r="C52" s="62"/>
      <c r="D52" s="156"/>
      <c r="E52" s="60">
        <v>3776000</v>
      </c>
      <c r="F52" s="60">
        <v>3776000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1888000</v>
      </c>
      <c r="Y52" s="60">
        <v>-1888000</v>
      </c>
      <c r="Z52" s="140">
        <v>-100</v>
      </c>
      <c r="AA52" s="155">
        <v>3776000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3776000</v>
      </c>
      <c r="F57" s="295">
        <f t="shared" si="11"/>
        <v>3776000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1888000</v>
      </c>
      <c r="Y57" s="295">
        <f t="shared" si="11"/>
        <v>-1888000</v>
      </c>
      <c r="Z57" s="296">
        <f>+IF(X57&lt;&gt;0,+(Y57/X57)*100,0)</f>
        <v>-100</v>
      </c>
      <c r="AA57" s="297">
        <f>SUM(AA52:AA56)</f>
        <v>3776000</v>
      </c>
    </row>
    <row r="58" spans="1:27" ht="13.5">
      <c r="A58" s="311" t="s">
        <v>210</v>
      </c>
      <c r="B58" s="136"/>
      <c r="C58" s="62"/>
      <c r="D58" s="156"/>
      <c r="E58" s="60">
        <v>193000</v>
      </c>
      <c r="F58" s="60">
        <v>193000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96500</v>
      </c>
      <c r="Y58" s="60">
        <v>-96500</v>
      </c>
      <c r="Z58" s="140">
        <v>-100</v>
      </c>
      <c r="AA58" s="155">
        <v>193000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3429000</v>
      </c>
      <c r="F61" s="60">
        <v>3429000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1714500</v>
      </c>
      <c r="Y61" s="60">
        <v>-1714500</v>
      </c>
      <c r="Z61" s="140">
        <v>-100</v>
      </c>
      <c r="AA61" s="155">
        <v>3429000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140392</v>
      </c>
      <c r="H66" s="275">
        <v>422782</v>
      </c>
      <c r="I66" s="275">
        <v>137254</v>
      </c>
      <c r="J66" s="275">
        <v>700428</v>
      </c>
      <c r="K66" s="275">
        <v>656709</v>
      </c>
      <c r="L66" s="275">
        <v>262085</v>
      </c>
      <c r="M66" s="275">
        <v>497124</v>
      </c>
      <c r="N66" s="275">
        <v>1415918</v>
      </c>
      <c r="O66" s="275"/>
      <c r="P66" s="275"/>
      <c r="Q66" s="275"/>
      <c r="R66" s="275"/>
      <c r="S66" s="275"/>
      <c r="T66" s="275"/>
      <c r="U66" s="275"/>
      <c r="V66" s="275"/>
      <c r="W66" s="275">
        <v>2116346</v>
      </c>
      <c r="X66" s="275"/>
      <c r="Y66" s="275">
        <v>2116346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140392</v>
      </c>
      <c r="H69" s="220">
        <f t="shared" si="12"/>
        <v>422782</v>
      </c>
      <c r="I69" s="220">
        <f t="shared" si="12"/>
        <v>137254</v>
      </c>
      <c r="J69" s="220">
        <f t="shared" si="12"/>
        <v>700428</v>
      </c>
      <c r="K69" s="220">
        <f t="shared" si="12"/>
        <v>656709</v>
      </c>
      <c r="L69" s="220">
        <f t="shared" si="12"/>
        <v>262085</v>
      </c>
      <c r="M69" s="220">
        <f t="shared" si="12"/>
        <v>497124</v>
      </c>
      <c r="N69" s="220">
        <f t="shared" si="12"/>
        <v>1415918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2116346</v>
      </c>
      <c r="X69" s="220">
        <f t="shared" si="12"/>
        <v>0</v>
      </c>
      <c r="Y69" s="220">
        <f t="shared" si="12"/>
        <v>2116346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120051995</v>
      </c>
      <c r="D5" s="344">
        <f t="shared" si="0"/>
        <v>0</v>
      </c>
      <c r="E5" s="343">
        <f t="shared" si="0"/>
        <v>4750000</v>
      </c>
      <c r="F5" s="345">
        <f t="shared" si="0"/>
        <v>4750000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2375000</v>
      </c>
      <c r="Y5" s="345">
        <f t="shared" si="0"/>
        <v>-2375000</v>
      </c>
      <c r="Z5" s="346">
        <f>+IF(X5&lt;&gt;0,+(Y5/X5)*100,0)</f>
        <v>-100</v>
      </c>
      <c r="AA5" s="347">
        <f>+AA6+AA8+AA11+AA13+AA15</f>
        <v>4750000</v>
      </c>
    </row>
    <row r="6" spans="1:27" ht="13.5">
      <c r="A6" s="348" t="s">
        <v>204</v>
      </c>
      <c r="B6" s="142"/>
      <c r="C6" s="60">
        <f>+C7</f>
        <v>120051995</v>
      </c>
      <c r="D6" s="327">
        <f aca="true" t="shared" si="1" ref="D6:AA6">+D7</f>
        <v>0</v>
      </c>
      <c r="E6" s="60">
        <f t="shared" si="1"/>
        <v>4750000</v>
      </c>
      <c r="F6" s="59">
        <f t="shared" si="1"/>
        <v>4750000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2375000</v>
      </c>
      <c r="Y6" s="59">
        <f t="shared" si="1"/>
        <v>-2375000</v>
      </c>
      <c r="Z6" s="61">
        <f>+IF(X6&lt;&gt;0,+(Y6/X6)*100,0)</f>
        <v>-100</v>
      </c>
      <c r="AA6" s="62">
        <f t="shared" si="1"/>
        <v>4750000</v>
      </c>
    </row>
    <row r="7" spans="1:27" ht="13.5">
      <c r="A7" s="291" t="s">
        <v>228</v>
      </c>
      <c r="B7" s="142"/>
      <c r="C7" s="60">
        <v>120051995</v>
      </c>
      <c r="D7" s="327"/>
      <c r="E7" s="60">
        <v>4750000</v>
      </c>
      <c r="F7" s="59">
        <v>4750000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2375000</v>
      </c>
      <c r="Y7" s="59">
        <v>-2375000</v>
      </c>
      <c r="Z7" s="61">
        <v>-100</v>
      </c>
      <c r="AA7" s="62">
        <v>4750000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8050000</v>
      </c>
      <c r="F22" s="332">
        <f t="shared" si="6"/>
        <v>8050000</v>
      </c>
      <c r="G22" s="332">
        <f t="shared" si="6"/>
        <v>611053</v>
      </c>
      <c r="H22" s="330">
        <f t="shared" si="6"/>
        <v>350136</v>
      </c>
      <c r="I22" s="330">
        <f t="shared" si="6"/>
        <v>2192680</v>
      </c>
      <c r="J22" s="332">
        <f t="shared" si="6"/>
        <v>3153869</v>
      </c>
      <c r="K22" s="332">
        <f t="shared" si="6"/>
        <v>324408</v>
      </c>
      <c r="L22" s="330">
        <f t="shared" si="6"/>
        <v>756423</v>
      </c>
      <c r="M22" s="330">
        <f t="shared" si="6"/>
        <v>531781</v>
      </c>
      <c r="N22" s="332">
        <f t="shared" si="6"/>
        <v>1612612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4766481</v>
      </c>
      <c r="X22" s="330">
        <f t="shared" si="6"/>
        <v>4025000</v>
      </c>
      <c r="Y22" s="332">
        <f t="shared" si="6"/>
        <v>741481</v>
      </c>
      <c r="Z22" s="323">
        <f>+IF(X22&lt;&gt;0,+(Y22/X22)*100,0)</f>
        <v>18.421888198757763</v>
      </c>
      <c r="AA22" s="337">
        <f>SUM(AA23:AA32)</f>
        <v>8050000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4100000</v>
      </c>
      <c r="F25" s="59">
        <v>4100000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2050000</v>
      </c>
      <c r="Y25" s="59">
        <v>-2050000</v>
      </c>
      <c r="Z25" s="61">
        <v>-100</v>
      </c>
      <c r="AA25" s="62">
        <v>4100000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3500000</v>
      </c>
      <c r="F27" s="59">
        <v>3500000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1750000</v>
      </c>
      <c r="Y27" s="59">
        <v>-1750000</v>
      </c>
      <c r="Z27" s="61">
        <v>-100</v>
      </c>
      <c r="AA27" s="62">
        <v>3500000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450000</v>
      </c>
      <c r="F32" s="59">
        <v>450000</v>
      </c>
      <c r="G32" s="59">
        <v>611053</v>
      </c>
      <c r="H32" s="60">
        <v>350136</v>
      </c>
      <c r="I32" s="60">
        <v>2192680</v>
      </c>
      <c r="J32" s="59">
        <v>3153869</v>
      </c>
      <c r="K32" s="59">
        <v>324408</v>
      </c>
      <c r="L32" s="60">
        <v>756423</v>
      </c>
      <c r="M32" s="60">
        <v>531781</v>
      </c>
      <c r="N32" s="59">
        <v>1612612</v>
      </c>
      <c r="O32" s="59"/>
      <c r="P32" s="60"/>
      <c r="Q32" s="60"/>
      <c r="R32" s="59"/>
      <c r="S32" s="59"/>
      <c r="T32" s="60"/>
      <c r="U32" s="60"/>
      <c r="V32" s="59"/>
      <c r="W32" s="59">
        <v>4766481</v>
      </c>
      <c r="X32" s="60">
        <v>225000</v>
      </c>
      <c r="Y32" s="59">
        <v>4541481</v>
      </c>
      <c r="Z32" s="61">
        <v>2018.44</v>
      </c>
      <c r="AA32" s="62">
        <v>450000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16863700</v>
      </c>
      <c r="D40" s="331">
        <f t="shared" si="9"/>
        <v>0</v>
      </c>
      <c r="E40" s="330">
        <f t="shared" si="9"/>
        <v>850000</v>
      </c>
      <c r="F40" s="332">
        <f t="shared" si="9"/>
        <v>850000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425000</v>
      </c>
      <c r="Y40" s="332">
        <f t="shared" si="9"/>
        <v>-425000</v>
      </c>
      <c r="Z40" s="323">
        <f>+IF(X40&lt;&gt;0,+(Y40/X40)*100,0)</f>
        <v>-100</v>
      </c>
      <c r="AA40" s="337">
        <f>SUM(AA41:AA49)</f>
        <v>850000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900037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15963663</v>
      </c>
      <c r="D44" s="355"/>
      <c r="E44" s="54">
        <v>600000</v>
      </c>
      <c r="F44" s="53">
        <v>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300000</v>
      </c>
      <c r="Y44" s="53">
        <v>-300000</v>
      </c>
      <c r="Z44" s="94">
        <v>-100</v>
      </c>
      <c r="AA44" s="95">
        <v>600000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250000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</v>
      </c>
      <c r="Y49" s="53">
        <v>-125000</v>
      </c>
      <c r="Z49" s="94">
        <v>-100</v>
      </c>
      <c r="AA49" s="95">
        <v>250000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136915695</v>
      </c>
      <c r="D60" s="333">
        <f t="shared" si="14"/>
        <v>0</v>
      </c>
      <c r="E60" s="219">
        <f t="shared" si="14"/>
        <v>13650000</v>
      </c>
      <c r="F60" s="264">
        <f t="shared" si="14"/>
        <v>13650000</v>
      </c>
      <c r="G60" s="264">
        <f t="shared" si="14"/>
        <v>611053</v>
      </c>
      <c r="H60" s="219">
        <f t="shared" si="14"/>
        <v>350136</v>
      </c>
      <c r="I60" s="219">
        <f t="shared" si="14"/>
        <v>2192680</v>
      </c>
      <c r="J60" s="264">
        <f t="shared" si="14"/>
        <v>3153869</v>
      </c>
      <c r="K60" s="264">
        <f t="shared" si="14"/>
        <v>324408</v>
      </c>
      <c r="L60" s="219">
        <f t="shared" si="14"/>
        <v>756423</v>
      </c>
      <c r="M60" s="219">
        <f t="shared" si="14"/>
        <v>531781</v>
      </c>
      <c r="N60" s="264">
        <f t="shared" si="14"/>
        <v>1612612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4766481</v>
      </c>
      <c r="X60" s="219">
        <f t="shared" si="14"/>
        <v>6825000</v>
      </c>
      <c r="Y60" s="264">
        <f t="shared" si="14"/>
        <v>-2058519</v>
      </c>
      <c r="Z60" s="324">
        <f>+IF(X60&lt;&gt;0,+(Y60/X60)*100,0)</f>
        <v>-30.161450549450546</v>
      </c>
      <c r="AA60" s="232">
        <f>+AA57+AA54+AA51+AA40+AA37+AA34+AA22+AA5</f>
        <v>13650000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2300000</v>
      </c>
      <c r="F22" s="332">
        <f t="shared" si="6"/>
        <v>2300000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1150000</v>
      </c>
      <c r="Y22" s="332">
        <f t="shared" si="6"/>
        <v>-1150000</v>
      </c>
      <c r="Z22" s="323">
        <f>+IF(X22&lt;&gt;0,+(Y22/X22)*100,0)</f>
        <v>-100</v>
      </c>
      <c r="AA22" s="337">
        <f>SUM(AA23:AA32)</f>
        <v>2300000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2000000</v>
      </c>
      <c r="F25" s="59">
        <v>2000000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1000000</v>
      </c>
      <c r="Y25" s="59">
        <v>-1000000</v>
      </c>
      <c r="Z25" s="61">
        <v>-100</v>
      </c>
      <c r="AA25" s="62">
        <v>2000000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300000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300000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2300000</v>
      </c>
      <c r="F60" s="264">
        <f t="shared" si="14"/>
        <v>2300000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1150000</v>
      </c>
      <c r="Y60" s="264">
        <f t="shared" si="14"/>
        <v>-1150000</v>
      </c>
      <c r="Z60" s="324">
        <f>+IF(X60&lt;&gt;0,+(Y60/X60)*100,0)</f>
        <v>-100</v>
      </c>
      <c r="AA60" s="232">
        <f>+AA57+AA54+AA51+AA40+AA37+AA34+AA22+AA5</f>
        <v>2300000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2015-02-02T10:33:44Z</dcterms:created>
  <dcterms:modified xsi:type="dcterms:W3CDTF">2015-02-02T10:35:54Z</dcterms:modified>
  <cp:category/>
  <cp:version/>
  <cp:contentType/>
  <cp:contentStatus/>
</cp:coreProperties>
</file>