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<sst xmlns="http://schemas.openxmlformats.org/spreadsheetml/2006/main" count="855" uniqueCount="302">
  <si>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Tsolwana(EC132)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</si>
  <si>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</si>
  <si>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</si>
  <si>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</si>
  <si>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</si>
  <si>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</si>
  <si>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</si>
  <si>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</si>
  <si>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</si>
  <si>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</si>
  <si>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</si>
  <si>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</si>
  <si>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</si>
  <si>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</si>
  <si>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</si>
  <si>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</si>
  <si>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</si>
  <si>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</si>
  <si>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</si>
  <si>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</si>
  <si>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</si>
  <si>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</si>
  <si>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</si>
  <si>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</si>
  <si>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</si>
  <si>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</si>
  <si>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</si>
  <si>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</si>
  <si>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</si>
  <si>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</si>
  <si>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</si>
  <si>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</si>
  <si>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</si>
  <si>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</si>
  <si>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</si>
  <si>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</si>
  <si>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</si>
  <si>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</si>
  <si>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</si>
  <si>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</si>
  <si>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</si>
  <si>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</si>
  <si>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</si>
  <si>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</si>
  <si>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</si>
  <si>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</si>
  <si>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</si>
  <si>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</si>
  <si>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</si>
  <si>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</si>
  <si>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</si>
  <si>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</si>
  <si>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</si>
  <si>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</si>
  <si>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</si>
  <si>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</si>
  <si>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</si>
  <si>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</si>
  <si>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</si>
  <si>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</si>
  <si>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</si>
  <si>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</si>
  <si>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</si>
  <si>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</si>
  <si>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</si>
  <si>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</si>
  <si>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</si>
  <si>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</si>
  <si>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</si>
  <si>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</si>
  <si>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</si>
  <si>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</si>
  <si>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</si>
  <si>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</si>
  <si>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</si>
  <si>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</si>
  <si>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</si>
  <si>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</si>
  <si>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</si>
  <si>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</si>
  <si>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</si>
  <si>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</si>
  <si>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</si>
  <si>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</si>
  <si>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</si>
  <si>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</si>
  <si>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</si>
  <si>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</si>
  <si>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</si>
  <si>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</si>
  <si>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</si>
  <si>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</si>
  <si>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</si>
  <si>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</si>
  <si>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</si>
  <si>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</si>
  <si>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</si>
  <si>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</si>
  <si>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</si>
  <si>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</si>
  <si>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</si>
  <si>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</si>
  <si>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</si>
  <si>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</si>
  <si>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</si>
  <si>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</si>
  <si>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</si>
  <si>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</si>
  <si>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</si>
  <si>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</si>
  <si>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</si>
  <si>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</si>
  <si>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</si>
  <si>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</si>
  <si>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</si>
  <si>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</si>
  <si>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</si>
  <si>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</si>
  <si>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</si>
  <si>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</si>
  <si>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</si>
  <si>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</si>
  <si>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</si>
  <si>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</si>
  <si>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</si>
  <si>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</si>
  <si>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</si>
  <si>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</si>
  <si>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</si>
  <si>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Tsolwana(EC132)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</si>
  <si>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</si>
  <si>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</si>
  <si>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</si>
  <si>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</si>
  <si>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</si>
  <si>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</si>
  <si>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</si>
  <si>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</si>
  <si>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</si>
  <si>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</si>
  <si>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Tsolwana(EC132)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</si>
  <si>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</si>
  <si>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</si>
  <si>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</si>
  <si>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</si>
  <si>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</si>
  <si>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</si>
  <si>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</si>
  <si>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</si>
  <si>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</si>
  <si>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</si>
  <si>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</si>
  <si>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</si>
  <si>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</si>
  <si>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</si>
  <si>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</si>
  <si>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</si>
  <si>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</si>
  <si>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</si>
  <si>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</si>
  <si>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</si>
  <si>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</si>
  <si>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</si>
  <si>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</si>
  <si>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</si>
  <si>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</si>
  <si>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</si>
  <si>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</si>
  <si>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</si>
  <si>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</si>
  <si>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</si>
  <si>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</si>
  <si>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</si>
  <si>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</si>
  <si>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</si>
  <si>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</si>
  <si>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</si>
  <si>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</si>
  <si>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</si>
  <si>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</si>
  <si>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</si>
  <si>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</si>
  <si>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</si>
  <si>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</si>
  <si>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</si>
  <si>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</si>
  <si>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</si>
  <si>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</si>
  <si>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</si>
  <si>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</si>
  <si>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</si>
  <si>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</si>
  <si>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</si>
  <si>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</si>
  <si>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</si>
  <si>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</si>
  <si>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</si>
  <si>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</si>
  <si>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</si>
  <si>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</si>
  <si>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</si>
  <si>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Tsolwana(EC132)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</si>
  <si>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</si>
  <si>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</si>
  <si>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</si>
  <si>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</si>
  <si>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</si>
  <si>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</si>
  <si>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</si>
  <si>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</si>
  <si>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</si>
  <si>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</si>
  <si>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</si>
  <si>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</si>
  <si>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</si>
  <si>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</si>
  <si>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</si>
  <si>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</si>
  <si>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</si>
  <si>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</si>
  <si>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</si>
  <si>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</si>
  <si>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</si>
  <si>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</si>
  <si>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</si>
  <si>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</si>
  <si>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Tsolwana(EC132)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</si>
  <si>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</si>
  <si>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</si>
  <si>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</si>
  <si>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</si>
  <si>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</si>
  <si>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</si>
  <si>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</si>
  <si>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</si>
  <si>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</si>
  <si>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</si>
  <si>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</si>
  <si>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</si>
  <si>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</si>
  <si>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</si>
  <si>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</si>
  <si>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</si>
  <si>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</si>
  <si>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</si>
  <si>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</si>
  <si>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</si>
  <si>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</si>
  <si>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</si>
  <si>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</si>
  <si>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</si>
  <si>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</si>
  <si>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</si>
  <si>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</si>
  <si>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</si>
  <si>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</si>
  <si>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</si>
  <si>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</si>
  <si>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</si>
  <si>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</si>
  <si>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</si>
  <si>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</si>
  <si>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Tsolwana(EC132)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</si>
  <si>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</si>
  <si>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</si>
  <si>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Tsolwana(EC132)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</si>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</sst>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1661846</v>
      </c>
      <c r="C5" s="19">
        <v>0</v>
      </c>
      <c r="D5" s="59">
        <v>3137576</v>
      </c>
      <c r="E5" s="60">
        <v>3137576</v>
      </c>
      <c r="F5" s="60">
        <v>3848886</v>
      </c>
      <c r="G5" s="60">
        <v>-1954699</v>
      </c>
      <c r="H5" s="60">
        <v>99016</v>
      </c>
      <c r="I5" s="60">
        <v>1993203</v>
      </c>
      <c r="J5" s="60">
        <v>18226</v>
      </c>
      <c r="K5" s="60">
        <v>95181</v>
      </c>
      <c r="L5" s="60">
        <v>85274</v>
      </c>
      <c r="M5" s="60">
        <v>198681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2191884</v>
      </c>
      <c r="W5" s="60"/>
      <c r="X5" s="60">
        <v>2191884</v>
      </c>
      <c r="Y5" s="61">
        <v>0</v>
      </c>
      <c r="Z5" s="62">
        <v>3137576</v>
      </c>
    </row>
    <row r="6" spans="1:26" ht="13.5">
      <c r="A6" s="58" t="s">
        <v>32</v>
      </c>
      <c r="B6" s="19">
        <v>15043025</v>
      </c>
      <c r="C6" s="19">
        <v>0</v>
      </c>
      <c r="D6" s="59">
        <v>19171100</v>
      </c>
      <c r="E6" s="60">
        <v>19171100</v>
      </c>
      <c r="F6" s="60">
        <v>1015527</v>
      </c>
      <c r="G6" s="60">
        <v>1415675</v>
      </c>
      <c r="H6" s="60">
        <v>706807</v>
      </c>
      <c r="I6" s="60">
        <v>3138009</v>
      </c>
      <c r="J6" s="60">
        <v>605515</v>
      </c>
      <c r="K6" s="60">
        <v>558108</v>
      </c>
      <c r="L6" s="60">
        <v>607764</v>
      </c>
      <c r="M6" s="60">
        <v>1771387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4909396</v>
      </c>
      <c r="W6" s="60">
        <v>5178660</v>
      </c>
      <c r="X6" s="60">
        <v>-269264</v>
      </c>
      <c r="Y6" s="61">
        <v>-5.2</v>
      </c>
      <c r="Z6" s="62">
        <v>19171100</v>
      </c>
    </row>
    <row r="7" spans="1:26" ht="13.5">
      <c r="A7" s="58" t="s">
        <v>33</v>
      </c>
      <c r="B7" s="19">
        <v>643723</v>
      </c>
      <c r="C7" s="19">
        <v>0</v>
      </c>
      <c r="D7" s="59">
        <v>502000</v>
      </c>
      <c r="E7" s="60">
        <v>502000</v>
      </c>
      <c r="F7" s="60">
        <v>78215</v>
      </c>
      <c r="G7" s="60">
        <v>77720</v>
      </c>
      <c r="H7" s="60">
        <v>9956</v>
      </c>
      <c r="I7" s="60">
        <v>165891</v>
      </c>
      <c r="J7" s="60">
        <v>8591</v>
      </c>
      <c r="K7" s="60">
        <v>14194</v>
      </c>
      <c r="L7" s="60">
        <v>230779</v>
      </c>
      <c r="M7" s="60">
        <v>253564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419455</v>
      </c>
      <c r="W7" s="60">
        <v>301200</v>
      </c>
      <c r="X7" s="60">
        <v>118255</v>
      </c>
      <c r="Y7" s="61">
        <v>39.26</v>
      </c>
      <c r="Z7" s="62">
        <v>502000</v>
      </c>
    </row>
    <row r="8" spans="1:26" ht="13.5">
      <c r="A8" s="58" t="s">
        <v>34</v>
      </c>
      <c r="B8" s="19">
        <v>35683862</v>
      </c>
      <c r="C8" s="19">
        <v>0</v>
      </c>
      <c r="D8" s="59">
        <v>62579546</v>
      </c>
      <c r="E8" s="60">
        <v>62579546</v>
      </c>
      <c r="F8" s="60">
        <v>12912251</v>
      </c>
      <c r="G8" s="60">
        <v>240281</v>
      </c>
      <c r="H8" s="60">
        <v>205199</v>
      </c>
      <c r="I8" s="60">
        <v>13357731</v>
      </c>
      <c r="J8" s="60">
        <v>303530</v>
      </c>
      <c r="K8" s="60">
        <v>10448788</v>
      </c>
      <c r="L8" s="60">
        <v>1011524</v>
      </c>
      <c r="M8" s="60">
        <v>11763842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25121573</v>
      </c>
      <c r="W8" s="60">
        <v>13873771</v>
      </c>
      <c r="X8" s="60">
        <v>11247802</v>
      </c>
      <c r="Y8" s="61">
        <v>81.07</v>
      </c>
      <c r="Z8" s="62">
        <v>62579546</v>
      </c>
    </row>
    <row r="9" spans="1:26" ht="13.5">
      <c r="A9" s="58" t="s">
        <v>35</v>
      </c>
      <c r="B9" s="19">
        <v>13038034</v>
      </c>
      <c r="C9" s="19">
        <v>0</v>
      </c>
      <c r="D9" s="59">
        <v>11434054</v>
      </c>
      <c r="E9" s="60">
        <v>11434054</v>
      </c>
      <c r="F9" s="60">
        <v>128939</v>
      </c>
      <c r="G9" s="60">
        <v>161092</v>
      </c>
      <c r="H9" s="60">
        <v>120764</v>
      </c>
      <c r="I9" s="60">
        <v>410795</v>
      </c>
      <c r="J9" s="60">
        <v>208650</v>
      </c>
      <c r="K9" s="60">
        <v>159973</v>
      </c>
      <c r="L9" s="60">
        <v>4513618</v>
      </c>
      <c r="M9" s="60">
        <v>4882241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5293036</v>
      </c>
      <c r="W9" s="60">
        <v>6408561</v>
      </c>
      <c r="X9" s="60">
        <v>-1115525</v>
      </c>
      <c r="Y9" s="61">
        <v>-17.41</v>
      </c>
      <c r="Z9" s="62">
        <v>11434054</v>
      </c>
    </row>
    <row r="10" spans="1:26" ht="25.5">
      <c r="A10" s="63" t="s">
        <v>277</v>
      </c>
      <c r="B10" s="64">
        <f>SUM(B5:B9)</f>
        <v>66070490</v>
      </c>
      <c r="C10" s="64">
        <f>SUM(C5:C9)</f>
        <v>0</v>
      </c>
      <c r="D10" s="65">
        <f aca="true" t="shared" si="0" ref="D10:Z10">SUM(D5:D9)</f>
        <v>96824276</v>
      </c>
      <c r="E10" s="66">
        <f t="shared" si="0"/>
        <v>96824276</v>
      </c>
      <c r="F10" s="66">
        <f t="shared" si="0"/>
        <v>17983818</v>
      </c>
      <c r="G10" s="66">
        <f t="shared" si="0"/>
        <v>-59931</v>
      </c>
      <c r="H10" s="66">
        <f t="shared" si="0"/>
        <v>1141742</v>
      </c>
      <c r="I10" s="66">
        <f t="shared" si="0"/>
        <v>19065629</v>
      </c>
      <c r="J10" s="66">
        <f t="shared" si="0"/>
        <v>1144512</v>
      </c>
      <c r="K10" s="66">
        <f t="shared" si="0"/>
        <v>11276244</v>
      </c>
      <c r="L10" s="66">
        <f t="shared" si="0"/>
        <v>6448959</v>
      </c>
      <c r="M10" s="66">
        <f t="shared" si="0"/>
        <v>18869715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37935344</v>
      </c>
      <c r="W10" s="66">
        <f t="shared" si="0"/>
        <v>25762192</v>
      </c>
      <c r="X10" s="66">
        <f t="shared" si="0"/>
        <v>12173152</v>
      </c>
      <c r="Y10" s="67">
        <f>+IF(W10&lt;&gt;0,(X10/W10)*100,0)</f>
        <v>47.252004022018</v>
      </c>
      <c r="Z10" s="68">
        <f t="shared" si="0"/>
        <v>96824276</v>
      </c>
    </row>
    <row r="11" spans="1:26" ht="13.5">
      <c r="A11" s="58" t="s">
        <v>37</v>
      </c>
      <c r="B11" s="19">
        <v>23421559</v>
      </c>
      <c r="C11" s="19">
        <v>0</v>
      </c>
      <c r="D11" s="59">
        <v>26806688</v>
      </c>
      <c r="E11" s="60">
        <v>26806688</v>
      </c>
      <c r="F11" s="60">
        <v>2072176</v>
      </c>
      <c r="G11" s="60">
        <v>1914578</v>
      </c>
      <c r="H11" s="60">
        <v>1861136</v>
      </c>
      <c r="I11" s="60">
        <v>5847890</v>
      </c>
      <c r="J11" s="60">
        <v>2116126</v>
      </c>
      <c r="K11" s="60">
        <v>2048745</v>
      </c>
      <c r="L11" s="60">
        <v>2286626</v>
      </c>
      <c r="M11" s="60">
        <v>6451497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12299387</v>
      </c>
      <c r="W11" s="60">
        <v>16344192</v>
      </c>
      <c r="X11" s="60">
        <v>-4044805</v>
      </c>
      <c r="Y11" s="61">
        <v>-24.75</v>
      </c>
      <c r="Z11" s="62">
        <v>26806688</v>
      </c>
    </row>
    <row r="12" spans="1:26" ht="13.5">
      <c r="A12" s="58" t="s">
        <v>38</v>
      </c>
      <c r="B12" s="19">
        <v>2636563</v>
      </c>
      <c r="C12" s="19">
        <v>0</v>
      </c>
      <c r="D12" s="59">
        <v>2890293</v>
      </c>
      <c r="E12" s="60">
        <v>2890293</v>
      </c>
      <c r="F12" s="60">
        <v>203239</v>
      </c>
      <c r="G12" s="60">
        <v>203239</v>
      </c>
      <c r="H12" s="60">
        <v>203239</v>
      </c>
      <c r="I12" s="60">
        <v>609717</v>
      </c>
      <c r="J12" s="60">
        <v>220364</v>
      </c>
      <c r="K12" s="60">
        <v>220364</v>
      </c>
      <c r="L12" s="60">
        <v>220364</v>
      </c>
      <c r="M12" s="60">
        <v>661092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1270809</v>
      </c>
      <c r="W12" s="60">
        <v>1156117</v>
      </c>
      <c r="X12" s="60">
        <v>114692</v>
      </c>
      <c r="Y12" s="61">
        <v>9.92</v>
      </c>
      <c r="Z12" s="62">
        <v>2890293</v>
      </c>
    </row>
    <row r="13" spans="1:26" ht="13.5">
      <c r="A13" s="58" t="s">
        <v>278</v>
      </c>
      <c r="B13" s="19">
        <v>7514495</v>
      </c>
      <c r="C13" s="19">
        <v>0</v>
      </c>
      <c r="D13" s="59">
        <v>6881473</v>
      </c>
      <c r="E13" s="60">
        <v>6881473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4127011</v>
      </c>
      <c r="X13" s="60">
        <v>-4127011</v>
      </c>
      <c r="Y13" s="61">
        <v>-100</v>
      </c>
      <c r="Z13" s="62">
        <v>6881473</v>
      </c>
    </row>
    <row r="14" spans="1:26" ht="13.5">
      <c r="A14" s="58" t="s">
        <v>40</v>
      </c>
      <c r="B14" s="19">
        <v>105912</v>
      </c>
      <c r="C14" s="19">
        <v>0</v>
      </c>
      <c r="D14" s="59">
        <v>120000</v>
      </c>
      <c r="E14" s="60">
        <v>120000</v>
      </c>
      <c r="F14" s="60">
        <v>8616</v>
      </c>
      <c r="G14" s="60">
        <v>12353</v>
      </c>
      <c r="H14" s="60">
        <v>8617</v>
      </c>
      <c r="I14" s="60">
        <v>29586</v>
      </c>
      <c r="J14" s="60">
        <v>12173</v>
      </c>
      <c r="K14" s="60">
        <v>9446</v>
      </c>
      <c r="L14" s="60">
        <v>8617</v>
      </c>
      <c r="M14" s="60">
        <v>30236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59822</v>
      </c>
      <c r="W14" s="60">
        <v>72000</v>
      </c>
      <c r="X14" s="60">
        <v>-12178</v>
      </c>
      <c r="Y14" s="61">
        <v>-16.91</v>
      </c>
      <c r="Z14" s="62">
        <v>120000</v>
      </c>
    </row>
    <row r="15" spans="1:26" ht="13.5">
      <c r="A15" s="58" t="s">
        <v>41</v>
      </c>
      <c r="B15" s="19">
        <v>8210914</v>
      </c>
      <c r="C15" s="19">
        <v>0</v>
      </c>
      <c r="D15" s="59">
        <v>9778090</v>
      </c>
      <c r="E15" s="60">
        <v>9778090</v>
      </c>
      <c r="F15" s="60">
        <v>1154053</v>
      </c>
      <c r="G15" s="60">
        <v>1200884</v>
      </c>
      <c r="H15" s="60">
        <v>980251</v>
      </c>
      <c r="I15" s="60">
        <v>3335188</v>
      </c>
      <c r="J15" s="60">
        <v>614567</v>
      </c>
      <c r="K15" s="60">
        <v>599906</v>
      </c>
      <c r="L15" s="60">
        <v>591465</v>
      </c>
      <c r="M15" s="60">
        <v>1805938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5141126</v>
      </c>
      <c r="W15" s="60">
        <v>5866855</v>
      </c>
      <c r="X15" s="60">
        <v>-725729</v>
      </c>
      <c r="Y15" s="61">
        <v>-12.37</v>
      </c>
      <c r="Z15" s="62">
        <v>9778090</v>
      </c>
    </row>
    <row r="16" spans="1:26" ht="13.5">
      <c r="A16" s="69" t="s">
        <v>42</v>
      </c>
      <c r="B16" s="19">
        <v>1380</v>
      </c>
      <c r="C16" s="19">
        <v>0</v>
      </c>
      <c r="D16" s="59">
        <v>1992900</v>
      </c>
      <c r="E16" s="60">
        <v>1992900</v>
      </c>
      <c r="F16" s="60">
        <v>18481</v>
      </c>
      <c r="G16" s="60">
        <v>518752</v>
      </c>
      <c r="H16" s="60">
        <v>561842</v>
      </c>
      <c r="I16" s="60">
        <v>1099075</v>
      </c>
      <c r="J16" s="60">
        <v>256209</v>
      </c>
      <c r="K16" s="60">
        <v>252389</v>
      </c>
      <c r="L16" s="60">
        <v>249768</v>
      </c>
      <c r="M16" s="60">
        <v>758366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1857441</v>
      </c>
      <c r="W16" s="60">
        <v>1195740</v>
      </c>
      <c r="X16" s="60">
        <v>661701</v>
      </c>
      <c r="Y16" s="61">
        <v>55.34</v>
      </c>
      <c r="Z16" s="62">
        <v>1992900</v>
      </c>
    </row>
    <row r="17" spans="1:26" ht="13.5">
      <c r="A17" s="58" t="s">
        <v>43</v>
      </c>
      <c r="B17" s="19">
        <v>34374064</v>
      </c>
      <c r="C17" s="19">
        <v>0</v>
      </c>
      <c r="D17" s="59">
        <v>54888527</v>
      </c>
      <c r="E17" s="60">
        <v>54888527</v>
      </c>
      <c r="F17" s="60">
        <v>3549104</v>
      </c>
      <c r="G17" s="60">
        <v>204886</v>
      </c>
      <c r="H17" s="60">
        <v>1543833</v>
      </c>
      <c r="I17" s="60">
        <v>5297823</v>
      </c>
      <c r="J17" s="60">
        <v>1961040</v>
      </c>
      <c r="K17" s="60">
        <v>1816205</v>
      </c>
      <c r="L17" s="60">
        <v>1445522</v>
      </c>
      <c r="M17" s="60">
        <v>5222767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10520590</v>
      </c>
      <c r="W17" s="60">
        <v>23309454</v>
      </c>
      <c r="X17" s="60">
        <v>-12788864</v>
      </c>
      <c r="Y17" s="61">
        <v>-54.87</v>
      </c>
      <c r="Z17" s="62">
        <v>54888527</v>
      </c>
    </row>
    <row r="18" spans="1:26" ht="13.5">
      <c r="A18" s="70" t="s">
        <v>44</v>
      </c>
      <c r="B18" s="71">
        <f>SUM(B11:B17)</f>
        <v>76264887</v>
      </c>
      <c r="C18" s="71">
        <f>SUM(C11:C17)</f>
        <v>0</v>
      </c>
      <c r="D18" s="72">
        <f aca="true" t="shared" si="1" ref="D18:Z18">SUM(D11:D17)</f>
        <v>103357971</v>
      </c>
      <c r="E18" s="73">
        <f t="shared" si="1"/>
        <v>103357971</v>
      </c>
      <c r="F18" s="73">
        <f t="shared" si="1"/>
        <v>7005669</v>
      </c>
      <c r="G18" s="73">
        <f t="shared" si="1"/>
        <v>4054692</v>
      </c>
      <c r="H18" s="73">
        <f t="shared" si="1"/>
        <v>5158918</v>
      </c>
      <c r="I18" s="73">
        <f t="shared" si="1"/>
        <v>16219279</v>
      </c>
      <c r="J18" s="73">
        <f t="shared" si="1"/>
        <v>5180479</v>
      </c>
      <c r="K18" s="73">
        <f t="shared" si="1"/>
        <v>4947055</v>
      </c>
      <c r="L18" s="73">
        <f t="shared" si="1"/>
        <v>4802362</v>
      </c>
      <c r="M18" s="73">
        <f t="shared" si="1"/>
        <v>14929896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31149175</v>
      </c>
      <c r="W18" s="73">
        <f t="shared" si="1"/>
        <v>52071369</v>
      </c>
      <c r="X18" s="73">
        <f t="shared" si="1"/>
        <v>-20922194</v>
      </c>
      <c r="Y18" s="67">
        <f>+IF(W18&lt;&gt;0,(X18/W18)*100,0)</f>
        <v>-40.179842400533005</v>
      </c>
      <c r="Z18" s="74">
        <f t="shared" si="1"/>
        <v>103357971</v>
      </c>
    </row>
    <row r="19" spans="1:26" ht="13.5">
      <c r="A19" s="70" t="s">
        <v>45</v>
      </c>
      <c r="B19" s="75">
        <f>+B10-B18</f>
        <v>-10194397</v>
      </c>
      <c r="C19" s="75">
        <f>+C10-C18</f>
        <v>0</v>
      </c>
      <c r="D19" s="76">
        <f aca="true" t="shared" si="2" ref="D19:Z19">+D10-D18</f>
        <v>-6533695</v>
      </c>
      <c r="E19" s="77">
        <f t="shared" si="2"/>
        <v>-6533695</v>
      </c>
      <c r="F19" s="77">
        <f t="shared" si="2"/>
        <v>10978149</v>
      </c>
      <c r="G19" s="77">
        <f t="shared" si="2"/>
        <v>-4114623</v>
      </c>
      <c r="H19" s="77">
        <f t="shared" si="2"/>
        <v>-4017176</v>
      </c>
      <c r="I19" s="77">
        <f t="shared" si="2"/>
        <v>2846350</v>
      </c>
      <c r="J19" s="77">
        <f t="shared" si="2"/>
        <v>-4035967</v>
      </c>
      <c r="K19" s="77">
        <f t="shared" si="2"/>
        <v>6329189</v>
      </c>
      <c r="L19" s="77">
        <f t="shared" si="2"/>
        <v>1646597</v>
      </c>
      <c r="M19" s="77">
        <f t="shared" si="2"/>
        <v>3939819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6786169</v>
      </c>
      <c r="W19" s="77">
        <f>IF(E10=E18,0,W10-W18)</f>
        <v>-26309177</v>
      </c>
      <c r="X19" s="77">
        <f t="shared" si="2"/>
        <v>33095346</v>
      </c>
      <c r="Y19" s="78">
        <f>+IF(W19&lt;&gt;0,(X19/W19)*100,0)</f>
        <v>-125.79392354234417</v>
      </c>
      <c r="Z19" s="79">
        <f t="shared" si="2"/>
        <v>-6533695</v>
      </c>
    </row>
    <row r="20" spans="1:26" ht="13.5">
      <c r="A20" s="58" t="s">
        <v>46</v>
      </c>
      <c r="B20" s="19">
        <v>15439277</v>
      </c>
      <c r="C20" s="19">
        <v>0</v>
      </c>
      <c r="D20" s="59">
        <v>11741050</v>
      </c>
      <c r="E20" s="60">
        <v>11741050</v>
      </c>
      <c r="F20" s="60">
        <v>0</v>
      </c>
      <c r="G20" s="60">
        <v>1097360</v>
      </c>
      <c r="H20" s="60">
        <v>885061</v>
      </c>
      <c r="I20" s="60">
        <v>1982421</v>
      </c>
      <c r="J20" s="60">
        <v>992484</v>
      </c>
      <c r="K20" s="60">
        <v>793659</v>
      </c>
      <c r="L20" s="60">
        <v>1037254</v>
      </c>
      <c r="M20" s="60">
        <v>2823397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4805818</v>
      </c>
      <c r="W20" s="60"/>
      <c r="X20" s="60">
        <v>4805818</v>
      </c>
      <c r="Y20" s="61">
        <v>0</v>
      </c>
      <c r="Z20" s="62">
        <v>11741050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5244880</v>
      </c>
      <c r="C22" s="86">
        <f>SUM(C19:C21)</f>
        <v>0</v>
      </c>
      <c r="D22" s="87">
        <f aca="true" t="shared" si="3" ref="D22:Z22">SUM(D19:D21)</f>
        <v>5207355</v>
      </c>
      <c r="E22" s="88">
        <f t="shared" si="3"/>
        <v>5207355</v>
      </c>
      <c r="F22" s="88">
        <f t="shared" si="3"/>
        <v>10978149</v>
      </c>
      <c r="G22" s="88">
        <f t="shared" si="3"/>
        <v>-3017263</v>
      </c>
      <c r="H22" s="88">
        <f t="shared" si="3"/>
        <v>-3132115</v>
      </c>
      <c r="I22" s="88">
        <f t="shared" si="3"/>
        <v>4828771</v>
      </c>
      <c r="J22" s="88">
        <f t="shared" si="3"/>
        <v>-3043483</v>
      </c>
      <c r="K22" s="88">
        <f t="shared" si="3"/>
        <v>7122848</v>
      </c>
      <c r="L22" s="88">
        <f t="shared" si="3"/>
        <v>2683851</v>
      </c>
      <c r="M22" s="88">
        <f t="shared" si="3"/>
        <v>6763216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11591987</v>
      </c>
      <c r="W22" s="88">
        <f t="shared" si="3"/>
        <v>-26309177</v>
      </c>
      <c r="X22" s="88">
        <f t="shared" si="3"/>
        <v>37901164</v>
      </c>
      <c r="Y22" s="89">
        <f>+IF(W22&lt;&gt;0,(X22/W22)*100,0)</f>
        <v>-144.06062188870445</v>
      </c>
      <c r="Z22" s="90">
        <f t="shared" si="3"/>
        <v>5207355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5244880</v>
      </c>
      <c r="C24" s="75">
        <f>SUM(C22:C23)</f>
        <v>0</v>
      </c>
      <c r="D24" s="76">
        <f aca="true" t="shared" si="4" ref="D24:Z24">SUM(D22:D23)</f>
        <v>5207355</v>
      </c>
      <c r="E24" s="77">
        <f t="shared" si="4"/>
        <v>5207355</v>
      </c>
      <c r="F24" s="77">
        <f t="shared" si="4"/>
        <v>10978149</v>
      </c>
      <c r="G24" s="77">
        <f t="shared" si="4"/>
        <v>-3017263</v>
      </c>
      <c r="H24" s="77">
        <f t="shared" si="4"/>
        <v>-3132115</v>
      </c>
      <c r="I24" s="77">
        <f t="shared" si="4"/>
        <v>4828771</v>
      </c>
      <c r="J24" s="77">
        <f t="shared" si="4"/>
        <v>-3043483</v>
      </c>
      <c r="K24" s="77">
        <f t="shared" si="4"/>
        <v>7122848</v>
      </c>
      <c r="L24" s="77">
        <f t="shared" si="4"/>
        <v>2683851</v>
      </c>
      <c r="M24" s="77">
        <f t="shared" si="4"/>
        <v>6763216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11591987</v>
      </c>
      <c r="W24" s="77">
        <f t="shared" si="4"/>
        <v>-26309177</v>
      </c>
      <c r="X24" s="77">
        <f t="shared" si="4"/>
        <v>37901164</v>
      </c>
      <c r="Y24" s="78">
        <f>+IF(W24&lt;&gt;0,(X24/W24)*100,0)</f>
        <v>-144.06062188870445</v>
      </c>
      <c r="Z24" s="79">
        <f t="shared" si="4"/>
        <v>5207355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14369258</v>
      </c>
      <c r="C27" s="22">
        <v>0</v>
      </c>
      <c r="D27" s="99">
        <v>13949550</v>
      </c>
      <c r="E27" s="100">
        <v>13949550</v>
      </c>
      <c r="F27" s="100">
        <v>51240</v>
      </c>
      <c r="G27" s="100">
        <v>1059763</v>
      </c>
      <c r="H27" s="100">
        <v>1499724</v>
      </c>
      <c r="I27" s="100">
        <v>2610727</v>
      </c>
      <c r="J27" s="100">
        <v>1009371</v>
      </c>
      <c r="K27" s="100">
        <v>757200</v>
      </c>
      <c r="L27" s="100">
        <v>959078</v>
      </c>
      <c r="M27" s="100">
        <v>2725649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5336376</v>
      </c>
      <c r="W27" s="100">
        <v>6974775</v>
      </c>
      <c r="X27" s="100">
        <v>-1638399</v>
      </c>
      <c r="Y27" s="101">
        <v>-23.49</v>
      </c>
      <c r="Z27" s="102">
        <v>13949550</v>
      </c>
    </row>
    <row r="28" spans="1:26" ht="13.5">
      <c r="A28" s="103" t="s">
        <v>46</v>
      </c>
      <c r="B28" s="19">
        <v>13724212</v>
      </c>
      <c r="C28" s="19">
        <v>0</v>
      </c>
      <c r="D28" s="59">
        <v>11741050</v>
      </c>
      <c r="E28" s="60">
        <v>11741050</v>
      </c>
      <c r="F28" s="60">
        <v>49725</v>
      </c>
      <c r="G28" s="60">
        <v>1059643</v>
      </c>
      <c r="H28" s="60">
        <v>1015565</v>
      </c>
      <c r="I28" s="60">
        <v>2124933</v>
      </c>
      <c r="J28" s="60">
        <v>1009371</v>
      </c>
      <c r="K28" s="60">
        <v>757200</v>
      </c>
      <c r="L28" s="60">
        <v>958499</v>
      </c>
      <c r="M28" s="60">
        <v>2725070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4850003</v>
      </c>
      <c r="W28" s="60">
        <v>5870525</v>
      </c>
      <c r="X28" s="60">
        <v>-1020522</v>
      </c>
      <c r="Y28" s="61">
        <v>-17.38</v>
      </c>
      <c r="Z28" s="62">
        <v>11741050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645046</v>
      </c>
      <c r="C31" s="19">
        <v>0</v>
      </c>
      <c r="D31" s="59">
        <v>2208500</v>
      </c>
      <c r="E31" s="60">
        <v>2208500</v>
      </c>
      <c r="F31" s="60">
        <v>1515</v>
      </c>
      <c r="G31" s="60">
        <v>120</v>
      </c>
      <c r="H31" s="60">
        <v>484160</v>
      </c>
      <c r="I31" s="60">
        <v>485795</v>
      </c>
      <c r="J31" s="60">
        <v>0</v>
      </c>
      <c r="K31" s="60">
        <v>0</v>
      </c>
      <c r="L31" s="60">
        <v>578</v>
      </c>
      <c r="M31" s="60">
        <v>578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486373</v>
      </c>
      <c r="W31" s="60">
        <v>1104250</v>
      </c>
      <c r="X31" s="60">
        <v>-617877</v>
      </c>
      <c r="Y31" s="61">
        <v>-55.95</v>
      </c>
      <c r="Z31" s="62">
        <v>2208500</v>
      </c>
    </row>
    <row r="32" spans="1:26" ht="13.5">
      <c r="A32" s="70" t="s">
        <v>54</v>
      </c>
      <c r="B32" s="22">
        <f>SUM(B28:B31)</f>
        <v>14369258</v>
      </c>
      <c r="C32" s="22">
        <f>SUM(C28:C31)</f>
        <v>0</v>
      </c>
      <c r="D32" s="99">
        <f aca="true" t="shared" si="5" ref="D32:Z32">SUM(D28:D31)</f>
        <v>13949550</v>
      </c>
      <c r="E32" s="100">
        <f t="shared" si="5"/>
        <v>13949550</v>
      </c>
      <c r="F32" s="100">
        <f t="shared" si="5"/>
        <v>51240</v>
      </c>
      <c r="G32" s="100">
        <f t="shared" si="5"/>
        <v>1059763</v>
      </c>
      <c r="H32" s="100">
        <f t="shared" si="5"/>
        <v>1499725</v>
      </c>
      <c r="I32" s="100">
        <f t="shared" si="5"/>
        <v>2610728</v>
      </c>
      <c r="J32" s="100">
        <f t="shared" si="5"/>
        <v>1009371</v>
      </c>
      <c r="K32" s="100">
        <f t="shared" si="5"/>
        <v>757200</v>
      </c>
      <c r="L32" s="100">
        <f t="shared" si="5"/>
        <v>959077</v>
      </c>
      <c r="M32" s="100">
        <f t="shared" si="5"/>
        <v>2725648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5336376</v>
      </c>
      <c r="W32" s="100">
        <f t="shared" si="5"/>
        <v>6974775</v>
      </c>
      <c r="X32" s="100">
        <f t="shared" si="5"/>
        <v>-1638399</v>
      </c>
      <c r="Y32" s="101">
        <f>+IF(W32&lt;&gt;0,(X32/W32)*100,0)</f>
        <v>-23.490349151047884</v>
      </c>
      <c r="Z32" s="102">
        <f t="shared" si="5"/>
        <v>13949550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20616262</v>
      </c>
      <c r="C35" s="19">
        <v>0</v>
      </c>
      <c r="D35" s="59">
        <v>12633839</v>
      </c>
      <c r="E35" s="60">
        <v>12633839</v>
      </c>
      <c r="F35" s="60">
        <v>30986905</v>
      </c>
      <c r="G35" s="60">
        <v>13071742</v>
      </c>
      <c r="H35" s="60">
        <v>9056325</v>
      </c>
      <c r="I35" s="60">
        <v>9056325</v>
      </c>
      <c r="J35" s="60">
        <v>5501769</v>
      </c>
      <c r="K35" s="60">
        <v>13313956</v>
      </c>
      <c r="L35" s="60">
        <v>24218839</v>
      </c>
      <c r="M35" s="60">
        <v>24218839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24218839</v>
      </c>
      <c r="W35" s="60">
        <v>6316920</v>
      </c>
      <c r="X35" s="60">
        <v>17901919</v>
      </c>
      <c r="Y35" s="61">
        <v>283.4</v>
      </c>
      <c r="Z35" s="62">
        <v>12633839</v>
      </c>
    </row>
    <row r="36" spans="1:26" ht="13.5">
      <c r="A36" s="58" t="s">
        <v>57</v>
      </c>
      <c r="B36" s="19">
        <v>78147765</v>
      </c>
      <c r="C36" s="19">
        <v>0</v>
      </c>
      <c r="D36" s="59">
        <v>133028141</v>
      </c>
      <c r="E36" s="60">
        <v>133028141</v>
      </c>
      <c r="F36" s="60">
        <v>51240</v>
      </c>
      <c r="G36" s="60">
        <v>1111003</v>
      </c>
      <c r="H36" s="60">
        <v>2610727</v>
      </c>
      <c r="I36" s="60">
        <v>2610727</v>
      </c>
      <c r="J36" s="60">
        <v>3620098</v>
      </c>
      <c r="K36" s="60">
        <v>4377298</v>
      </c>
      <c r="L36" s="60">
        <v>83484140</v>
      </c>
      <c r="M36" s="60">
        <v>83484140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83484140</v>
      </c>
      <c r="W36" s="60">
        <v>66514071</v>
      </c>
      <c r="X36" s="60">
        <v>16970069</v>
      </c>
      <c r="Y36" s="61">
        <v>25.51</v>
      </c>
      <c r="Z36" s="62">
        <v>133028141</v>
      </c>
    </row>
    <row r="37" spans="1:26" ht="13.5">
      <c r="A37" s="58" t="s">
        <v>58</v>
      </c>
      <c r="B37" s="19">
        <v>16169886</v>
      </c>
      <c r="C37" s="19">
        <v>0</v>
      </c>
      <c r="D37" s="59">
        <v>8067174</v>
      </c>
      <c r="E37" s="60">
        <v>8067174</v>
      </c>
      <c r="F37" s="60">
        <v>20027622</v>
      </c>
      <c r="G37" s="60">
        <v>6301224</v>
      </c>
      <c r="H37" s="60">
        <v>6914755</v>
      </c>
      <c r="I37" s="60">
        <v>6914755</v>
      </c>
      <c r="J37" s="60">
        <v>7415372</v>
      </c>
      <c r="K37" s="60">
        <v>8862153</v>
      </c>
      <c r="L37" s="60">
        <v>13424973</v>
      </c>
      <c r="M37" s="60">
        <v>13424973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13424973</v>
      </c>
      <c r="W37" s="60">
        <v>4033587</v>
      </c>
      <c r="X37" s="60">
        <v>9391386</v>
      </c>
      <c r="Y37" s="61">
        <v>232.83</v>
      </c>
      <c r="Z37" s="62">
        <v>8067174</v>
      </c>
    </row>
    <row r="38" spans="1:26" ht="13.5">
      <c r="A38" s="58" t="s">
        <v>59</v>
      </c>
      <c r="B38" s="19">
        <v>6602442</v>
      </c>
      <c r="C38" s="19">
        <v>0</v>
      </c>
      <c r="D38" s="59">
        <v>9164071</v>
      </c>
      <c r="E38" s="60">
        <v>9164071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6772362</v>
      </c>
      <c r="M38" s="60">
        <v>6772362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6772362</v>
      </c>
      <c r="W38" s="60">
        <v>4582036</v>
      </c>
      <c r="X38" s="60">
        <v>2190326</v>
      </c>
      <c r="Y38" s="61">
        <v>47.8</v>
      </c>
      <c r="Z38" s="62">
        <v>9164071</v>
      </c>
    </row>
    <row r="39" spans="1:26" ht="13.5">
      <c r="A39" s="58" t="s">
        <v>60</v>
      </c>
      <c r="B39" s="19">
        <v>75991699</v>
      </c>
      <c r="C39" s="19">
        <v>0</v>
      </c>
      <c r="D39" s="59">
        <v>128430735</v>
      </c>
      <c r="E39" s="60">
        <v>128430735</v>
      </c>
      <c r="F39" s="60">
        <v>11010524</v>
      </c>
      <c r="G39" s="60">
        <v>7881521</v>
      </c>
      <c r="H39" s="60">
        <v>4752296</v>
      </c>
      <c r="I39" s="60">
        <v>4752296</v>
      </c>
      <c r="J39" s="60">
        <v>1706496</v>
      </c>
      <c r="K39" s="60">
        <v>8829102</v>
      </c>
      <c r="L39" s="60">
        <v>87505645</v>
      </c>
      <c r="M39" s="60">
        <v>87505645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87505645</v>
      </c>
      <c r="W39" s="60">
        <v>64215368</v>
      </c>
      <c r="X39" s="60">
        <v>23290277</v>
      </c>
      <c r="Y39" s="61">
        <v>36.27</v>
      </c>
      <c r="Z39" s="62">
        <v>128430735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17091230</v>
      </c>
      <c r="C42" s="19">
        <v>0</v>
      </c>
      <c r="D42" s="59">
        <v>14781937</v>
      </c>
      <c r="E42" s="60">
        <v>14781937</v>
      </c>
      <c r="F42" s="60">
        <v>12671604</v>
      </c>
      <c r="G42" s="60">
        <v>-1539377</v>
      </c>
      <c r="H42" s="60">
        <v>-1889503</v>
      </c>
      <c r="I42" s="60">
        <v>9242724</v>
      </c>
      <c r="J42" s="60">
        <v>-1723463</v>
      </c>
      <c r="K42" s="60">
        <v>8453134</v>
      </c>
      <c r="L42" s="60">
        <v>-6203509</v>
      </c>
      <c r="M42" s="60">
        <v>526162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9768886</v>
      </c>
      <c r="W42" s="60">
        <v>28005267</v>
      </c>
      <c r="X42" s="60">
        <v>-18236381</v>
      </c>
      <c r="Y42" s="61">
        <v>-65.12</v>
      </c>
      <c r="Z42" s="62">
        <v>14781937</v>
      </c>
    </row>
    <row r="43" spans="1:26" ht="13.5">
      <c r="A43" s="58" t="s">
        <v>63</v>
      </c>
      <c r="B43" s="19">
        <v>-14359944</v>
      </c>
      <c r="C43" s="19">
        <v>0</v>
      </c>
      <c r="D43" s="59">
        <v>-13979553</v>
      </c>
      <c r="E43" s="60">
        <v>-13979553</v>
      </c>
      <c r="F43" s="60">
        <v>-51240</v>
      </c>
      <c r="G43" s="60">
        <v>-1059763</v>
      </c>
      <c r="H43" s="60">
        <v>-1499724</v>
      </c>
      <c r="I43" s="60">
        <v>-2610727</v>
      </c>
      <c r="J43" s="60">
        <v>-1009371</v>
      </c>
      <c r="K43" s="60">
        <v>-757200</v>
      </c>
      <c r="L43" s="60">
        <v>-959078</v>
      </c>
      <c r="M43" s="60">
        <v>-2725649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-5336376</v>
      </c>
      <c r="W43" s="60">
        <v>-7814731</v>
      </c>
      <c r="X43" s="60">
        <v>2478355</v>
      </c>
      <c r="Y43" s="61">
        <v>-31.71</v>
      </c>
      <c r="Z43" s="62">
        <v>-13979553</v>
      </c>
    </row>
    <row r="44" spans="1:26" ht="13.5">
      <c r="A44" s="58" t="s">
        <v>64</v>
      </c>
      <c r="B44" s="19">
        <v>-38997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13392912</v>
      </c>
      <c r="C45" s="22">
        <v>0</v>
      </c>
      <c r="D45" s="99">
        <v>9438394</v>
      </c>
      <c r="E45" s="100">
        <v>9438394</v>
      </c>
      <c r="F45" s="100">
        <v>25993892</v>
      </c>
      <c r="G45" s="100">
        <v>23394752</v>
      </c>
      <c r="H45" s="100">
        <v>20005525</v>
      </c>
      <c r="I45" s="100">
        <v>20005525</v>
      </c>
      <c r="J45" s="100">
        <v>17272691</v>
      </c>
      <c r="K45" s="100">
        <v>24968625</v>
      </c>
      <c r="L45" s="100">
        <v>17806038</v>
      </c>
      <c r="M45" s="100">
        <v>17806038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17806038</v>
      </c>
      <c r="W45" s="100">
        <v>28826546</v>
      </c>
      <c r="X45" s="100">
        <v>-11020508</v>
      </c>
      <c r="Y45" s="101">
        <v>-38.23</v>
      </c>
      <c r="Z45" s="102">
        <v>9438394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54385</v>
      </c>
      <c r="C51" s="52">
        <v>0</v>
      </c>
      <c r="D51" s="129">
        <v>10277</v>
      </c>
      <c r="E51" s="54">
        <v>5445</v>
      </c>
      <c r="F51" s="54">
        <v>0</v>
      </c>
      <c r="G51" s="54">
        <v>0</v>
      </c>
      <c r="H51" s="54">
        <v>0</v>
      </c>
      <c r="I51" s="54">
        <v>450</v>
      </c>
      <c r="J51" s="54">
        <v>0</v>
      </c>
      <c r="K51" s="54">
        <v>0</v>
      </c>
      <c r="L51" s="54">
        <v>0</v>
      </c>
      <c r="M51" s="54">
        <v>2662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73219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38.91648077242328</v>
      </c>
      <c r="C58" s="5">
        <f>IF(C67=0,0,+(C76/C67)*100)</f>
        <v>0</v>
      </c>
      <c r="D58" s="6">
        <f aca="true" t="shared" si="6" ref="D58:Z58">IF(D67=0,0,+(D76/D67)*100)</f>
        <v>100.0000042851004</v>
      </c>
      <c r="E58" s="7">
        <f t="shared" si="6"/>
        <v>100.0000042851004</v>
      </c>
      <c r="F58" s="7">
        <f t="shared" si="6"/>
        <v>7.292625454686537</v>
      </c>
      <c r="G58" s="7">
        <f t="shared" si="6"/>
        <v>-119.85262957038036</v>
      </c>
      <c r="H58" s="7">
        <f t="shared" si="6"/>
        <v>57.74452479097087</v>
      </c>
      <c r="I58" s="7">
        <f t="shared" si="6"/>
        <v>26.304773268937748</v>
      </c>
      <c r="J58" s="7">
        <f t="shared" si="6"/>
        <v>86.40962277404785</v>
      </c>
      <c r="K58" s="7">
        <f t="shared" si="6"/>
        <v>52.604996309102916</v>
      </c>
      <c r="L58" s="7">
        <f t="shared" si="6"/>
        <v>42.68101958242492</v>
      </c>
      <c r="M58" s="7">
        <f t="shared" si="6"/>
        <v>59.58935716098262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36.25715669217548</v>
      </c>
      <c r="W58" s="7">
        <f t="shared" si="6"/>
        <v>269.7900252956625</v>
      </c>
      <c r="X58" s="7">
        <f t="shared" si="6"/>
        <v>0</v>
      </c>
      <c r="Y58" s="7">
        <f t="shared" si="6"/>
        <v>0</v>
      </c>
      <c r="Z58" s="8">
        <f t="shared" si="6"/>
        <v>100.0000042851004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1.332333563529811</v>
      </c>
      <c r="G59" s="10">
        <f t="shared" si="7"/>
        <v>-4.188266326426729</v>
      </c>
      <c r="H59" s="10">
        <f t="shared" si="7"/>
        <v>166.1236567827422</v>
      </c>
      <c r="I59" s="10">
        <f t="shared" si="7"/>
        <v>14.932598435784012</v>
      </c>
      <c r="J59" s="10">
        <f t="shared" si="7"/>
        <v>697.4816196642159</v>
      </c>
      <c r="K59" s="10">
        <f t="shared" si="7"/>
        <v>70.55294649142161</v>
      </c>
      <c r="L59" s="10">
        <f t="shared" si="7"/>
        <v>52.20700330698689</v>
      </c>
      <c r="M59" s="10">
        <f t="shared" si="7"/>
        <v>120.1901540660657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24.473557907261515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37.41719501230637</v>
      </c>
      <c r="C60" s="12">
        <f t="shared" si="7"/>
        <v>0</v>
      </c>
      <c r="D60" s="3">
        <f t="shared" si="7"/>
        <v>100.00000521618477</v>
      </c>
      <c r="E60" s="13">
        <f t="shared" si="7"/>
        <v>100.00000521618477</v>
      </c>
      <c r="F60" s="13">
        <f t="shared" si="7"/>
        <v>22.18424522440073</v>
      </c>
      <c r="G60" s="13">
        <f t="shared" si="7"/>
        <v>26.134953290832996</v>
      </c>
      <c r="H60" s="13">
        <f t="shared" si="7"/>
        <v>37.08919125022814</v>
      </c>
      <c r="I60" s="13">
        <f t="shared" si="7"/>
        <v>27.323758472330706</v>
      </c>
      <c r="J60" s="13">
        <f t="shared" si="7"/>
        <v>65.97606995697876</v>
      </c>
      <c r="K60" s="13">
        <f t="shared" si="7"/>
        <v>39.44863718133408</v>
      </c>
      <c r="L60" s="13">
        <f t="shared" si="7"/>
        <v>29.87919653023213</v>
      </c>
      <c r="M60" s="13">
        <f t="shared" si="7"/>
        <v>45.233255070744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33.78578546118504</v>
      </c>
      <c r="W60" s="13">
        <f t="shared" si="7"/>
        <v>248.03012748471613</v>
      </c>
      <c r="X60" s="13">
        <f t="shared" si="7"/>
        <v>0</v>
      </c>
      <c r="Y60" s="13">
        <f t="shared" si="7"/>
        <v>0</v>
      </c>
      <c r="Z60" s="14">
        <f t="shared" si="7"/>
        <v>100.00000521618477</v>
      </c>
    </row>
    <row r="61" spans="1:26" ht="13.5">
      <c r="A61" s="39" t="s">
        <v>103</v>
      </c>
      <c r="B61" s="12">
        <f t="shared" si="7"/>
        <v>62.68617649296894</v>
      </c>
      <c r="C61" s="12">
        <f t="shared" si="7"/>
        <v>0</v>
      </c>
      <c r="D61" s="3">
        <f t="shared" si="7"/>
        <v>100.00001113449355</v>
      </c>
      <c r="E61" s="13">
        <f t="shared" si="7"/>
        <v>100.00001113449355</v>
      </c>
      <c r="F61" s="13">
        <f t="shared" si="7"/>
        <v>25.544955524374053</v>
      </c>
      <c r="G61" s="13">
        <f t="shared" si="7"/>
        <v>23.673165941222717</v>
      </c>
      <c r="H61" s="13">
        <f t="shared" si="7"/>
        <v>46.98244094116391</v>
      </c>
      <c r="I61" s="13">
        <f t="shared" si="7"/>
        <v>28.860073570224177</v>
      </c>
      <c r="J61" s="13">
        <f t="shared" si="7"/>
        <v>93.60297820300698</v>
      </c>
      <c r="K61" s="13">
        <f t="shared" si="7"/>
        <v>44.06085670867026</v>
      </c>
      <c r="L61" s="13">
        <f t="shared" si="7"/>
        <v>41.25792437567679</v>
      </c>
      <c r="M61" s="13">
        <f t="shared" si="7"/>
        <v>60.362368950962754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38.65128510950117</v>
      </c>
      <c r="W61" s="13">
        <f t="shared" si="7"/>
        <v>143.6578046439673</v>
      </c>
      <c r="X61" s="13">
        <f t="shared" si="7"/>
        <v>0</v>
      </c>
      <c r="Y61" s="13">
        <f t="shared" si="7"/>
        <v>0</v>
      </c>
      <c r="Z61" s="14">
        <f t="shared" si="7"/>
        <v>100.00001113449355</v>
      </c>
    </row>
    <row r="62" spans="1:26" ht="13.5">
      <c r="A62" s="39" t="s">
        <v>104</v>
      </c>
      <c r="B62" s="12">
        <f t="shared" si="7"/>
        <v>20.623302800945893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38.83625948234739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30.942630314018466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10.14444359209238</v>
      </c>
      <c r="G64" s="13">
        <f t="shared" si="7"/>
        <v>39.42612799117676</v>
      </c>
      <c r="H64" s="13">
        <f t="shared" si="7"/>
        <v>15.155570120341544</v>
      </c>
      <c r="I64" s="13">
        <f t="shared" si="7"/>
        <v>21.583696953140212</v>
      </c>
      <c r="J64" s="13">
        <f t="shared" si="7"/>
        <v>16.258952225515173</v>
      </c>
      <c r="K64" s="13">
        <f t="shared" si="7"/>
        <v>32.247509167091174</v>
      </c>
      <c r="L64" s="13">
        <f t="shared" si="7"/>
        <v>9.940903430318125</v>
      </c>
      <c r="M64" s="13">
        <f t="shared" si="7"/>
        <v>19.447764999366424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20.521842615375974</v>
      </c>
      <c r="W64" s="13">
        <f t="shared" si="7"/>
        <v>104.8989898989899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100.00110014631946</v>
      </c>
      <c r="K66" s="16">
        <f t="shared" si="7"/>
        <v>100</v>
      </c>
      <c r="L66" s="16">
        <f t="shared" si="7"/>
        <v>99.99917742864194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111.66666666666667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18733770</v>
      </c>
      <c r="C67" s="24"/>
      <c r="D67" s="25">
        <v>23336676</v>
      </c>
      <c r="E67" s="26">
        <v>23336676</v>
      </c>
      <c r="F67" s="26">
        <v>4948739</v>
      </c>
      <c r="G67" s="26">
        <v>-450701</v>
      </c>
      <c r="H67" s="26">
        <v>897363</v>
      </c>
      <c r="I67" s="26">
        <v>5395401</v>
      </c>
      <c r="J67" s="26">
        <v>714638</v>
      </c>
      <c r="K67" s="26">
        <v>772170</v>
      </c>
      <c r="L67" s="26">
        <v>814608</v>
      </c>
      <c r="M67" s="26">
        <v>2301416</v>
      </c>
      <c r="N67" s="26"/>
      <c r="O67" s="26"/>
      <c r="P67" s="26"/>
      <c r="Q67" s="26"/>
      <c r="R67" s="26"/>
      <c r="S67" s="26"/>
      <c r="T67" s="26"/>
      <c r="U67" s="26"/>
      <c r="V67" s="26">
        <v>7696817</v>
      </c>
      <c r="W67" s="26">
        <v>5795460</v>
      </c>
      <c r="X67" s="26"/>
      <c r="Y67" s="25"/>
      <c r="Z67" s="27">
        <v>23336676</v>
      </c>
    </row>
    <row r="68" spans="1:26" ht="13.5" hidden="1">
      <c r="A68" s="37" t="s">
        <v>31</v>
      </c>
      <c r="B68" s="19">
        <v>1661846</v>
      </c>
      <c r="C68" s="19"/>
      <c r="D68" s="20">
        <v>3137576</v>
      </c>
      <c r="E68" s="21">
        <v>3137576</v>
      </c>
      <c r="F68" s="21">
        <v>3848886</v>
      </c>
      <c r="G68" s="21">
        <v>-1954699</v>
      </c>
      <c r="H68" s="21">
        <v>99016</v>
      </c>
      <c r="I68" s="21">
        <v>1993203</v>
      </c>
      <c r="J68" s="21">
        <v>18226</v>
      </c>
      <c r="K68" s="21">
        <v>95181</v>
      </c>
      <c r="L68" s="21">
        <v>85274</v>
      </c>
      <c r="M68" s="21">
        <v>198681</v>
      </c>
      <c r="N68" s="21"/>
      <c r="O68" s="21"/>
      <c r="P68" s="21"/>
      <c r="Q68" s="21"/>
      <c r="R68" s="21"/>
      <c r="S68" s="21"/>
      <c r="T68" s="21"/>
      <c r="U68" s="21"/>
      <c r="V68" s="21">
        <v>2191884</v>
      </c>
      <c r="W68" s="21"/>
      <c r="X68" s="21"/>
      <c r="Y68" s="20"/>
      <c r="Z68" s="23">
        <v>3137576</v>
      </c>
    </row>
    <row r="69" spans="1:26" ht="13.5" hidden="1">
      <c r="A69" s="38" t="s">
        <v>32</v>
      </c>
      <c r="B69" s="19">
        <v>15043025</v>
      </c>
      <c r="C69" s="19"/>
      <c r="D69" s="20">
        <v>19171100</v>
      </c>
      <c r="E69" s="21">
        <v>19171100</v>
      </c>
      <c r="F69" s="21">
        <v>1015527</v>
      </c>
      <c r="G69" s="21">
        <v>1415675</v>
      </c>
      <c r="H69" s="21">
        <v>706807</v>
      </c>
      <c r="I69" s="21">
        <v>3138009</v>
      </c>
      <c r="J69" s="21">
        <v>605515</v>
      </c>
      <c r="K69" s="21">
        <v>558108</v>
      </c>
      <c r="L69" s="21">
        <v>607764</v>
      </c>
      <c r="M69" s="21">
        <v>1771387</v>
      </c>
      <c r="N69" s="21"/>
      <c r="O69" s="21"/>
      <c r="P69" s="21"/>
      <c r="Q69" s="21"/>
      <c r="R69" s="21"/>
      <c r="S69" s="21"/>
      <c r="T69" s="21"/>
      <c r="U69" s="21"/>
      <c r="V69" s="21">
        <v>4909396</v>
      </c>
      <c r="W69" s="21">
        <v>5178660</v>
      </c>
      <c r="X69" s="21"/>
      <c r="Y69" s="20"/>
      <c r="Z69" s="23">
        <v>19171100</v>
      </c>
    </row>
    <row r="70" spans="1:26" ht="13.5" hidden="1">
      <c r="A70" s="39" t="s">
        <v>103</v>
      </c>
      <c r="B70" s="19">
        <v>5348621</v>
      </c>
      <c r="C70" s="19"/>
      <c r="D70" s="20">
        <v>8981100</v>
      </c>
      <c r="E70" s="21">
        <v>8981100</v>
      </c>
      <c r="F70" s="21">
        <v>793918</v>
      </c>
      <c r="G70" s="21">
        <v>1194441</v>
      </c>
      <c r="H70" s="21">
        <v>487099</v>
      </c>
      <c r="I70" s="21">
        <v>2475458</v>
      </c>
      <c r="J70" s="21">
        <v>389228</v>
      </c>
      <c r="K70" s="21">
        <v>340209</v>
      </c>
      <c r="L70" s="21">
        <v>386939</v>
      </c>
      <c r="M70" s="21">
        <v>1116376</v>
      </c>
      <c r="N70" s="21"/>
      <c r="O70" s="21"/>
      <c r="P70" s="21"/>
      <c r="Q70" s="21"/>
      <c r="R70" s="21"/>
      <c r="S70" s="21"/>
      <c r="T70" s="21"/>
      <c r="U70" s="21"/>
      <c r="V70" s="21">
        <v>3591834</v>
      </c>
      <c r="W70" s="21">
        <v>4188660</v>
      </c>
      <c r="X70" s="21"/>
      <c r="Y70" s="20"/>
      <c r="Z70" s="23">
        <v>8981100</v>
      </c>
    </row>
    <row r="71" spans="1:26" ht="13.5" hidden="1">
      <c r="A71" s="39" t="s">
        <v>104</v>
      </c>
      <c r="B71" s="19">
        <v>7753952</v>
      </c>
      <c r="C71" s="19"/>
      <c r="D71" s="20">
        <v>6048000</v>
      </c>
      <c r="E71" s="21">
        <v>6048000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>
        <v>6048000</v>
      </c>
    </row>
    <row r="72" spans="1:26" ht="13.5" hidden="1">
      <c r="A72" s="39" t="s">
        <v>105</v>
      </c>
      <c r="B72" s="19">
        <v>966401</v>
      </c>
      <c r="C72" s="19"/>
      <c r="D72" s="20">
        <v>2592000</v>
      </c>
      <c r="E72" s="21">
        <v>2592000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>
        <v>2592000</v>
      </c>
    </row>
    <row r="73" spans="1:26" ht="13.5" hidden="1">
      <c r="A73" s="39" t="s">
        <v>106</v>
      </c>
      <c r="B73" s="19">
        <v>974051</v>
      </c>
      <c r="C73" s="19"/>
      <c r="D73" s="20">
        <v>1550000</v>
      </c>
      <c r="E73" s="21">
        <v>1550000</v>
      </c>
      <c r="F73" s="21">
        <v>221609</v>
      </c>
      <c r="G73" s="21">
        <v>221234</v>
      </c>
      <c r="H73" s="21">
        <v>219708</v>
      </c>
      <c r="I73" s="21">
        <v>662551</v>
      </c>
      <c r="J73" s="21">
        <v>216287</v>
      </c>
      <c r="K73" s="21">
        <v>217899</v>
      </c>
      <c r="L73" s="21">
        <v>220825</v>
      </c>
      <c r="M73" s="21">
        <v>655011</v>
      </c>
      <c r="N73" s="21"/>
      <c r="O73" s="21"/>
      <c r="P73" s="21"/>
      <c r="Q73" s="21"/>
      <c r="R73" s="21"/>
      <c r="S73" s="21"/>
      <c r="T73" s="21"/>
      <c r="U73" s="21"/>
      <c r="V73" s="21">
        <v>1317562</v>
      </c>
      <c r="W73" s="21">
        <v>990000</v>
      </c>
      <c r="X73" s="21"/>
      <c r="Y73" s="20"/>
      <c r="Z73" s="23">
        <v>1550000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2028899</v>
      </c>
      <c r="C75" s="28"/>
      <c r="D75" s="29">
        <v>1028000</v>
      </c>
      <c r="E75" s="30">
        <v>1028000</v>
      </c>
      <c r="F75" s="30">
        <v>84326</v>
      </c>
      <c r="G75" s="30">
        <v>88323</v>
      </c>
      <c r="H75" s="30">
        <v>91540</v>
      </c>
      <c r="I75" s="30">
        <v>264189</v>
      </c>
      <c r="J75" s="30">
        <v>90897</v>
      </c>
      <c r="K75" s="30">
        <v>118881</v>
      </c>
      <c r="L75" s="30">
        <v>121570</v>
      </c>
      <c r="M75" s="30">
        <v>331348</v>
      </c>
      <c r="N75" s="30"/>
      <c r="O75" s="30"/>
      <c r="P75" s="30"/>
      <c r="Q75" s="30"/>
      <c r="R75" s="30"/>
      <c r="S75" s="30"/>
      <c r="T75" s="30"/>
      <c r="U75" s="30"/>
      <c r="V75" s="30">
        <v>595537</v>
      </c>
      <c r="W75" s="30">
        <v>616800</v>
      </c>
      <c r="X75" s="30"/>
      <c r="Y75" s="29"/>
      <c r="Z75" s="31">
        <v>1028000</v>
      </c>
    </row>
    <row r="76" spans="1:26" ht="13.5" hidden="1">
      <c r="A76" s="42" t="s">
        <v>286</v>
      </c>
      <c r="B76" s="32">
        <v>7290524</v>
      </c>
      <c r="C76" s="32"/>
      <c r="D76" s="33">
        <v>23336677</v>
      </c>
      <c r="E76" s="34">
        <v>23336677</v>
      </c>
      <c r="F76" s="34">
        <v>360893</v>
      </c>
      <c r="G76" s="34">
        <v>540177</v>
      </c>
      <c r="H76" s="34">
        <v>518178</v>
      </c>
      <c r="I76" s="34">
        <v>1419248</v>
      </c>
      <c r="J76" s="34">
        <v>617516</v>
      </c>
      <c r="K76" s="34">
        <v>406200</v>
      </c>
      <c r="L76" s="34">
        <v>347683</v>
      </c>
      <c r="M76" s="34">
        <v>1371399</v>
      </c>
      <c r="N76" s="34"/>
      <c r="O76" s="34"/>
      <c r="P76" s="34"/>
      <c r="Q76" s="34"/>
      <c r="R76" s="34"/>
      <c r="S76" s="34"/>
      <c r="T76" s="34"/>
      <c r="U76" s="34"/>
      <c r="V76" s="34">
        <v>2790647</v>
      </c>
      <c r="W76" s="34">
        <v>15635573</v>
      </c>
      <c r="X76" s="34"/>
      <c r="Y76" s="33"/>
      <c r="Z76" s="35">
        <v>23336677</v>
      </c>
    </row>
    <row r="77" spans="1:26" ht="13.5" hidden="1">
      <c r="A77" s="37" t="s">
        <v>31</v>
      </c>
      <c r="B77" s="19">
        <v>1661846</v>
      </c>
      <c r="C77" s="19"/>
      <c r="D77" s="20">
        <v>3137576</v>
      </c>
      <c r="E77" s="21">
        <v>3137576</v>
      </c>
      <c r="F77" s="21">
        <v>51280</v>
      </c>
      <c r="G77" s="21">
        <v>81868</v>
      </c>
      <c r="H77" s="21">
        <v>164489</v>
      </c>
      <c r="I77" s="21">
        <v>297637</v>
      </c>
      <c r="J77" s="21">
        <v>127123</v>
      </c>
      <c r="K77" s="21">
        <v>67153</v>
      </c>
      <c r="L77" s="21">
        <v>44519</v>
      </c>
      <c r="M77" s="21">
        <v>238795</v>
      </c>
      <c r="N77" s="21"/>
      <c r="O77" s="21"/>
      <c r="P77" s="21"/>
      <c r="Q77" s="21"/>
      <c r="R77" s="21"/>
      <c r="S77" s="21"/>
      <c r="T77" s="21"/>
      <c r="U77" s="21"/>
      <c r="V77" s="21">
        <v>536432</v>
      </c>
      <c r="W77" s="21">
        <v>2102176</v>
      </c>
      <c r="X77" s="21"/>
      <c r="Y77" s="20"/>
      <c r="Z77" s="23">
        <v>3137576</v>
      </c>
    </row>
    <row r="78" spans="1:26" ht="13.5" hidden="1">
      <c r="A78" s="38" t="s">
        <v>32</v>
      </c>
      <c r="B78" s="19">
        <v>5628678</v>
      </c>
      <c r="C78" s="19"/>
      <c r="D78" s="20">
        <v>19171101</v>
      </c>
      <c r="E78" s="21">
        <v>19171101</v>
      </c>
      <c r="F78" s="21">
        <v>225287</v>
      </c>
      <c r="G78" s="21">
        <v>369986</v>
      </c>
      <c r="H78" s="21">
        <v>262149</v>
      </c>
      <c r="I78" s="21">
        <v>857422</v>
      </c>
      <c r="J78" s="21">
        <v>399495</v>
      </c>
      <c r="K78" s="21">
        <v>220166</v>
      </c>
      <c r="L78" s="21">
        <v>181595</v>
      </c>
      <c r="M78" s="21">
        <v>801256</v>
      </c>
      <c r="N78" s="21"/>
      <c r="O78" s="21"/>
      <c r="P78" s="21"/>
      <c r="Q78" s="21"/>
      <c r="R78" s="21"/>
      <c r="S78" s="21"/>
      <c r="T78" s="21"/>
      <c r="U78" s="21"/>
      <c r="V78" s="21">
        <v>1658678</v>
      </c>
      <c r="W78" s="21">
        <v>12844637</v>
      </c>
      <c r="X78" s="21"/>
      <c r="Y78" s="20"/>
      <c r="Z78" s="23">
        <v>19171101</v>
      </c>
    </row>
    <row r="79" spans="1:26" ht="13.5" hidden="1">
      <c r="A79" s="39" t="s">
        <v>103</v>
      </c>
      <c r="B79" s="19">
        <v>3352846</v>
      </c>
      <c r="C79" s="19"/>
      <c r="D79" s="20">
        <v>8981101</v>
      </c>
      <c r="E79" s="21">
        <v>8981101</v>
      </c>
      <c r="F79" s="21">
        <v>202806</v>
      </c>
      <c r="G79" s="21">
        <v>282762</v>
      </c>
      <c r="H79" s="21">
        <v>228851</v>
      </c>
      <c r="I79" s="21">
        <v>714419</v>
      </c>
      <c r="J79" s="21">
        <v>364329</v>
      </c>
      <c r="K79" s="21">
        <v>149899</v>
      </c>
      <c r="L79" s="21">
        <v>159643</v>
      </c>
      <c r="M79" s="21">
        <v>673871</v>
      </c>
      <c r="N79" s="21"/>
      <c r="O79" s="21"/>
      <c r="P79" s="21"/>
      <c r="Q79" s="21"/>
      <c r="R79" s="21"/>
      <c r="S79" s="21"/>
      <c r="T79" s="21"/>
      <c r="U79" s="21"/>
      <c r="V79" s="21">
        <v>1388290</v>
      </c>
      <c r="W79" s="21">
        <v>6017337</v>
      </c>
      <c r="X79" s="21"/>
      <c r="Y79" s="20"/>
      <c r="Z79" s="23">
        <v>8981101</v>
      </c>
    </row>
    <row r="80" spans="1:26" ht="13.5" hidden="1">
      <c r="A80" s="39" t="s">
        <v>104</v>
      </c>
      <c r="B80" s="19">
        <v>1599121</v>
      </c>
      <c r="C80" s="19"/>
      <c r="D80" s="20">
        <v>6048000</v>
      </c>
      <c r="E80" s="21">
        <v>6048000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4052160</v>
      </c>
      <c r="X80" s="21"/>
      <c r="Y80" s="20"/>
      <c r="Z80" s="23">
        <v>6048000</v>
      </c>
    </row>
    <row r="81" spans="1:26" ht="13.5" hidden="1">
      <c r="A81" s="39" t="s">
        <v>105</v>
      </c>
      <c r="B81" s="19">
        <v>375314</v>
      </c>
      <c r="C81" s="19"/>
      <c r="D81" s="20">
        <v>2592000</v>
      </c>
      <c r="E81" s="21">
        <v>2592000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1736640</v>
      </c>
      <c r="X81" s="21"/>
      <c r="Y81" s="20"/>
      <c r="Z81" s="23">
        <v>2592000</v>
      </c>
    </row>
    <row r="82" spans="1:26" ht="13.5" hidden="1">
      <c r="A82" s="39" t="s">
        <v>106</v>
      </c>
      <c r="B82" s="19">
        <v>301397</v>
      </c>
      <c r="C82" s="19"/>
      <c r="D82" s="20">
        <v>1550000</v>
      </c>
      <c r="E82" s="21">
        <v>1550000</v>
      </c>
      <c r="F82" s="21">
        <v>22481</v>
      </c>
      <c r="G82" s="21">
        <v>87224</v>
      </c>
      <c r="H82" s="21">
        <v>33298</v>
      </c>
      <c r="I82" s="21">
        <v>143003</v>
      </c>
      <c r="J82" s="21">
        <v>35166</v>
      </c>
      <c r="K82" s="21">
        <v>70267</v>
      </c>
      <c r="L82" s="21">
        <v>21952</v>
      </c>
      <c r="M82" s="21">
        <v>127385</v>
      </c>
      <c r="N82" s="21"/>
      <c r="O82" s="21"/>
      <c r="P82" s="21"/>
      <c r="Q82" s="21"/>
      <c r="R82" s="21"/>
      <c r="S82" s="21"/>
      <c r="T82" s="21"/>
      <c r="U82" s="21"/>
      <c r="V82" s="21">
        <v>270388</v>
      </c>
      <c r="W82" s="21">
        <v>1038500</v>
      </c>
      <c r="X82" s="21"/>
      <c r="Y82" s="20"/>
      <c r="Z82" s="23">
        <v>1550000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1028000</v>
      </c>
      <c r="E84" s="30">
        <v>1028000</v>
      </c>
      <c r="F84" s="30">
        <v>84326</v>
      </c>
      <c r="G84" s="30">
        <v>88323</v>
      </c>
      <c r="H84" s="30">
        <v>91540</v>
      </c>
      <c r="I84" s="30">
        <v>264189</v>
      </c>
      <c r="J84" s="30">
        <v>90898</v>
      </c>
      <c r="K84" s="30">
        <v>118881</v>
      </c>
      <c r="L84" s="30">
        <v>121569</v>
      </c>
      <c r="M84" s="30">
        <v>331348</v>
      </c>
      <c r="N84" s="30"/>
      <c r="O84" s="30"/>
      <c r="P84" s="30"/>
      <c r="Q84" s="30"/>
      <c r="R84" s="30"/>
      <c r="S84" s="30"/>
      <c r="T84" s="30"/>
      <c r="U84" s="30"/>
      <c r="V84" s="30">
        <v>595537</v>
      </c>
      <c r="W84" s="30">
        <v>688760</v>
      </c>
      <c r="X84" s="30"/>
      <c r="Y84" s="29"/>
      <c r="Z84" s="31">
        <v>1028000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2382000</v>
      </c>
      <c r="F5" s="345">
        <f t="shared" si="0"/>
        <v>2382000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1191000</v>
      </c>
      <c r="Y5" s="345">
        <f t="shared" si="0"/>
        <v>-1191000</v>
      </c>
      <c r="Z5" s="346">
        <f>+IF(X5&lt;&gt;0,+(Y5/X5)*100,0)</f>
        <v>-100</v>
      </c>
      <c r="AA5" s="347">
        <f>+AA6+AA8+AA11+AA13+AA15</f>
        <v>2382000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125000</v>
      </c>
      <c r="F6" s="59">
        <f t="shared" si="1"/>
        <v>125000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62500</v>
      </c>
      <c r="Y6" s="59">
        <f t="shared" si="1"/>
        <v>-62500</v>
      </c>
      <c r="Z6" s="61">
        <f>+IF(X6&lt;&gt;0,+(Y6/X6)*100,0)</f>
        <v>-100</v>
      </c>
      <c r="AA6" s="62">
        <f t="shared" si="1"/>
        <v>125000</v>
      </c>
    </row>
    <row r="7" spans="1:27" ht="13.5">
      <c r="A7" s="291" t="s">
        <v>228</v>
      </c>
      <c r="B7" s="142"/>
      <c r="C7" s="60"/>
      <c r="D7" s="327"/>
      <c r="E7" s="60">
        <v>125000</v>
      </c>
      <c r="F7" s="59">
        <v>125000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62500</v>
      </c>
      <c r="Y7" s="59">
        <v>-62500</v>
      </c>
      <c r="Z7" s="61">
        <v>-100</v>
      </c>
      <c r="AA7" s="62">
        <v>125000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647000</v>
      </c>
      <c r="F8" s="59">
        <f t="shared" si="2"/>
        <v>647000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323500</v>
      </c>
      <c r="Y8" s="59">
        <f t="shared" si="2"/>
        <v>-323500</v>
      </c>
      <c r="Z8" s="61">
        <f>+IF(X8&lt;&gt;0,+(Y8/X8)*100,0)</f>
        <v>-100</v>
      </c>
      <c r="AA8" s="62">
        <f>SUM(AA9:AA10)</f>
        <v>647000</v>
      </c>
    </row>
    <row r="9" spans="1:27" ht="13.5">
      <c r="A9" s="291" t="s">
        <v>229</v>
      </c>
      <c r="B9" s="142"/>
      <c r="C9" s="60"/>
      <c r="D9" s="327"/>
      <c r="E9" s="60">
        <v>647000</v>
      </c>
      <c r="F9" s="59">
        <v>647000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323500</v>
      </c>
      <c r="Y9" s="59">
        <v>-323500</v>
      </c>
      <c r="Z9" s="61">
        <v>-100</v>
      </c>
      <c r="AA9" s="62">
        <v>647000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1500000</v>
      </c>
      <c r="F11" s="351">
        <f t="shared" si="3"/>
        <v>1500000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750000</v>
      </c>
      <c r="Y11" s="351">
        <f t="shared" si="3"/>
        <v>-750000</v>
      </c>
      <c r="Z11" s="352">
        <f>+IF(X11&lt;&gt;0,+(Y11/X11)*100,0)</f>
        <v>-100</v>
      </c>
      <c r="AA11" s="353">
        <f t="shared" si="3"/>
        <v>1500000</v>
      </c>
    </row>
    <row r="12" spans="1:27" ht="13.5">
      <c r="A12" s="291" t="s">
        <v>231</v>
      </c>
      <c r="B12" s="136"/>
      <c r="C12" s="60"/>
      <c r="D12" s="327"/>
      <c r="E12" s="60">
        <v>1500000</v>
      </c>
      <c r="F12" s="59">
        <v>1500000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750000</v>
      </c>
      <c r="Y12" s="59">
        <v>-750000</v>
      </c>
      <c r="Z12" s="61">
        <v>-100</v>
      </c>
      <c r="AA12" s="62">
        <v>1500000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110000</v>
      </c>
      <c r="F13" s="329">
        <f t="shared" si="4"/>
        <v>110000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55000</v>
      </c>
      <c r="Y13" s="329">
        <f t="shared" si="4"/>
        <v>-55000</v>
      </c>
      <c r="Z13" s="322">
        <f>+IF(X13&lt;&gt;0,+(Y13/X13)*100,0)</f>
        <v>-100</v>
      </c>
      <c r="AA13" s="273">
        <f t="shared" si="4"/>
        <v>110000</v>
      </c>
    </row>
    <row r="14" spans="1:27" ht="13.5">
      <c r="A14" s="291" t="s">
        <v>232</v>
      </c>
      <c r="B14" s="136"/>
      <c r="C14" s="60"/>
      <c r="D14" s="327"/>
      <c r="E14" s="60">
        <v>110000</v>
      </c>
      <c r="F14" s="59">
        <v>110000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55000</v>
      </c>
      <c r="Y14" s="59">
        <v>-55000</v>
      </c>
      <c r="Z14" s="61">
        <v>-100</v>
      </c>
      <c r="AA14" s="62">
        <v>110000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350000</v>
      </c>
      <c r="F22" s="332">
        <f t="shared" si="6"/>
        <v>350000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175000</v>
      </c>
      <c r="Y22" s="332">
        <f t="shared" si="6"/>
        <v>-175000</v>
      </c>
      <c r="Z22" s="323">
        <f>+IF(X22&lt;&gt;0,+(Y22/X22)*100,0)</f>
        <v>-100</v>
      </c>
      <c r="AA22" s="337">
        <f>SUM(AA23:AA32)</f>
        <v>350000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250000</v>
      </c>
      <c r="F24" s="59">
        <v>250000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125000</v>
      </c>
      <c r="Y24" s="59">
        <v>-125000</v>
      </c>
      <c r="Z24" s="61">
        <v>-100</v>
      </c>
      <c r="AA24" s="62">
        <v>250000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100000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</v>
      </c>
      <c r="Y32" s="59">
        <v>-50000</v>
      </c>
      <c r="Z32" s="61">
        <v>-100</v>
      </c>
      <c r="AA32" s="62">
        <v>100000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1122800</v>
      </c>
      <c r="F40" s="332">
        <f t="shared" si="9"/>
        <v>1122800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561400</v>
      </c>
      <c r="Y40" s="332">
        <f t="shared" si="9"/>
        <v>-561400</v>
      </c>
      <c r="Z40" s="323">
        <f>+IF(X40&lt;&gt;0,+(Y40/X40)*100,0)</f>
        <v>-100</v>
      </c>
      <c r="AA40" s="337">
        <f>SUM(AA41:AA49)</f>
        <v>1122800</v>
      </c>
    </row>
    <row r="41" spans="1:27" ht="13.5">
      <c r="A41" s="348" t="s">
        <v>247</v>
      </c>
      <c r="B41" s="142"/>
      <c r="C41" s="349"/>
      <c r="D41" s="350"/>
      <c r="E41" s="349">
        <v>823300</v>
      </c>
      <c r="F41" s="351">
        <v>823300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411650</v>
      </c>
      <c r="Y41" s="351">
        <v>-411650</v>
      </c>
      <c r="Z41" s="352">
        <v>-100</v>
      </c>
      <c r="AA41" s="353">
        <v>823300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85500</v>
      </c>
      <c r="F43" s="357">
        <v>85500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42750</v>
      </c>
      <c r="Y43" s="357">
        <v>-42750</v>
      </c>
      <c r="Z43" s="358">
        <v>-100</v>
      </c>
      <c r="AA43" s="303">
        <v>85500</v>
      </c>
    </row>
    <row r="44" spans="1:27" ht="13.5">
      <c r="A44" s="348" t="s">
        <v>250</v>
      </c>
      <c r="B44" s="136"/>
      <c r="C44" s="60"/>
      <c r="D44" s="355"/>
      <c r="E44" s="54">
        <v>70000</v>
      </c>
      <c r="F44" s="53">
        <v>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35000</v>
      </c>
      <c r="Y44" s="53">
        <v>-35000</v>
      </c>
      <c r="Z44" s="94">
        <v>-100</v>
      </c>
      <c r="AA44" s="95">
        <v>70000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144000</v>
      </c>
      <c r="F48" s="53">
        <v>144000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72000</v>
      </c>
      <c r="Y48" s="53">
        <v>-72000</v>
      </c>
      <c r="Z48" s="94">
        <v>-100</v>
      </c>
      <c r="AA48" s="95">
        <v>144000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3854800</v>
      </c>
      <c r="F60" s="264">
        <f t="shared" si="14"/>
        <v>3854800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1927400</v>
      </c>
      <c r="Y60" s="264">
        <f t="shared" si="14"/>
        <v>-1927400</v>
      </c>
      <c r="Z60" s="324">
        <f>+IF(X60&lt;&gt;0,+(Y60/X60)*100,0)</f>
        <v>-100</v>
      </c>
      <c r="AA60" s="232">
        <f>+AA57+AA54+AA51+AA40+AA37+AA34+AA22+AA5</f>
        <v>3854800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23303777</v>
      </c>
      <c r="D5" s="153">
        <f>SUM(D6:D8)</f>
        <v>0</v>
      </c>
      <c r="E5" s="154">
        <f t="shared" si="0"/>
        <v>28759501</v>
      </c>
      <c r="F5" s="100">
        <f t="shared" si="0"/>
        <v>28759501</v>
      </c>
      <c r="G5" s="100">
        <f t="shared" si="0"/>
        <v>10755627</v>
      </c>
      <c r="H5" s="100">
        <f t="shared" si="0"/>
        <v>-621105</v>
      </c>
      <c r="I5" s="100">
        <f t="shared" si="0"/>
        <v>595516</v>
      </c>
      <c r="J5" s="100">
        <f t="shared" si="0"/>
        <v>10730038</v>
      </c>
      <c r="K5" s="100">
        <f t="shared" si="0"/>
        <v>731496</v>
      </c>
      <c r="L5" s="100">
        <f t="shared" si="0"/>
        <v>5565131</v>
      </c>
      <c r="M5" s="100">
        <f t="shared" si="0"/>
        <v>1767570</v>
      </c>
      <c r="N5" s="100">
        <f t="shared" si="0"/>
        <v>8064197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18794235</v>
      </c>
      <c r="X5" s="100">
        <f t="shared" si="0"/>
        <v>4384860</v>
      </c>
      <c r="Y5" s="100">
        <f t="shared" si="0"/>
        <v>14409375</v>
      </c>
      <c r="Z5" s="137">
        <f>+IF(X5&lt;&gt;0,+(Y5/X5)*100,0)</f>
        <v>328.6165350775167</v>
      </c>
      <c r="AA5" s="153">
        <f>SUM(AA6:AA8)</f>
        <v>28759501</v>
      </c>
    </row>
    <row r="6" spans="1:27" ht="13.5">
      <c r="A6" s="138" t="s">
        <v>75</v>
      </c>
      <c r="B6" s="136"/>
      <c r="C6" s="155">
        <v>8934349</v>
      </c>
      <c r="D6" s="155"/>
      <c r="E6" s="156">
        <v>12068274</v>
      </c>
      <c r="F6" s="60">
        <v>12068274</v>
      </c>
      <c r="G6" s="60">
        <v>3064942</v>
      </c>
      <c r="H6" s="60">
        <v>1125909</v>
      </c>
      <c r="I6" s="60">
        <v>426420</v>
      </c>
      <c r="J6" s="60">
        <v>4617271</v>
      </c>
      <c r="K6" s="60">
        <v>497077</v>
      </c>
      <c r="L6" s="60">
        <v>2546592</v>
      </c>
      <c r="M6" s="60">
        <v>294437</v>
      </c>
      <c r="N6" s="60">
        <v>3338106</v>
      </c>
      <c r="O6" s="60"/>
      <c r="P6" s="60"/>
      <c r="Q6" s="60"/>
      <c r="R6" s="60"/>
      <c r="S6" s="60"/>
      <c r="T6" s="60"/>
      <c r="U6" s="60"/>
      <c r="V6" s="60"/>
      <c r="W6" s="60">
        <v>7955377</v>
      </c>
      <c r="X6" s="60">
        <v>1357200</v>
      </c>
      <c r="Y6" s="60">
        <v>6598177</v>
      </c>
      <c r="Z6" s="140">
        <v>486.16</v>
      </c>
      <c r="AA6" s="155">
        <v>12068274</v>
      </c>
    </row>
    <row r="7" spans="1:27" ht="13.5">
      <c r="A7" s="138" t="s">
        <v>76</v>
      </c>
      <c r="B7" s="136"/>
      <c r="C7" s="157">
        <v>10284577</v>
      </c>
      <c r="D7" s="157"/>
      <c r="E7" s="158">
        <v>12989105</v>
      </c>
      <c r="F7" s="159">
        <v>12989105</v>
      </c>
      <c r="G7" s="159">
        <v>6237195</v>
      </c>
      <c r="H7" s="159">
        <v>-1758539</v>
      </c>
      <c r="I7" s="159">
        <v>169096</v>
      </c>
      <c r="J7" s="159">
        <v>4647752</v>
      </c>
      <c r="K7" s="159">
        <v>234419</v>
      </c>
      <c r="L7" s="159">
        <v>1784253</v>
      </c>
      <c r="M7" s="159">
        <v>1473133</v>
      </c>
      <c r="N7" s="159">
        <v>3491805</v>
      </c>
      <c r="O7" s="159"/>
      <c r="P7" s="159"/>
      <c r="Q7" s="159"/>
      <c r="R7" s="159"/>
      <c r="S7" s="159"/>
      <c r="T7" s="159"/>
      <c r="U7" s="159"/>
      <c r="V7" s="159"/>
      <c r="W7" s="159">
        <v>8139557</v>
      </c>
      <c r="X7" s="159">
        <v>3009660</v>
      </c>
      <c r="Y7" s="159">
        <v>5129897</v>
      </c>
      <c r="Z7" s="141">
        <v>170.45</v>
      </c>
      <c r="AA7" s="157">
        <v>12989105</v>
      </c>
    </row>
    <row r="8" spans="1:27" ht="13.5">
      <c r="A8" s="138" t="s">
        <v>77</v>
      </c>
      <c r="B8" s="136"/>
      <c r="C8" s="155">
        <v>4084851</v>
      </c>
      <c r="D8" s="155"/>
      <c r="E8" s="156">
        <v>3702122</v>
      </c>
      <c r="F8" s="60">
        <v>3702122</v>
      </c>
      <c r="G8" s="60">
        <v>1453490</v>
      </c>
      <c r="H8" s="60">
        <v>11525</v>
      </c>
      <c r="I8" s="60"/>
      <c r="J8" s="60">
        <v>1465015</v>
      </c>
      <c r="K8" s="60"/>
      <c r="L8" s="60">
        <v>1234286</v>
      </c>
      <c r="M8" s="60"/>
      <c r="N8" s="60">
        <v>1234286</v>
      </c>
      <c r="O8" s="60"/>
      <c r="P8" s="60"/>
      <c r="Q8" s="60"/>
      <c r="R8" s="60"/>
      <c r="S8" s="60"/>
      <c r="T8" s="60"/>
      <c r="U8" s="60"/>
      <c r="V8" s="60"/>
      <c r="W8" s="60">
        <v>2699301</v>
      </c>
      <c r="X8" s="60">
        <v>18000</v>
      </c>
      <c r="Y8" s="60">
        <v>2681301</v>
      </c>
      <c r="Z8" s="140">
        <v>14896.12</v>
      </c>
      <c r="AA8" s="155">
        <v>3702122</v>
      </c>
    </row>
    <row r="9" spans="1:27" ht="13.5">
      <c r="A9" s="135" t="s">
        <v>78</v>
      </c>
      <c r="B9" s="136"/>
      <c r="C9" s="153">
        <f aca="true" t="shared" si="1" ref="C9:Y9">SUM(C10:C14)</f>
        <v>5725479</v>
      </c>
      <c r="D9" s="153">
        <f>SUM(D10:D14)</f>
        <v>0</v>
      </c>
      <c r="E9" s="154">
        <f t="shared" si="1"/>
        <v>2401550</v>
      </c>
      <c r="F9" s="100">
        <f t="shared" si="1"/>
        <v>2401550</v>
      </c>
      <c r="G9" s="100">
        <f t="shared" si="1"/>
        <v>351794</v>
      </c>
      <c r="H9" s="100">
        <f t="shared" si="1"/>
        <v>24843</v>
      </c>
      <c r="I9" s="100">
        <f t="shared" si="1"/>
        <v>494878</v>
      </c>
      <c r="J9" s="100">
        <f t="shared" si="1"/>
        <v>871515</v>
      </c>
      <c r="K9" s="100">
        <f t="shared" si="1"/>
        <v>581215</v>
      </c>
      <c r="L9" s="100">
        <f t="shared" si="1"/>
        <v>981620</v>
      </c>
      <c r="M9" s="100">
        <f t="shared" si="1"/>
        <v>790230</v>
      </c>
      <c r="N9" s="100">
        <f t="shared" si="1"/>
        <v>2353065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3224580</v>
      </c>
      <c r="X9" s="100">
        <f t="shared" si="1"/>
        <v>588240</v>
      </c>
      <c r="Y9" s="100">
        <f t="shared" si="1"/>
        <v>2636340</v>
      </c>
      <c r="Z9" s="137">
        <f>+IF(X9&lt;&gt;0,+(Y9/X9)*100,0)</f>
        <v>448.17421460628316</v>
      </c>
      <c r="AA9" s="153">
        <f>SUM(AA10:AA14)</f>
        <v>2401550</v>
      </c>
    </row>
    <row r="10" spans="1:27" ht="13.5">
      <c r="A10" s="138" t="s">
        <v>79</v>
      </c>
      <c r="B10" s="136"/>
      <c r="C10" s="155">
        <v>570651</v>
      </c>
      <c r="D10" s="155"/>
      <c r="E10" s="156">
        <v>825597</v>
      </c>
      <c r="F10" s="60">
        <v>825597</v>
      </c>
      <c r="G10" s="60">
        <v>40249</v>
      </c>
      <c r="H10" s="60">
        <v>310</v>
      </c>
      <c r="I10" s="60">
        <v>516</v>
      </c>
      <c r="J10" s="60">
        <v>41075</v>
      </c>
      <c r="K10" s="60">
        <v>484</v>
      </c>
      <c r="L10" s="60">
        <v>31810</v>
      </c>
      <c r="M10" s="60">
        <v>1963</v>
      </c>
      <c r="N10" s="60">
        <v>34257</v>
      </c>
      <c r="O10" s="60"/>
      <c r="P10" s="60"/>
      <c r="Q10" s="60"/>
      <c r="R10" s="60"/>
      <c r="S10" s="60"/>
      <c r="T10" s="60"/>
      <c r="U10" s="60"/>
      <c r="V10" s="60"/>
      <c r="W10" s="60">
        <v>75332</v>
      </c>
      <c r="X10" s="60">
        <v>63000</v>
      </c>
      <c r="Y10" s="60">
        <v>12332</v>
      </c>
      <c r="Z10" s="140">
        <v>19.57</v>
      </c>
      <c r="AA10" s="155">
        <v>825597</v>
      </c>
    </row>
    <row r="11" spans="1:27" ht="13.5">
      <c r="A11" s="138" t="s">
        <v>80</v>
      </c>
      <c r="B11" s="136"/>
      <c r="C11" s="155">
        <v>209847</v>
      </c>
      <c r="D11" s="155"/>
      <c r="E11" s="156">
        <v>316354</v>
      </c>
      <c r="F11" s="60">
        <v>316354</v>
      </c>
      <c r="G11" s="60">
        <v>123983</v>
      </c>
      <c r="H11" s="60"/>
      <c r="I11" s="60">
        <v>470843</v>
      </c>
      <c r="J11" s="60">
        <v>594826</v>
      </c>
      <c r="K11" s="60">
        <v>550231</v>
      </c>
      <c r="L11" s="60">
        <v>789647</v>
      </c>
      <c r="M11" s="60">
        <v>760386</v>
      </c>
      <c r="N11" s="60">
        <v>2100264</v>
      </c>
      <c r="O11" s="60"/>
      <c r="P11" s="60"/>
      <c r="Q11" s="60"/>
      <c r="R11" s="60"/>
      <c r="S11" s="60"/>
      <c r="T11" s="60"/>
      <c r="U11" s="60"/>
      <c r="V11" s="60"/>
      <c r="W11" s="60">
        <v>2695090</v>
      </c>
      <c r="X11" s="60"/>
      <c r="Y11" s="60">
        <v>2695090</v>
      </c>
      <c r="Z11" s="140">
        <v>0</v>
      </c>
      <c r="AA11" s="155">
        <v>316354</v>
      </c>
    </row>
    <row r="12" spans="1:27" ht="13.5">
      <c r="A12" s="138" t="s">
        <v>81</v>
      </c>
      <c r="B12" s="136"/>
      <c r="C12" s="155">
        <v>4944981</v>
      </c>
      <c r="D12" s="155"/>
      <c r="E12" s="156">
        <v>1259599</v>
      </c>
      <c r="F12" s="60">
        <v>1259599</v>
      </c>
      <c r="G12" s="60">
        <v>187562</v>
      </c>
      <c r="H12" s="60">
        <v>24533</v>
      </c>
      <c r="I12" s="60">
        <v>23519</v>
      </c>
      <c r="J12" s="60">
        <v>235614</v>
      </c>
      <c r="K12" s="60">
        <v>30500</v>
      </c>
      <c r="L12" s="60">
        <v>160163</v>
      </c>
      <c r="M12" s="60">
        <v>27881</v>
      </c>
      <c r="N12" s="60">
        <v>218544</v>
      </c>
      <c r="O12" s="60"/>
      <c r="P12" s="60"/>
      <c r="Q12" s="60"/>
      <c r="R12" s="60"/>
      <c r="S12" s="60"/>
      <c r="T12" s="60"/>
      <c r="U12" s="60"/>
      <c r="V12" s="60"/>
      <c r="W12" s="60">
        <v>454158</v>
      </c>
      <c r="X12" s="60">
        <v>525240</v>
      </c>
      <c r="Y12" s="60">
        <v>-71082</v>
      </c>
      <c r="Z12" s="140">
        <v>-13.53</v>
      </c>
      <c r="AA12" s="155">
        <v>1259599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12072355</v>
      </c>
      <c r="D15" s="153">
        <f>SUM(D16:D18)</f>
        <v>0</v>
      </c>
      <c r="E15" s="154">
        <f t="shared" si="2"/>
        <v>39682955</v>
      </c>
      <c r="F15" s="100">
        <f t="shared" si="2"/>
        <v>39682955</v>
      </c>
      <c r="G15" s="100">
        <f t="shared" si="2"/>
        <v>2026633</v>
      </c>
      <c r="H15" s="100">
        <f t="shared" si="2"/>
        <v>147524</v>
      </c>
      <c r="I15" s="100">
        <f t="shared" si="2"/>
        <v>156216</v>
      </c>
      <c r="J15" s="100">
        <f t="shared" si="2"/>
        <v>2330373</v>
      </c>
      <c r="K15" s="100">
        <f t="shared" si="2"/>
        <v>146224</v>
      </c>
      <c r="L15" s="100">
        <f t="shared" si="2"/>
        <v>1632661</v>
      </c>
      <c r="M15" s="100">
        <f t="shared" si="2"/>
        <v>254716</v>
      </c>
      <c r="N15" s="100">
        <f t="shared" si="2"/>
        <v>2033601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4363974</v>
      </c>
      <c r="X15" s="100">
        <f t="shared" si="2"/>
        <v>10191156</v>
      </c>
      <c r="Y15" s="100">
        <f t="shared" si="2"/>
        <v>-5827182</v>
      </c>
      <c r="Z15" s="137">
        <f>+IF(X15&lt;&gt;0,+(Y15/X15)*100,0)</f>
        <v>-57.17881268817787</v>
      </c>
      <c r="AA15" s="153">
        <f>SUM(AA16:AA18)</f>
        <v>39682955</v>
      </c>
    </row>
    <row r="16" spans="1:27" ht="13.5">
      <c r="A16" s="138" t="s">
        <v>85</v>
      </c>
      <c r="B16" s="136"/>
      <c r="C16" s="155">
        <v>4475315</v>
      </c>
      <c r="D16" s="155"/>
      <c r="E16" s="156">
        <v>5727660</v>
      </c>
      <c r="F16" s="60">
        <v>5727660</v>
      </c>
      <c r="G16" s="60">
        <v>1792014</v>
      </c>
      <c r="H16" s="60">
        <v>147524</v>
      </c>
      <c r="I16" s="60">
        <v>128714</v>
      </c>
      <c r="J16" s="60">
        <v>2068252</v>
      </c>
      <c r="K16" s="60">
        <v>145065</v>
      </c>
      <c r="L16" s="60">
        <v>1411506</v>
      </c>
      <c r="M16" s="60">
        <v>254716</v>
      </c>
      <c r="N16" s="60">
        <v>1811287</v>
      </c>
      <c r="O16" s="60"/>
      <c r="P16" s="60"/>
      <c r="Q16" s="60"/>
      <c r="R16" s="60"/>
      <c r="S16" s="60"/>
      <c r="T16" s="60"/>
      <c r="U16" s="60"/>
      <c r="V16" s="60"/>
      <c r="W16" s="60">
        <v>3879539</v>
      </c>
      <c r="X16" s="60">
        <v>741156</v>
      </c>
      <c r="Y16" s="60">
        <v>3138383</v>
      </c>
      <c r="Z16" s="140">
        <v>423.44</v>
      </c>
      <c r="AA16" s="155">
        <v>5727660</v>
      </c>
    </row>
    <row r="17" spans="1:27" ht="13.5">
      <c r="A17" s="138" t="s">
        <v>86</v>
      </c>
      <c r="B17" s="136"/>
      <c r="C17" s="155">
        <v>7597040</v>
      </c>
      <c r="D17" s="155"/>
      <c r="E17" s="156">
        <v>33955295</v>
      </c>
      <c r="F17" s="60">
        <v>33955295</v>
      </c>
      <c r="G17" s="60">
        <v>234619</v>
      </c>
      <c r="H17" s="60"/>
      <c r="I17" s="60">
        <v>27502</v>
      </c>
      <c r="J17" s="60">
        <v>262121</v>
      </c>
      <c r="K17" s="60">
        <v>1159</v>
      </c>
      <c r="L17" s="60">
        <v>221155</v>
      </c>
      <c r="M17" s="60"/>
      <c r="N17" s="60">
        <v>222314</v>
      </c>
      <c r="O17" s="60"/>
      <c r="P17" s="60"/>
      <c r="Q17" s="60"/>
      <c r="R17" s="60"/>
      <c r="S17" s="60"/>
      <c r="T17" s="60"/>
      <c r="U17" s="60"/>
      <c r="V17" s="60"/>
      <c r="W17" s="60">
        <v>484435</v>
      </c>
      <c r="X17" s="60">
        <v>9450000</v>
      </c>
      <c r="Y17" s="60">
        <v>-8965565</v>
      </c>
      <c r="Z17" s="140">
        <v>-94.87</v>
      </c>
      <c r="AA17" s="155">
        <v>33955295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40408156</v>
      </c>
      <c r="D19" s="153">
        <f>SUM(D20:D23)</f>
        <v>0</v>
      </c>
      <c r="E19" s="154">
        <f t="shared" si="3"/>
        <v>37721320</v>
      </c>
      <c r="F19" s="100">
        <f t="shared" si="3"/>
        <v>37721320</v>
      </c>
      <c r="G19" s="100">
        <f t="shared" si="3"/>
        <v>4849764</v>
      </c>
      <c r="H19" s="100">
        <f t="shared" si="3"/>
        <v>1486167</v>
      </c>
      <c r="I19" s="100">
        <f t="shared" si="3"/>
        <v>780193</v>
      </c>
      <c r="J19" s="100">
        <f t="shared" si="3"/>
        <v>7116124</v>
      </c>
      <c r="K19" s="100">
        <f t="shared" si="3"/>
        <v>678061</v>
      </c>
      <c r="L19" s="100">
        <f t="shared" si="3"/>
        <v>3890491</v>
      </c>
      <c r="M19" s="100">
        <f t="shared" si="3"/>
        <v>4673697</v>
      </c>
      <c r="N19" s="100">
        <f t="shared" si="3"/>
        <v>9242249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16358373</v>
      </c>
      <c r="X19" s="100">
        <f t="shared" si="3"/>
        <v>10597936</v>
      </c>
      <c r="Y19" s="100">
        <f t="shared" si="3"/>
        <v>5760437</v>
      </c>
      <c r="Z19" s="137">
        <f>+IF(X19&lt;&gt;0,+(Y19/X19)*100,0)</f>
        <v>54.354328993872016</v>
      </c>
      <c r="AA19" s="153">
        <f>SUM(AA20:AA23)</f>
        <v>37721320</v>
      </c>
    </row>
    <row r="20" spans="1:27" ht="13.5">
      <c r="A20" s="138" t="s">
        <v>89</v>
      </c>
      <c r="B20" s="136"/>
      <c r="C20" s="155">
        <v>15735785</v>
      </c>
      <c r="D20" s="155"/>
      <c r="E20" s="156">
        <v>16182261</v>
      </c>
      <c r="F20" s="60">
        <v>16182261</v>
      </c>
      <c r="G20" s="60">
        <v>3284707</v>
      </c>
      <c r="H20" s="60">
        <v>1236177</v>
      </c>
      <c r="I20" s="60">
        <v>529893</v>
      </c>
      <c r="J20" s="60">
        <v>5050777</v>
      </c>
      <c r="K20" s="60">
        <v>432062</v>
      </c>
      <c r="L20" s="60">
        <v>2533651</v>
      </c>
      <c r="M20" s="60">
        <v>503966</v>
      </c>
      <c r="N20" s="60">
        <v>3469679</v>
      </c>
      <c r="O20" s="60"/>
      <c r="P20" s="60"/>
      <c r="Q20" s="60"/>
      <c r="R20" s="60"/>
      <c r="S20" s="60"/>
      <c r="T20" s="60"/>
      <c r="U20" s="60"/>
      <c r="V20" s="60"/>
      <c r="W20" s="60">
        <v>8520456</v>
      </c>
      <c r="X20" s="60">
        <v>4794031</v>
      </c>
      <c r="Y20" s="60">
        <v>3726425</v>
      </c>
      <c r="Z20" s="140">
        <v>77.73</v>
      </c>
      <c r="AA20" s="155">
        <v>16182261</v>
      </c>
    </row>
    <row r="21" spans="1:27" ht="13.5">
      <c r="A21" s="138" t="s">
        <v>90</v>
      </c>
      <c r="B21" s="136"/>
      <c r="C21" s="155">
        <v>13536699</v>
      </c>
      <c r="D21" s="155"/>
      <c r="E21" s="156">
        <v>11448000</v>
      </c>
      <c r="F21" s="60">
        <v>11448000</v>
      </c>
      <c r="G21" s="60"/>
      <c r="H21" s="60"/>
      <c r="I21" s="60"/>
      <c r="J21" s="60"/>
      <c r="K21" s="60"/>
      <c r="L21" s="60"/>
      <c r="M21" s="60">
        <v>2220292</v>
      </c>
      <c r="N21" s="60">
        <v>2220292</v>
      </c>
      <c r="O21" s="60"/>
      <c r="P21" s="60"/>
      <c r="Q21" s="60"/>
      <c r="R21" s="60"/>
      <c r="S21" s="60"/>
      <c r="T21" s="60"/>
      <c r="U21" s="60"/>
      <c r="V21" s="60"/>
      <c r="W21" s="60">
        <v>2220292</v>
      </c>
      <c r="X21" s="60">
        <v>3240000</v>
      </c>
      <c r="Y21" s="60">
        <v>-1019708</v>
      </c>
      <c r="Z21" s="140">
        <v>-31.47</v>
      </c>
      <c r="AA21" s="155">
        <v>11448000</v>
      </c>
    </row>
    <row r="22" spans="1:27" ht="13.5">
      <c r="A22" s="138" t="s">
        <v>91</v>
      </c>
      <c r="B22" s="136"/>
      <c r="C22" s="157">
        <v>5554882</v>
      </c>
      <c r="D22" s="157"/>
      <c r="E22" s="158">
        <v>5018174</v>
      </c>
      <c r="F22" s="159">
        <v>5018174</v>
      </c>
      <c r="G22" s="159"/>
      <c r="H22" s="159"/>
      <c r="I22" s="159"/>
      <c r="J22" s="159"/>
      <c r="K22" s="159"/>
      <c r="L22" s="159"/>
      <c r="M22" s="159">
        <v>1697821</v>
      </c>
      <c r="N22" s="159">
        <v>1697821</v>
      </c>
      <c r="O22" s="159"/>
      <c r="P22" s="159"/>
      <c r="Q22" s="159"/>
      <c r="R22" s="159"/>
      <c r="S22" s="159"/>
      <c r="T22" s="159"/>
      <c r="U22" s="159"/>
      <c r="V22" s="159"/>
      <c r="W22" s="159">
        <v>1697821</v>
      </c>
      <c r="X22" s="159">
        <v>1455705</v>
      </c>
      <c r="Y22" s="159">
        <v>242116</v>
      </c>
      <c r="Z22" s="141">
        <v>16.63</v>
      </c>
      <c r="AA22" s="157">
        <v>5018174</v>
      </c>
    </row>
    <row r="23" spans="1:27" ht="13.5">
      <c r="A23" s="138" t="s">
        <v>92</v>
      </c>
      <c r="B23" s="136"/>
      <c r="C23" s="155">
        <v>5580790</v>
      </c>
      <c r="D23" s="155"/>
      <c r="E23" s="156">
        <v>5072885</v>
      </c>
      <c r="F23" s="60">
        <v>5072885</v>
      </c>
      <c r="G23" s="60">
        <v>1565057</v>
      </c>
      <c r="H23" s="60">
        <v>249990</v>
      </c>
      <c r="I23" s="60">
        <v>250300</v>
      </c>
      <c r="J23" s="60">
        <v>2065347</v>
      </c>
      <c r="K23" s="60">
        <v>245999</v>
      </c>
      <c r="L23" s="60">
        <v>1356840</v>
      </c>
      <c r="M23" s="60">
        <v>251618</v>
      </c>
      <c r="N23" s="60">
        <v>1854457</v>
      </c>
      <c r="O23" s="60"/>
      <c r="P23" s="60"/>
      <c r="Q23" s="60"/>
      <c r="R23" s="60"/>
      <c r="S23" s="60"/>
      <c r="T23" s="60"/>
      <c r="U23" s="60"/>
      <c r="V23" s="60"/>
      <c r="W23" s="60">
        <v>3919804</v>
      </c>
      <c r="X23" s="60">
        <v>1108200</v>
      </c>
      <c r="Y23" s="60">
        <v>2811604</v>
      </c>
      <c r="Z23" s="140">
        <v>253.71</v>
      </c>
      <c r="AA23" s="155">
        <v>5072885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81509767</v>
      </c>
      <c r="D25" s="168">
        <f>+D5+D9+D15+D19+D24</f>
        <v>0</v>
      </c>
      <c r="E25" s="169">
        <f t="shared" si="4"/>
        <v>108565326</v>
      </c>
      <c r="F25" s="73">
        <f t="shared" si="4"/>
        <v>108565326</v>
      </c>
      <c r="G25" s="73">
        <f t="shared" si="4"/>
        <v>17983818</v>
      </c>
      <c r="H25" s="73">
        <f t="shared" si="4"/>
        <v>1037429</v>
      </c>
      <c r="I25" s="73">
        <f t="shared" si="4"/>
        <v>2026803</v>
      </c>
      <c r="J25" s="73">
        <f t="shared" si="4"/>
        <v>21048050</v>
      </c>
      <c r="K25" s="73">
        <f t="shared" si="4"/>
        <v>2136996</v>
      </c>
      <c r="L25" s="73">
        <f t="shared" si="4"/>
        <v>12069903</v>
      </c>
      <c r="M25" s="73">
        <f t="shared" si="4"/>
        <v>7486213</v>
      </c>
      <c r="N25" s="73">
        <f t="shared" si="4"/>
        <v>21693112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42741162</v>
      </c>
      <c r="X25" s="73">
        <f t="shared" si="4"/>
        <v>25762192</v>
      </c>
      <c r="Y25" s="73">
        <f t="shared" si="4"/>
        <v>16978970</v>
      </c>
      <c r="Z25" s="170">
        <f>+IF(X25&lt;&gt;0,+(Y25/X25)*100,0)</f>
        <v>65.90654242465082</v>
      </c>
      <c r="AA25" s="168">
        <f>+AA5+AA9+AA15+AA19+AA24</f>
        <v>108565326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24960784</v>
      </c>
      <c r="D28" s="153">
        <f>SUM(D29:D31)</f>
        <v>0</v>
      </c>
      <c r="E28" s="154">
        <f t="shared" si="5"/>
        <v>25913049</v>
      </c>
      <c r="F28" s="100">
        <f t="shared" si="5"/>
        <v>25913049</v>
      </c>
      <c r="G28" s="100">
        <f t="shared" si="5"/>
        <v>4064042</v>
      </c>
      <c r="H28" s="100">
        <f t="shared" si="5"/>
        <v>1319783</v>
      </c>
      <c r="I28" s="100">
        <f t="shared" si="5"/>
        <v>1861256</v>
      </c>
      <c r="J28" s="100">
        <f t="shared" si="5"/>
        <v>7245081</v>
      </c>
      <c r="K28" s="100">
        <f t="shared" si="5"/>
        <v>2600170</v>
      </c>
      <c r="L28" s="100">
        <f t="shared" si="5"/>
        <v>2283990</v>
      </c>
      <c r="M28" s="100">
        <f t="shared" si="5"/>
        <v>2266561</v>
      </c>
      <c r="N28" s="100">
        <f t="shared" si="5"/>
        <v>7150721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14395802</v>
      </c>
      <c r="X28" s="100">
        <f t="shared" si="5"/>
        <v>15957119</v>
      </c>
      <c r="Y28" s="100">
        <f t="shared" si="5"/>
        <v>-1561317</v>
      </c>
      <c r="Z28" s="137">
        <f>+IF(X28&lt;&gt;0,+(Y28/X28)*100,0)</f>
        <v>-9.784454198781122</v>
      </c>
      <c r="AA28" s="153">
        <f>SUM(AA29:AA31)</f>
        <v>25913049</v>
      </c>
    </row>
    <row r="29" spans="1:27" ht="13.5">
      <c r="A29" s="138" t="s">
        <v>75</v>
      </c>
      <c r="B29" s="136"/>
      <c r="C29" s="155">
        <v>9002024</v>
      </c>
      <c r="D29" s="155"/>
      <c r="E29" s="156">
        <v>8771513</v>
      </c>
      <c r="F29" s="60">
        <v>8771513</v>
      </c>
      <c r="G29" s="60">
        <v>3007272</v>
      </c>
      <c r="H29" s="60">
        <v>107301</v>
      </c>
      <c r="I29" s="60">
        <v>724003</v>
      </c>
      <c r="J29" s="60">
        <v>3838576</v>
      </c>
      <c r="K29" s="60">
        <v>626111</v>
      </c>
      <c r="L29" s="60">
        <v>514807</v>
      </c>
      <c r="M29" s="60">
        <v>593359</v>
      </c>
      <c r="N29" s="60">
        <v>1734277</v>
      </c>
      <c r="O29" s="60"/>
      <c r="P29" s="60"/>
      <c r="Q29" s="60"/>
      <c r="R29" s="60"/>
      <c r="S29" s="60"/>
      <c r="T29" s="60"/>
      <c r="U29" s="60"/>
      <c r="V29" s="60"/>
      <c r="W29" s="60">
        <v>5572853</v>
      </c>
      <c r="X29" s="60">
        <v>5036055</v>
      </c>
      <c r="Y29" s="60">
        <v>536798</v>
      </c>
      <c r="Z29" s="140">
        <v>10.66</v>
      </c>
      <c r="AA29" s="155">
        <v>8771513</v>
      </c>
    </row>
    <row r="30" spans="1:27" ht="13.5">
      <c r="A30" s="138" t="s">
        <v>76</v>
      </c>
      <c r="B30" s="136"/>
      <c r="C30" s="157">
        <v>10921465</v>
      </c>
      <c r="D30" s="157"/>
      <c r="E30" s="158">
        <v>12477634</v>
      </c>
      <c r="F30" s="159">
        <v>12477634</v>
      </c>
      <c r="G30" s="159">
        <v>725496</v>
      </c>
      <c r="H30" s="159">
        <v>884059</v>
      </c>
      <c r="I30" s="159">
        <v>717884</v>
      </c>
      <c r="J30" s="159">
        <v>2327439</v>
      </c>
      <c r="K30" s="159">
        <v>1582358</v>
      </c>
      <c r="L30" s="159">
        <v>1312195</v>
      </c>
      <c r="M30" s="159">
        <v>1303031</v>
      </c>
      <c r="N30" s="159">
        <v>4197584</v>
      </c>
      <c r="O30" s="159"/>
      <c r="P30" s="159"/>
      <c r="Q30" s="159"/>
      <c r="R30" s="159"/>
      <c r="S30" s="159"/>
      <c r="T30" s="159"/>
      <c r="U30" s="159"/>
      <c r="V30" s="159"/>
      <c r="W30" s="159">
        <v>6525023</v>
      </c>
      <c r="X30" s="159">
        <v>7973463</v>
      </c>
      <c r="Y30" s="159">
        <v>-1448440</v>
      </c>
      <c r="Z30" s="141">
        <v>-18.17</v>
      </c>
      <c r="AA30" s="157">
        <v>12477634</v>
      </c>
    </row>
    <row r="31" spans="1:27" ht="13.5">
      <c r="A31" s="138" t="s">
        <v>77</v>
      </c>
      <c r="B31" s="136"/>
      <c r="C31" s="155">
        <v>5037295</v>
      </c>
      <c r="D31" s="155"/>
      <c r="E31" s="156">
        <v>4663902</v>
      </c>
      <c r="F31" s="60">
        <v>4663902</v>
      </c>
      <c r="G31" s="60">
        <v>331274</v>
      </c>
      <c r="H31" s="60">
        <v>328423</v>
      </c>
      <c r="I31" s="60">
        <v>419369</v>
      </c>
      <c r="J31" s="60">
        <v>1079066</v>
      </c>
      <c r="K31" s="60">
        <v>391701</v>
      </c>
      <c r="L31" s="60">
        <v>456988</v>
      </c>
      <c r="M31" s="60">
        <v>370171</v>
      </c>
      <c r="N31" s="60">
        <v>1218860</v>
      </c>
      <c r="O31" s="60"/>
      <c r="P31" s="60"/>
      <c r="Q31" s="60"/>
      <c r="R31" s="60"/>
      <c r="S31" s="60"/>
      <c r="T31" s="60"/>
      <c r="U31" s="60"/>
      <c r="V31" s="60"/>
      <c r="W31" s="60">
        <v>2297926</v>
      </c>
      <c r="X31" s="60">
        <v>2947601</v>
      </c>
      <c r="Y31" s="60">
        <v>-649675</v>
      </c>
      <c r="Z31" s="140">
        <v>-22.04</v>
      </c>
      <c r="AA31" s="155">
        <v>4663902</v>
      </c>
    </row>
    <row r="32" spans="1:27" ht="13.5">
      <c r="A32" s="135" t="s">
        <v>78</v>
      </c>
      <c r="B32" s="136"/>
      <c r="C32" s="153">
        <f aca="true" t="shared" si="6" ref="C32:Y32">SUM(C33:C37)</f>
        <v>1504875</v>
      </c>
      <c r="D32" s="153">
        <f>SUM(D33:D37)</f>
        <v>0</v>
      </c>
      <c r="E32" s="154">
        <f t="shared" si="6"/>
        <v>2245214</v>
      </c>
      <c r="F32" s="100">
        <f t="shared" si="6"/>
        <v>2245214</v>
      </c>
      <c r="G32" s="100">
        <f t="shared" si="6"/>
        <v>151403</v>
      </c>
      <c r="H32" s="100">
        <f t="shared" si="6"/>
        <v>108113</v>
      </c>
      <c r="I32" s="100">
        <f t="shared" si="6"/>
        <v>104358</v>
      </c>
      <c r="J32" s="100">
        <f t="shared" si="6"/>
        <v>363874</v>
      </c>
      <c r="K32" s="100">
        <f t="shared" si="6"/>
        <v>114368</v>
      </c>
      <c r="L32" s="100">
        <f t="shared" si="6"/>
        <v>149191</v>
      </c>
      <c r="M32" s="100">
        <f t="shared" si="6"/>
        <v>121764</v>
      </c>
      <c r="N32" s="100">
        <f t="shared" si="6"/>
        <v>385323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749197</v>
      </c>
      <c r="X32" s="100">
        <f t="shared" si="6"/>
        <v>1280060</v>
      </c>
      <c r="Y32" s="100">
        <f t="shared" si="6"/>
        <v>-530863</v>
      </c>
      <c r="Z32" s="137">
        <f>+IF(X32&lt;&gt;0,+(Y32/X32)*100,0)</f>
        <v>-41.471727887755264</v>
      </c>
      <c r="AA32" s="153">
        <f>SUM(AA33:AA37)</f>
        <v>2245214</v>
      </c>
    </row>
    <row r="33" spans="1:27" ht="13.5">
      <c r="A33" s="138" t="s">
        <v>79</v>
      </c>
      <c r="B33" s="136"/>
      <c r="C33" s="155">
        <v>687463</v>
      </c>
      <c r="D33" s="155"/>
      <c r="E33" s="156">
        <v>831062</v>
      </c>
      <c r="F33" s="60">
        <v>831062</v>
      </c>
      <c r="G33" s="60">
        <v>41645</v>
      </c>
      <c r="H33" s="60">
        <v>39952</v>
      </c>
      <c r="I33" s="60">
        <v>38257</v>
      </c>
      <c r="J33" s="60">
        <v>119854</v>
      </c>
      <c r="K33" s="60">
        <v>44646</v>
      </c>
      <c r="L33" s="60">
        <v>67466</v>
      </c>
      <c r="M33" s="60">
        <v>54494</v>
      </c>
      <c r="N33" s="60">
        <v>166606</v>
      </c>
      <c r="O33" s="60"/>
      <c r="P33" s="60"/>
      <c r="Q33" s="60"/>
      <c r="R33" s="60"/>
      <c r="S33" s="60"/>
      <c r="T33" s="60"/>
      <c r="U33" s="60"/>
      <c r="V33" s="60"/>
      <c r="W33" s="60">
        <v>286460</v>
      </c>
      <c r="X33" s="60">
        <v>495359</v>
      </c>
      <c r="Y33" s="60">
        <v>-208899</v>
      </c>
      <c r="Z33" s="140">
        <v>-42.17</v>
      </c>
      <c r="AA33" s="155">
        <v>831062</v>
      </c>
    </row>
    <row r="34" spans="1:27" ht="13.5">
      <c r="A34" s="138" t="s">
        <v>80</v>
      </c>
      <c r="B34" s="136"/>
      <c r="C34" s="155">
        <v>115430</v>
      </c>
      <c r="D34" s="155"/>
      <c r="E34" s="156">
        <v>316354</v>
      </c>
      <c r="F34" s="60">
        <v>316354</v>
      </c>
      <c r="G34" s="60"/>
      <c r="H34" s="60"/>
      <c r="I34" s="60"/>
      <c r="J34" s="60"/>
      <c r="K34" s="60">
        <v>340</v>
      </c>
      <c r="L34" s="60">
        <v>810</v>
      </c>
      <c r="M34" s="60">
        <v>2000</v>
      </c>
      <c r="N34" s="60">
        <v>3150</v>
      </c>
      <c r="O34" s="60"/>
      <c r="P34" s="60"/>
      <c r="Q34" s="60"/>
      <c r="R34" s="60"/>
      <c r="S34" s="60"/>
      <c r="T34" s="60"/>
      <c r="U34" s="60"/>
      <c r="V34" s="60"/>
      <c r="W34" s="60">
        <v>3150</v>
      </c>
      <c r="X34" s="60">
        <v>187941</v>
      </c>
      <c r="Y34" s="60">
        <v>-184791</v>
      </c>
      <c r="Z34" s="140">
        <v>-98.32</v>
      </c>
      <c r="AA34" s="155">
        <v>316354</v>
      </c>
    </row>
    <row r="35" spans="1:27" ht="13.5">
      <c r="A35" s="138" t="s">
        <v>81</v>
      </c>
      <c r="B35" s="136"/>
      <c r="C35" s="155">
        <v>701982</v>
      </c>
      <c r="D35" s="155"/>
      <c r="E35" s="156">
        <v>1097798</v>
      </c>
      <c r="F35" s="60">
        <v>1097798</v>
      </c>
      <c r="G35" s="60">
        <v>109758</v>
      </c>
      <c r="H35" s="60">
        <v>68161</v>
      </c>
      <c r="I35" s="60">
        <v>66101</v>
      </c>
      <c r="J35" s="60">
        <v>244020</v>
      </c>
      <c r="K35" s="60">
        <v>69382</v>
      </c>
      <c r="L35" s="60">
        <v>80915</v>
      </c>
      <c r="M35" s="60">
        <v>65270</v>
      </c>
      <c r="N35" s="60">
        <v>215567</v>
      </c>
      <c r="O35" s="60"/>
      <c r="P35" s="60"/>
      <c r="Q35" s="60"/>
      <c r="R35" s="60"/>
      <c r="S35" s="60"/>
      <c r="T35" s="60"/>
      <c r="U35" s="60"/>
      <c r="V35" s="60"/>
      <c r="W35" s="60">
        <v>459587</v>
      </c>
      <c r="X35" s="60">
        <v>596760</v>
      </c>
      <c r="Y35" s="60">
        <v>-137173</v>
      </c>
      <c r="Z35" s="140">
        <v>-22.99</v>
      </c>
      <c r="AA35" s="155">
        <v>1097798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11376334</v>
      </c>
      <c r="D38" s="153">
        <f>SUM(D39:D41)</f>
        <v>0</v>
      </c>
      <c r="E38" s="154">
        <f t="shared" si="7"/>
        <v>37141192</v>
      </c>
      <c r="F38" s="100">
        <f t="shared" si="7"/>
        <v>37141192</v>
      </c>
      <c r="G38" s="100">
        <f t="shared" si="7"/>
        <v>375217</v>
      </c>
      <c r="H38" s="100">
        <f t="shared" si="7"/>
        <v>296476</v>
      </c>
      <c r="I38" s="100">
        <f t="shared" si="7"/>
        <v>357891</v>
      </c>
      <c r="J38" s="100">
        <f t="shared" si="7"/>
        <v>1029584</v>
      </c>
      <c r="K38" s="100">
        <f t="shared" si="7"/>
        <v>367788</v>
      </c>
      <c r="L38" s="100">
        <f t="shared" si="7"/>
        <v>603646</v>
      </c>
      <c r="M38" s="100">
        <f t="shared" si="7"/>
        <v>394920</v>
      </c>
      <c r="N38" s="100">
        <f t="shared" si="7"/>
        <v>1366354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2395938</v>
      </c>
      <c r="X38" s="100">
        <f t="shared" si="7"/>
        <v>16226600</v>
      </c>
      <c r="Y38" s="100">
        <f t="shared" si="7"/>
        <v>-13830662</v>
      </c>
      <c r="Z38" s="137">
        <f>+IF(X38&lt;&gt;0,+(Y38/X38)*100,0)</f>
        <v>-85.23450383937485</v>
      </c>
      <c r="AA38" s="153">
        <f>SUM(AA39:AA41)</f>
        <v>37141192</v>
      </c>
    </row>
    <row r="39" spans="1:27" ht="13.5">
      <c r="A39" s="138" t="s">
        <v>85</v>
      </c>
      <c r="B39" s="136"/>
      <c r="C39" s="155">
        <v>5070902</v>
      </c>
      <c r="D39" s="155"/>
      <c r="E39" s="156">
        <v>5714520</v>
      </c>
      <c r="F39" s="60">
        <v>5714520</v>
      </c>
      <c r="G39" s="60">
        <v>375082</v>
      </c>
      <c r="H39" s="60">
        <v>291876</v>
      </c>
      <c r="I39" s="60">
        <v>357891</v>
      </c>
      <c r="J39" s="60">
        <v>1024849</v>
      </c>
      <c r="K39" s="60">
        <v>367788</v>
      </c>
      <c r="L39" s="60">
        <v>454175</v>
      </c>
      <c r="M39" s="60">
        <v>394920</v>
      </c>
      <c r="N39" s="60">
        <v>1216883</v>
      </c>
      <c r="O39" s="60"/>
      <c r="P39" s="60"/>
      <c r="Q39" s="60"/>
      <c r="R39" s="60"/>
      <c r="S39" s="60"/>
      <c r="T39" s="60"/>
      <c r="U39" s="60"/>
      <c r="V39" s="60"/>
      <c r="W39" s="60">
        <v>2241732</v>
      </c>
      <c r="X39" s="60">
        <v>3370596</v>
      </c>
      <c r="Y39" s="60">
        <v>-1128864</v>
      </c>
      <c r="Z39" s="140">
        <v>-33.49</v>
      </c>
      <c r="AA39" s="155">
        <v>5714520</v>
      </c>
    </row>
    <row r="40" spans="1:27" ht="13.5">
      <c r="A40" s="138" t="s">
        <v>86</v>
      </c>
      <c r="B40" s="136"/>
      <c r="C40" s="155">
        <v>6305432</v>
      </c>
      <c r="D40" s="155"/>
      <c r="E40" s="156">
        <v>31426672</v>
      </c>
      <c r="F40" s="60">
        <v>31426672</v>
      </c>
      <c r="G40" s="60">
        <v>135</v>
      </c>
      <c r="H40" s="60">
        <v>4600</v>
      </c>
      <c r="I40" s="60"/>
      <c r="J40" s="60">
        <v>4735</v>
      </c>
      <c r="K40" s="60"/>
      <c r="L40" s="60">
        <v>149471</v>
      </c>
      <c r="M40" s="60"/>
      <c r="N40" s="60">
        <v>149471</v>
      </c>
      <c r="O40" s="60"/>
      <c r="P40" s="60"/>
      <c r="Q40" s="60"/>
      <c r="R40" s="60"/>
      <c r="S40" s="60"/>
      <c r="T40" s="60"/>
      <c r="U40" s="60"/>
      <c r="V40" s="60"/>
      <c r="W40" s="60">
        <v>154206</v>
      </c>
      <c r="X40" s="60">
        <v>12856004</v>
      </c>
      <c r="Y40" s="60">
        <v>-12701798</v>
      </c>
      <c r="Z40" s="140">
        <v>-98.8</v>
      </c>
      <c r="AA40" s="155">
        <v>31426672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38422894</v>
      </c>
      <c r="D42" s="153">
        <f>SUM(D43:D46)</f>
        <v>0</v>
      </c>
      <c r="E42" s="154">
        <f t="shared" si="8"/>
        <v>38058516</v>
      </c>
      <c r="F42" s="100">
        <f t="shared" si="8"/>
        <v>38058516</v>
      </c>
      <c r="G42" s="100">
        <f t="shared" si="8"/>
        <v>2415007</v>
      </c>
      <c r="H42" s="100">
        <f t="shared" si="8"/>
        <v>2330320</v>
      </c>
      <c r="I42" s="100">
        <f t="shared" si="8"/>
        <v>2835413</v>
      </c>
      <c r="J42" s="100">
        <f t="shared" si="8"/>
        <v>7580740</v>
      </c>
      <c r="K42" s="100">
        <f t="shared" si="8"/>
        <v>2098153</v>
      </c>
      <c r="L42" s="100">
        <f t="shared" si="8"/>
        <v>1910228</v>
      </c>
      <c r="M42" s="100">
        <f t="shared" si="8"/>
        <v>2019117</v>
      </c>
      <c r="N42" s="100">
        <f t="shared" si="8"/>
        <v>6027498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13608238</v>
      </c>
      <c r="X42" s="100">
        <f t="shared" si="8"/>
        <v>20314228</v>
      </c>
      <c r="Y42" s="100">
        <f t="shared" si="8"/>
        <v>-6705990</v>
      </c>
      <c r="Z42" s="137">
        <f>+IF(X42&lt;&gt;0,+(Y42/X42)*100,0)</f>
        <v>-33.011296319013454</v>
      </c>
      <c r="AA42" s="153">
        <f>SUM(AA43:AA46)</f>
        <v>38058516</v>
      </c>
    </row>
    <row r="43" spans="1:27" ht="13.5">
      <c r="A43" s="138" t="s">
        <v>89</v>
      </c>
      <c r="B43" s="136"/>
      <c r="C43" s="155">
        <v>11600614</v>
      </c>
      <c r="D43" s="155"/>
      <c r="E43" s="156">
        <v>15718738</v>
      </c>
      <c r="F43" s="60">
        <v>15718738</v>
      </c>
      <c r="G43" s="60">
        <v>1225088</v>
      </c>
      <c r="H43" s="60">
        <v>1378296</v>
      </c>
      <c r="I43" s="60">
        <v>1163086</v>
      </c>
      <c r="J43" s="60">
        <v>3766470</v>
      </c>
      <c r="K43" s="60">
        <v>822172</v>
      </c>
      <c r="L43" s="60">
        <v>755445</v>
      </c>
      <c r="M43" s="60">
        <v>803511</v>
      </c>
      <c r="N43" s="60">
        <v>2381128</v>
      </c>
      <c r="O43" s="60"/>
      <c r="P43" s="60"/>
      <c r="Q43" s="60"/>
      <c r="R43" s="60"/>
      <c r="S43" s="60"/>
      <c r="T43" s="60"/>
      <c r="U43" s="60"/>
      <c r="V43" s="60"/>
      <c r="W43" s="60">
        <v>6147598</v>
      </c>
      <c r="X43" s="60">
        <v>9563556</v>
      </c>
      <c r="Y43" s="60">
        <v>-3415958</v>
      </c>
      <c r="Z43" s="140">
        <v>-35.72</v>
      </c>
      <c r="AA43" s="155">
        <v>15718738</v>
      </c>
    </row>
    <row r="44" spans="1:27" ht="13.5">
      <c r="A44" s="138" t="s">
        <v>90</v>
      </c>
      <c r="B44" s="136"/>
      <c r="C44" s="155">
        <v>14965142</v>
      </c>
      <c r="D44" s="155"/>
      <c r="E44" s="156">
        <v>11475325</v>
      </c>
      <c r="F44" s="60">
        <v>11475325</v>
      </c>
      <c r="G44" s="60">
        <v>390549</v>
      </c>
      <c r="H44" s="60">
        <v>319235</v>
      </c>
      <c r="I44" s="60">
        <v>612256</v>
      </c>
      <c r="J44" s="60">
        <v>1322040</v>
      </c>
      <c r="K44" s="60">
        <v>475954</v>
      </c>
      <c r="L44" s="60">
        <v>288853</v>
      </c>
      <c r="M44" s="60">
        <v>442136</v>
      </c>
      <c r="N44" s="60">
        <v>1206943</v>
      </c>
      <c r="O44" s="60"/>
      <c r="P44" s="60"/>
      <c r="Q44" s="60"/>
      <c r="R44" s="60"/>
      <c r="S44" s="60"/>
      <c r="T44" s="60"/>
      <c r="U44" s="60"/>
      <c r="V44" s="60"/>
      <c r="W44" s="60">
        <v>2528983</v>
      </c>
      <c r="X44" s="60">
        <v>5085299</v>
      </c>
      <c r="Y44" s="60">
        <v>-2556316</v>
      </c>
      <c r="Z44" s="140">
        <v>-50.27</v>
      </c>
      <c r="AA44" s="155">
        <v>11475325</v>
      </c>
    </row>
    <row r="45" spans="1:27" ht="13.5">
      <c r="A45" s="138" t="s">
        <v>91</v>
      </c>
      <c r="B45" s="136"/>
      <c r="C45" s="157">
        <v>4895035</v>
      </c>
      <c r="D45" s="157"/>
      <c r="E45" s="158">
        <v>5042220</v>
      </c>
      <c r="F45" s="159">
        <v>5042220</v>
      </c>
      <c r="G45" s="159">
        <v>257261</v>
      </c>
      <c r="H45" s="159">
        <v>194489</v>
      </c>
      <c r="I45" s="159">
        <v>203635</v>
      </c>
      <c r="J45" s="159">
        <v>655385</v>
      </c>
      <c r="K45" s="159">
        <v>209663</v>
      </c>
      <c r="L45" s="159">
        <v>289747</v>
      </c>
      <c r="M45" s="159">
        <v>210175</v>
      </c>
      <c r="N45" s="159">
        <v>709585</v>
      </c>
      <c r="O45" s="159"/>
      <c r="P45" s="159"/>
      <c r="Q45" s="159"/>
      <c r="R45" s="159"/>
      <c r="S45" s="159"/>
      <c r="T45" s="159"/>
      <c r="U45" s="159"/>
      <c r="V45" s="159"/>
      <c r="W45" s="159">
        <v>1364970</v>
      </c>
      <c r="X45" s="159">
        <v>2231643</v>
      </c>
      <c r="Y45" s="159">
        <v>-866673</v>
      </c>
      <c r="Z45" s="141">
        <v>-38.84</v>
      </c>
      <c r="AA45" s="157">
        <v>5042220</v>
      </c>
    </row>
    <row r="46" spans="1:27" ht="13.5">
      <c r="A46" s="138" t="s">
        <v>92</v>
      </c>
      <c r="B46" s="136"/>
      <c r="C46" s="155">
        <v>6962103</v>
      </c>
      <c r="D46" s="155"/>
      <c r="E46" s="156">
        <v>5822233</v>
      </c>
      <c r="F46" s="60">
        <v>5822233</v>
      </c>
      <c r="G46" s="60">
        <v>542109</v>
      </c>
      <c r="H46" s="60">
        <v>438300</v>
      </c>
      <c r="I46" s="60">
        <v>856436</v>
      </c>
      <c r="J46" s="60">
        <v>1836845</v>
      </c>
      <c r="K46" s="60">
        <v>590364</v>
      </c>
      <c r="L46" s="60">
        <v>576183</v>
      </c>
      <c r="M46" s="60">
        <v>563295</v>
      </c>
      <c r="N46" s="60">
        <v>1729842</v>
      </c>
      <c r="O46" s="60"/>
      <c r="P46" s="60"/>
      <c r="Q46" s="60"/>
      <c r="R46" s="60"/>
      <c r="S46" s="60"/>
      <c r="T46" s="60"/>
      <c r="U46" s="60"/>
      <c r="V46" s="60"/>
      <c r="W46" s="60">
        <v>3566687</v>
      </c>
      <c r="X46" s="60">
        <v>3433730</v>
      </c>
      <c r="Y46" s="60">
        <v>132957</v>
      </c>
      <c r="Z46" s="140">
        <v>3.87</v>
      </c>
      <c r="AA46" s="155">
        <v>5822233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76264887</v>
      </c>
      <c r="D48" s="168">
        <f>+D28+D32+D38+D42+D47</f>
        <v>0</v>
      </c>
      <c r="E48" s="169">
        <f t="shared" si="9"/>
        <v>103357971</v>
      </c>
      <c r="F48" s="73">
        <f t="shared" si="9"/>
        <v>103357971</v>
      </c>
      <c r="G48" s="73">
        <f t="shared" si="9"/>
        <v>7005669</v>
      </c>
      <c r="H48" s="73">
        <f t="shared" si="9"/>
        <v>4054692</v>
      </c>
      <c r="I48" s="73">
        <f t="shared" si="9"/>
        <v>5158918</v>
      </c>
      <c r="J48" s="73">
        <f t="shared" si="9"/>
        <v>16219279</v>
      </c>
      <c r="K48" s="73">
        <f t="shared" si="9"/>
        <v>5180479</v>
      </c>
      <c r="L48" s="73">
        <f t="shared" si="9"/>
        <v>4947055</v>
      </c>
      <c r="M48" s="73">
        <f t="shared" si="9"/>
        <v>4802362</v>
      </c>
      <c r="N48" s="73">
        <f t="shared" si="9"/>
        <v>14929896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31149175</v>
      </c>
      <c r="X48" s="73">
        <f t="shared" si="9"/>
        <v>53778007</v>
      </c>
      <c r="Y48" s="73">
        <f t="shared" si="9"/>
        <v>-22628832</v>
      </c>
      <c r="Z48" s="170">
        <f>+IF(X48&lt;&gt;0,+(Y48/X48)*100,0)</f>
        <v>-42.078227257473486</v>
      </c>
      <c r="AA48" s="168">
        <f>+AA28+AA32+AA38+AA42+AA47</f>
        <v>103357971</v>
      </c>
    </row>
    <row r="49" spans="1:27" ht="13.5">
      <c r="A49" s="148" t="s">
        <v>49</v>
      </c>
      <c r="B49" s="149"/>
      <c r="C49" s="171">
        <f aca="true" t="shared" si="10" ref="C49:Y49">+C25-C48</f>
        <v>5244880</v>
      </c>
      <c r="D49" s="171">
        <f>+D25-D48</f>
        <v>0</v>
      </c>
      <c r="E49" s="172">
        <f t="shared" si="10"/>
        <v>5207355</v>
      </c>
      <c r="F49" s="173">
        <f t="shared" si="10"/>
        <v>5207355</v>
      </c>
      <c r="G49" s="173">
        <f t="shared" si="10"/>
        <v>10978149</v>
      </c>
      <c r="H49" s="173">
        <f t="shared" si="10"/>
        <v>-3017263</v>
      </c>
      <c r="I49" s="173">
        <f t="shared" si="10"/>
        <v>-3132115</v>
      </c>
      <c r="J49" s="173">
        <f t="shared" si="10"/>
        <v>4828771</v>
      </c>
      <c r="K49" s="173">
        <f t="shared" si="10"/>
        <v>-3043483</v>
      </c>
      <c r="L49" s="173">
        <f t="shared" si="10"/>
        <v>7122848</v>
      </c>
      <c r="M49" s="173">
        <f t="shared" si="10"/>
        <v>2683851</v>
      </c>
      <c r="N49" s="173">
        <f t="shared" si="10"/>
        <v>6763216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11591987</v>
      </c>
      <c r="X49" s="173">
        <f>IF(F25=F48,0,X25-X48)</f>
        <v>-28015815</v>
      </c>
      <c r="Y49" s="173">
        <f t="shared" si="10"/>
        <v>39607802</v>
      </c>
      <c r="Z49" s="174">
        <f>+IF(X49&lt;&gt;0,+(Y49/X49)*100,0)</f>
        <v>-141.37658319060145</v>
      </c>
      <c r="AA49" s="171">
        <f>+AA25-AA48</f>
        <v>5207355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1661846</v>
      </c>
      <c r="D5" s="155">
        <v>0</v>
      </c>
      <c r="E5" s="156">
        <v>3137576</v>
      </c>
      <c r="F5" s="60">
        <v>3137576</v>
      </c>
      <c r="G5" s="60">
        <v>3848886</v>
      </c>
      <c r="H5" s="60">
        <v>-1954699</v>
      </c>
      <c r="I5" s="60">
        <v>99016</v>
      </c>
      <c r="J5" s="60">
        <v>1993203</v>
      </c>
      <c r="K5" s="60">
        <v>18226</v>
      </c>
      <c r="L5" s="60">
        <v>95181</v>
      </c>
      <c r="M5" s="60">
        <v>85274</v>
      </c>
      <c r="N5" s="60">
        <v>198681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2191884</v>
      </c>
      <c r="X5" s="60"/>
      <c r="Y5" s="60">
        <v>2191884</v>
      </c>
      <c r="Z5" s="140">
        <v>0</v>
      </c>
      <c r="AA5" s="155">
        <v>3137576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5348621</v>
      </c>
      <c r="D7" s="155">
        <v>0</v>
      </c>
      <c r="E7" s="156">
        <v>8981100</v>
      </c>
      <c r="F7" s="60">
        <v>8981100</v>
      </c>
      <c r="G7" s="60">
        <v>793918</v>
      </c>
      <c r="H7" s="60">
        <v>1194441</v>
      </c>
      <c r="I7" s="60">
        <v>487099</v>
      </c>
      <c r="J7" s="60">
        <v>2475458</v>
      </c>
      <c r="K7" s="60">
        <v>389228</v>
      </c>
      <c r="L7" s="60">
        <v>340209</v>
      </c>
      <c r="M7" s="60">
        <v>386939</v>
      </c>
      <c r="N7" s="60">
        <v>1116376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3591834</v>
      </c>
      <c r="X7" s="60">
        <v>4188660</v>
      </c>
      <c r="Y7" s="60">
        <v>-596826</v>
      </c>
      <c r="Z7" s="140">
        <v>-14.25</v>
      </c>
      <c r="AA7" s="155">
        <v>8981100</v>
      </c>
    </row>
    <row r="8" spans="1:27" ht="13.5">
      <c r="A8" s="183" t="s">
        <v>104</v>
      </c>
      <c r="B8" s="182"/>
      <c r="C8" s="155">
        <v>7753952</v>
      </c>
      <c r="D8" s="155">
        <v>0</v>
      </c>
      <c r="E8" s="156">
        <v>6048000</v>
      </c>
      <c r="F8" s="60">
        <v>6048000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6048000</v>
      </c>
    </row>
    <row r="9" spans="1:27" ht="13.5">
      <c r="A9" s="183" t="s">
        <v>105</v>
      </c>
      <c r="B9" s="182"/>
      <c r="C9" s="155">
        <v>966401</v>
      </c>
      <c r="D9" s="155">
        <v>0</v>
      </c>
      <c r="E9" s="156">
        <v>2592000</v>
      </c>
      <c r="F9" s="60">
        <v>2592000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2592000</v>
      </c>
    </row>
    <row r="10" spans="1:27" ht="13.5">
      <c r="A10" s="183" t="s">
        <v>106</v>
      </c>
      <c r="B10" s="182"/>
      <c r="C10" s="155">
        <v>974051</v>
      </c>
      <c r="D10" s="155">
        <v>0</v>
      </c>
      <c r="E10" s="156">
        <v>1550000</v>
      </c>
      <c r="F10" s="54">
        <v>1550000</v>
      </c>
      <c r="G10" s="54">
        <v>221609</v>
      </c>
      <c r="H10" s="54">
        <v>221234</v>
      </c>
      <c r="I10" s="54">
        <v>219708</v>
      </c>
      <c r="J10" s="54">
        <v>662551</v>
      </c>
      <c r="K10" s="54">
        <v>216287</v>
      </c>
      <c r="L10" s="54">
        <v>217899</v>
      </c>
      <c r="M10" s="54">
        <v>220825</v>
      </c>
      <c r="N10" s="54">
        <v>655011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1317562</v>
      </c>
      <c r="X10" s="54">
        <v>990000</v>
      </c>
      <c r="Y10" s="54">
        <v>327562</v>
      </c>
      <c r="Z10" s="184">
        <v>33.09</v>
      </c>
      <c r="AA10" s="130">
        <v>1550000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122271</v>
      </c>
      <c r="D12" s="155">
        <v>0</v>
      </c>
      <c r="E12" s="156">
        <v>75260</v>
      </c>
      <c r="F12" s="60">
        <v>75260</v>
      </c>
      <c r="G12" s="60">
        <v>4926</v>
      </c>
      <c r="H12" s="60">
        <v>25971</v>
      </c>
      <c r="I12" s="60">
        <v>4924</v>
      </c>
      <c r="J12" s="60">
        <v>35821</v>
      </c>
      <c r="K12" s="60">
        <v>9570</v>
      </c>
      <c r="L12" s="60">
        <v>6373</v>
      </c>
      <c r="M12" s="60">
        <v>4338</v>
      </c>
      <c r="N12" s="60">
        <v>20281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56102</v>
      </c>
      <c r="X12" s="60">
        <v>45156</v>
      </c>
      <c r="Y12" s="60">
        <v>10946</v>
      </c>
      <c r="Z12" s="140">
        <v>24.24</v>
      </c>
      <c r="AA12" s="155">
        <v>75260</v>
      </c>
    </row>
    <row r="13" spans="1:27" ht="13.5">
      <c r="A13" s="181" t="s">
        <v>109</v>
      </c>
      <c r="B13" s="185"/>
      <c r="C13" s="155">
        <v>643723</v>
      </c>
      <c r="D13" s="155">
        <v>0</v>
      </c>
      <c r="E13" s="156">
        <v>502000</v>
      </c>
      <c r="F13" s="60">
        <v>502000</v>
      </c>
      <c r="G13" s="60">
        <v>78215</v>
      </c>
      <c r="H13" s="60">
        <v>77720</v>
      </c>
      <c r="I13" s="60">
        <v>9956</v>
      </c>
      <c r="J13" s="60">
        <v>165891</v>
      </c>
      <c r="K13" s="60">
        <v>8591</v>
      </c>
      <c r="L13" s="60">
        <v>14194</v>
      </c>
      <c r="M13" s="60">
        <v>230779</v>
      </c>
      <c r="N13" s="60">
        <v>253564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419455</v>
      </c>
      <c r="X13" s="60">
        <v>301200</v>
      </c>
      <c r="Y13" s="60">
        <v>118255</v>
      </c>
      <c r="Z13" s="140">
        <v>39.26</v>
      </c>
      <c r="AA13" s="155">
        <v>502000</v>
      </c>
    </row>
    <row r="14" spans="1:27" ht="13.5">
      <c r="A14" s="181" t="s">
        <v>110</v>
      </c>
      <c r="B14" s="185"/>
      <c r="C14" s="155">
        <v>2028899</v>
      </c>
      <c r="D14" s="155">
        <v>0</v>
      </c>
      <c r="E14" s="156">
        <v>1028000</v>
      </c>
      <c r="F14" s="60">
        <v>1028000</v>
      </c>
      <c r="G14" s="60">
        <v>84326</v>
      </c>
      <c r="H14" s="60">
        <v>88323</v>
      </c>
      <c r="I14" s="60">
        <v>91540</v>
      </c>
      <c r="J14" s="60">
        <v>264189</v>
      </c>
      <c r="K14" s="60">
        <v>90897</v>
      </c>
      <c r="L14" s="60">
        <v>118881</v>
      </c>
      <c r="M14" s="60">
        <v>121570</v>
      </c>
      <c r="N14" s="60">
        <v>331348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595537</v>
      </c>
      <c r="X14" s="60">
        <v>616800</v>
      </c>
      <c r="Y14" s="60">
        <v>-21263</v>
      </c>
      <c r="Z14" s="140">
        <v>-3.45</v>
      </c>
      <c r="AA14" s="155">
        <v>1028000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4402</v>
      </c>
      <c r="D16" s="155">
        <v>0</v>
      </c>
      <c r="E16" s="156">
        <v>500000</v>
      </c>
      <c r="F16" s="60">
        <v>500000</v>
      </c>
      <c r="G16" s="60">
        <v>500</v>
      </c>
      <c r="H16" s="60">
        <v>1250</v>
      </c>
      <c r="I16" s="60">
        <v>300</v>
      </c>
      <c r="J16" s="60">
        <v>2050</v>
      </c>
      <c r="K16" s="60">
        <v>3000</v>
      </c>
      <c r="L16" s="60">
        <v>500</v>
      </c>
      <c r="M16" s="60">
        <v>0</v>
      </c>
      <c r="N16" s="60">
        <v>3500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5550</v>
      </c>
      <c r="X16" s="60">
        <v>300000</v>
      </c>
      <c r="Y16" s="60">
        <v>-294450</v>
      </c>
      <c r="Z16" s="140">
        <v>-98.15</v>
      </c>
      <c r="AA16" s="155">
        <v>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10782371</v>
      </c>
      <c r="D18" s="155">
        <v>0</v>
      </c>
      <c r="E18" s="156">
        <v>9686574</v>
      </c>
      <c r="F18" s="60">
        <v>9686574</v>
      </c>
      <c r="G18" s="60">
        <v>34989</v>
      </c>
      <c r="H18" s="60">
        <v>23283</v>
      </c>
      <c r="I18" s="60">
        <v>23219</v>
      </c>
      <c r="J18" s="60">
        <v>81491</v>
      </c>
      <c r="K18" s="60">
        <v>27500</v>
      </c>
      <c r="L18" s="60">
        <v>31597</v>
      </c>
      <c r="M18" s="60">
        <v>4387197</v>
      </c>
      <c r="N18" s="60">
        <v>4446294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4527785</v>
      </c>
      <c r="X18" s="60">
        <v>5361945</v>
      </c>
      <c r="Y18" s="60">
        <v>-834160</v>
      </c>
      <c r="Z18" s="140">
        <v>-15.56</v>
      </c>
      <c r="AA18" s="155">
        <v>9686574</v>
      </c>
    </row>
    <row r="19" spans="1:27" ht="13.5">
      <c r="A19" s="181" t="s">
        <v>34</v>
      </c>
      <c r="B19" s="185"/>
      <c r="C19" s="155">
        <v>35683862</v>
      </c>
      <c r="D19" s="155">
        <v>0</v>
      </c>
      <c r="E19" s="156">
        <v>62579546</v>
      </c>
      <c r="F19" s="60">
        <v>62579546</v>
      </c>
      <c r="G19" s="60">
        <v>12912251</v>
      </c>
      <c r="H19" s="60">
        <v>240281</v>
      </c>
      <c r="I19" s="60">
        <v>205199</v>
      </c>
      <c r="J19" s="60">
        <v>13357731</v>
      </c>
      <c r="K19" s="60">
        <v>303530</v>
      </c>
      <c r="L19" s="60">
        <v>10448788</v>
      </c>
      <c r="M19" s="60">
        <v>1011524</v>
      </c>
      <c r="N19" s="60">
        <v>11763842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25121573</v>
      </c>
      <c r="X19" s="60">
        <v>13873771</v>
      </c>
      <c r="Y19" s="60">
        <v>11247802</v>
      </c>
      <c r="Z19" s="140">
        <v>81.07</v>
      </c>
      <c r="AA19" s="155">
        <v>62579546</v>
      </c>
    </row>
    <row r="20" spans="1:27" ht="13.5">
      <c r="A20" s="181" t="s">
        <v>35</v>
      </c>
      <c r="B20" s="185"/>
      <c r="C20" s="155">
        <v>90777</v>
      </c>
      <c r="D20" s="155">
        <v>0</v>
      </c>
      <c r="E20" s="156">
        <v>114220</v>
      </c>
      <c r="F20" s="54">
        <v>114220</v>
      </c>
      <c r="G20" s="54">
        <v>4198</v>
      </c>
      <c r="H20" s="54">
        <v>22265</v>
      </c>
      <c r="I20" s="54">
        <v>781</v>
      </c>
      <c r="J20" s="54">
        <v>27244</v>
      </c>
      <c r="K20" s="54">
        <v>77683</v>
      </c>
      <c r="L20" s="54">
        <v>2622</v>
      </c>
      <c r="M20" s="54">
        <v>513</v>
      </c>
      <c r="N20" s="54">
        <v>80818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108062</v>
      </c>
      <c r="X20" s="54">
        <v>66660</v>
      </c>
      <c r="Y20" s="54">
        <v>41402</v>
      </c>
      <c r="Z20" s="184">
        <v>62.11</v>
      </c>
      <c r="AA20" s="130">
        <v>114220</v>
      </c>
    </row>
    <row r="21" spans="1:27" ht="13.5">
      <c r="A21" s="181" t="s">
        <v>115</v>
      </c>
      <c r="B21" s="185"/>
      <c r="C21" s="155">
        <v>9314</v>
      </c>
      <c r="D21" s="155">
        <v>0</v>
      </c>
      <c r="E21" s="156">
        <v>30000</v>
      </c>
      <c r="F21" s="60">
        <v>30000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18000</v>
      </c>
      <c r="Y21" s="60">
        <v>-18000</v>
      </c>
      <c r="Z21" s="140">
        <v>-100</v>
      </c>
      <c r="AA21" s="155">
        <v>30000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66070490</v>
      </c>
      <c r="D22" s="188">
        <f>SUM(D5:D21)</f>
        <v>0</v>
      </c>
      <c r="E22" s="189">
        <f t="shared" si="0"/>
        <v>96824276</v>
      </c>
      <c r="F22" s="190">
        <f t="shared" si="0"/>
        <v>96824276</v>
      </c>
      <c r="G22" s="190">
        <f t="shared" si="0"/>
        <v>17983818</v>
      </c>
      <c r="H22" s="190">
        <f t="shared" si="0"/>
        <v>-59931</v>
      </c>
      <c r="I22" s="190">
        <f t="shared" si="0"/>
        <v>1141742</v>
      </c>
      <c r="J22" s="190">
        <f t="shared" si="0"/>
        <v>19065629</v>
      </c>
      <c r="K22" s="190">
        <f t="shared" si="0"/>
        <v>1144512</v>
      </c>
      <c r="L22" s="190">
        <f t="shared" si="0"/>
        <v>11276244</v>
      </c>
      <c r="M22" s="190">
        <f t="shared" si="0"/>
        <v>6448959</v>
      </c>
      <c r="N22" s="190">
        <f t="shared" si="0"/>
        <v>18869715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37935344</v>
      </c>
      <c r="X22" s="190">
        <f t="shared" si="0"/>
        <v>25762192</v>
      </c>
      <c r="Y22" s="190">
        <f t="shared" si="0"/>
        <v>12173152</v>
      </c>
      <c r="Z22" s="191">
        <f>+IF(X22&lt;&gt;0,+(Y22/X22)*100,0)</f>
        <v>47.252004022018</v>
      </c>
      <c r="AA22" s="188">
        <f>SUM(AA5:AA21)</f>
        <v>96824276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23421559</v>
      </c>
      <c r="D25" s="155">
        <v>0</v>
      </c>
      <c r="E25" s="156">
        <v>26806688</v>
      </c>
      <c r="F25" s="60">
        <v>26806688</v>
      </c>
      <c r="G25" s="60">
        <v>2072176</v>
      </c>
      <c r="H25" s="60">
        <v>1914578</v>
      </c>
      <c r="I25" s="60">
        <v>1861136</v>
      </c>
      <c r="J25" s="60">
        <v>5847890</v>
      </c>
      <c r="K25" s="60">
        <v>2116126</v>
      </c>
      <c r="L25" s="60">
        <v>2048745</v>
      </c>
      <c r="M25" s="60">
        <v>2286626</v>
      </c>
      <c r="N25" s="60">
        <v>6451497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12299387</v>
      </c>
      <c r="X25" s="60">
        <v>16344192</v>
      </c>
      <c r="Y25" s="60">
        <v>-4044805</v>
      </c>
      <c r="Z25" s="140">
        <v>-24.75</v>
      </c>
      <c r="AA25" s="155">
        <v>26806688</v>
      </c>
    </row>
    <row r="26" spans="1:27" ht="13.5">
      <c r="A26" s="183" t="s">
        <v>38</v>
      </c>
      <c r="B26" s="182"/>
      <c r="C26" s="155">
        <v>2636563</v>
      </c>
      <c r="D26" s="155">
        <v>0</v>
      </c>
      <c r="E26" s="156">
        <v>2890293</v>
      </c>
      <c r="F26" s="60">
        <v>2890293</v>
      </c>
      <c r="G26" s="60">
        <v>203239</v>
      </c>
      <c r="H26" s="60">
        <v>203239</v>
      </c>
      <c r="I26" s="60">
        <v>203239</v>
      </c>
      <c r="J26" s="60">
        <v>609717</v>
      </c>
      <c r="K26" s="60">
        <v>220364</v>
      </c>
      <c r="L26" s="60">
        <v>220364</v>
      </c>
      <c r="M26" s="60">
        <v>220364</v>
      </c>
      <c r="N26" s="60">
        <v>661092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1270809</v>
      </c>
      <c r="X26" s="60">
        <v>1156117</v>
      </c>
      <c r="Y26" s="60">
        <v>114692</v>
      </c>
      <c r="Z26" s="140">
        <v>9.92</v>
      </c>
      <c r="AA26" s="155">
        <v>2890293</v>
      </c>
    </row>
    <row r="27" spans="1:27" ht="13.5">
      <c r="A27" s="183" t="s">
        <v>118</v>
      </c>
      <c r="B27" s="182"/>
      <c r="C27" s="155">
        <v>12226267</v>
      </c>
      <c r="D27" s="155">
        <v>0</v>
      </c>
      <c r="E27" s="156">
        <v>5935022</v>
      </c>
      <c r="F27" s="60">
        <v>5935022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465501</v>
      </c>
      <c r="Y27" s="60">
        <v>-465501</v>
      </c>
      <c r="Z27" s="140">
        <v>-100</v>
      </c>
      <c r="AA27" s="155">
        <v>5935022</v>
      </c>
    </row>
    <row r="28" spans="1:27" ht="13.5">
      <c r="A28" s="183" t="s">
        <v>39</v>
      </c>
      <c r="B28" s="182"/>
      <c r="C28" s="155">
        <v>7514495</v>
      </c>
      <c r="D28" s="155">
        <v>0</v>
      </c>
      <c r="E28" s="156">
        <v>6881473</v>
      </c>
      <c r="F28" s="60">
        <v>6881473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4127011</v>
      </c>
      <c r="Y28" s="60">
        <v>-4127011</v>
      </c>
      <c r="Z28" s="140">
        <v>-100</v>
      </c>
      <c r="AA28" s="155">
        <v>6881473</v>
      </c>
    </row>
    <row r="29" spans="1:27" ht="13.5">
      <c r="A29" s="183" t="s">
        <v>40</v>
      </c>
      <c r="B29" s="182"/>
      <c r="C29" s="155">
        <v>105912</v>
      </c>
      <c r="D29" s="155">
        <v>0</v>
      </c>
      <c r="E29" s="156">
        <v>120000</v>
      </c>
      <c r="F29" s="60">
        <v>120000</v>
      </c>
      <c r="G29" s="60">
        <v>8616</v>
      </c>
      <c r="H29" s="60">
        <v>12353</v>
      </c>
      <c r="I29" s="60">
        <v>8617</v>
      </c>
      <c r="J29" s="60">
        <v>29586</v>
      </c>
      <c r="K29" s="60">
        <v>12173</v>
      </c>
      <c r="L29" s="60">
        <v>9446</v>
      </c>
      <c r="M29" s="60">
        <v>8617</v>
      </c>
      <c r="N29" s="60">
        <v>30236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59822</v>
      </c>
      <c r="X29" s="60">
        <v>72000</v>
      </c>
      <c r="Y29" s="60">
        <v>-12178</v>
      </c>
      <c r="Z29" s="140">
        <v>-16.91</v>
      </c>
      <c r="AA29" s="155">
        <v>120000</v>
      </c>
    </row>
    <row r="30" spans="1:27" ht="13.5">
      <c r="A30" s="183" t="s">
        <v>119</v>
      </c>
      <c r="B30" s="182"/>
      <c r="C30" s="155">
        <v>8210914</v>
      </c>
      <c r="D30" s="155">
        <v>0</v>
      </c>
      <c r="E30" s="156">
        <v>9778090</v>
      </c>
      <c r="F30" s="60">
        <v>9778090</v>
      </c>
      <c r="G30" s="60">
        <v>1154053</v>
      </c>
      <c r="H30" s="60">
        <v>1200884</v>
      </c>
      <c r="I30" s="60">
        <v>980251</v>
      </c>
      <c r="J30" s="60">
        <v>3335188</v>
      </c>
      <c r="K30" s="60">
        <v>614567</v>
      </c>
      <c r="L30" s="60">
        <v>599906</v>
      </c>
      <c r="M30" s="60">
        <v>591465</v>
      </c>
      <c r="N30" s="60">
        <v>1805938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5141126</v>
      </c>
      <c r="X30" s="60">
        <v>5866855</v>
      </c>
      <c r="Y30" s="60">
        <v>-725729</v>
      </c>
      <c r="Z30" s="140">
        <v>-12.37</v>
      </c>
      <c r="AA30" s="155">
        <v>9778090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13550</v>
      </c>
      <c r="I32" s="60">
        <v>11050</v>
      </c>
      <c r="J32" s="60">
        <v>24600</v>
      </c>
      <c r="K32" s="60">
        <v>47325</v>
      </c>
      <c r="L32" s="60">
        <v>21845</v>
      </c>
      <c r="M32" s="60">
        <v>11500</v>
      </c>
      <c r="N32" s="60">
        <v>80670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105270</v>
      </c>
      <c r="X32" s="60"/>
      <c r="Y32" s="60">
        <v>105270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1380</v>
      </c>
      <c r="D33" s="155">
        <v>0</v>
      </c>
      <c r="E33" s="156">
        <v>1992900</v>
      </c>
      <c r="F33" s="60">
        <v>1992900</v>
      </c>
      <c r="G33" s="60">
        <v>18481</v>
      </c>
      <c r="H33" s="60">
        <v>518752</v>
      </c>
      <c r="I33" s="60">
        <v>561842</v>
      </c>
      <c r="J33" s="60">
        <v>1099075</v>
      </c>
      <c r="K33" s="60">
        <v>256209</v>
      </c>
      <c r="L33" s="60">
        <v>252389</v>
      </c>
      <c r="M33" s="60">
        <v>249768</v>
      </c>
      <c r="N33" s="60">
        <v>758366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1857441</v>
      </c>
      <c r="X33" s="60">
        <v>1195740</v>
      </c>
      <c r="Y33" s="60">
        <v>661701</v>
      </c>
      <c r="Z33" s="140">
        <v>55.34</v>
      </c>
      <c r="AA33" s="155">
        <v>1992900</v>
      </c>
    </row>
    <row r="34" spans="1:27" ht="13.5">
      <c r="A34" s="183" t="s">
        <v>43</v>
      </c>
      <c r="B34" s="182"/>
      <c r="C34" s="155">
        <v>22147797</v>
      </c>
      <c r="D34" s="155">
        <v>0</v>
      </c>
      <c r="E34" s="156">
        <v>48953505</v>
      </c>
      <c r="F34" s="60">
        <v>48953505</v>
      </c>
      <c r="G34" s="60">
        <v>3549104</v>
      </c>
      <c r="H34" s="60">
        <v>191336</v>
      </c>
      <c r="I34" s="60">
        <v>1532783</v>
      </c>
      <c r="J34" s="60">
        <v>5273223</v>
      </c>
      <c r="K34" s="60">
        <v>1913715</v>
      </c>
      <c r="L34" s="60">
        <v>1794360</v>
      </c>
      <c r="M34" s="60">
        <v>1434022</v>
      </c>
      <c r="N34" s="60">
        <v>5142097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10415320</v>
      </c>
      <c r="X34" s="60">
        <v>22843953</v>
      </c>
      <c r="Y34" s="60">
        <v>-12428633</v>
      </c>
      <c r="Z34" s="140">
        <v>-54.41</v>
      </c>
      <c r="AA34" s="155">
        <v>48953505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76264887</v>
      </c>
      <c r="D36" s="188">
        <f>SUM(D25:D35)</f>
        <v>0</v>
      </c>
      <c r="E36" s="189">
        <f t="shared" si="1"/>
        <v>103357971</v>
      </c>
      <c r="F36" s="190">
        <f t="shared" si="1"/>
        <v>103357971</v>
      </c>
      <c r="G36" s="190">
        <f t="shared" si="1"/>
        <v>7005669</v>
      </c>
      <c r="H36" s="190">
        <f t="shared" si="1"/>
        <v>4054692</v>
      </c>
      <c r="I36" s="190">
        <f t="shared" si="1"/>
        <v>5158918</v>
      </c>
      <c r="J36" s="190">
        <f t="shared" si="1"/>
        <v>16219279</v>
      </c>
      <c r="K36" s="190">
        <f t="shared" si="1"/>
        <v>5180479</v>
      </c>
      <c r="L36" s="190">
        <f t="shared" si="1"/>
        <v>4947055</v>
      </c>
      <c r="M36" s="190">
        <f t="shared" si="1"/>
        <v>4802362</v>
      </c>
      <c r="N36" s="190">
        <f t="shared" si="1"/>
        <v>14929896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31149175</v>
      </c>
      <c r="X36" s="190">
        <f t="shared" si="1"/>
        <v>52071369</v>
      </c>
      <c r="Y36" s="190">
        <f t="shared" si="1"/>
        <v>-20922194</v>
      </c>
      <c r="Z36" s="191">
        <f>+IF(X36&lt;&gt;0,+(Y36/X36)*100,0)</f>
        <v>-40.179842400533005</v>
      </c>
      <c r="AA36" s="188">
        <f>SUM(AA25:AA35)</f>
        <v>103357971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-10194397</v>
      </c>
      <c r="D38" s="199">
        <f>+D22-D36</f>
        <v>0</v>
      </c>
      <c r="E38" s="200">
        <f t="shared" si="2"/>
        <v>-6533695</v>
      </c>
      <c r="F38" s="106">
        <f t="shared" si="2"/>
        <v>-6533695</v>
      </c>
      <c r="G38" s="106">
        <f t="shared" si="2"/>
        <v>10978149</v>
      </c>
      <c r="H38" s="106">
        <f t="shared" si="2"/>
        <v>-4114623</v>
      </c>
      <c r="I38" s="106">
        <f t="shared" si="2"/>
        <v>-4017176</v>
      </c>
      <c r="J38" s="106">
        <f t="shared" si="2"/>
        <v>2846350</v>
      </c>
      <c r="K38" s="106">
        <f t="shared" si="2"/>
        <v>-4035967</v>
      </c>
      <c r="L38" s="106">
        <f t="shared" si="2"/>
        <v>6329189</v>
      </c>
      <c r="M38" s="106">
        <f t="shared" si="2"/>
        <v>1646597</v>
      </c>
      <c r="N38" s="106">
        <f t="shared" si="2"/>
        <v>3939819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6786169</v>
      </c>
      <c r="X38" s="106">
        <f>IF(F22=F36,0,X22-X36)</f>
        <v>-26309177</v>
      </c>
      <c r="Y38" s="106">
        <f t="shared" si="2"/>
        <v>33095346</v>
      </c>
      <c r="Z38" s="201">
        <f>+IF(X38&lt;&gt;0,+(Y38/X38)*100,0)</f>
        <v>-125.79392354234417</v>
      </c>
      <c r="AA38" s="199">
        <f>+AA22-AA36</f>
        <v>-6533695</v>
      </c>
    </row>
    <row r="39" spans="1:27" ht="13.5">
      <c r="A39" s="181" t="s">
        <v>46</v>
      </c>
      <c r="B39" s="185"/>
      <c r="C39" s="155">
        <v>15439277</v>
      </c>
      <c r="D39" s="155">
        <v>0</v>
      </c>
      <c r="E39" s="156">
        <v>11741050</v>
      </c>
      <c r="F39" s="60">
        <v>11741050</v>
      </c>
      <c r="G39" s="60">
        <v>0</v>
      </c>
      <c r="H39" s="60">
        <v>1097360</v>
      </c>
      <c r="I39" s="60">
        <v>885061</v>
      </c>
      <c r="J39" s="60">
        <v>1982421</v>
      </c>
      <c r="K39" s="60">
        <v>992484</v>
      </c>
      <c r="L39" s="60">
        <v>793659</v>
      </c>
      <c r="M39" s="60">
        <v>1037254</v>
      </c>
      <c r="N39" s="60">
        <v>2823397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4805818</v>
      </c>
      <c r="X39" s="60"/>
      <c r="Y39" s="60">
        <v>4805818</v>
      </c>
      <c r="Z39" s="140">
        <v>0</v>
      </c>
      <c r="AA39" s="155">
        <v>11741050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5244880</v>
      </c>
      <c r="D42" s="206">
        <f>SUM(D38:D41)</f>
        <v>0</v>
      </c>
      <c r="E42" s="207">
        <f t="shared" si="3"/>
        <v>5207355</v>
      </c>
      <c r="F42" s="88">
        <f t="shared" si="3"/>
        <v>5207355</v>
      </c>
      <c r="G42" s="88">
        <f t="shared" si="3"/>
        <v>10978149</v>
      </c>
      <c r="H42" s="88">
        <f t="shared" si="3"/>
        <v>-3017263</v>
      </c>
      <c r="I42" s="88">
        <f t="shared" si="3"/>
        <v>-3132115</v>
      </c>
      <c r="J42" s="88">
        <f t="shared" si="3"/>
        <v>4828771</v>
      </c>
      <c r="K42" s="88">
        <f t="shared" si="3"/>
        <v>-3043483</v>
      </c>
      <c r="L42" s="88">
        <f t="shared" si="3"/>
        <v>7122848</v>
      </c>
      <c r="M42" s="88">
        <f t="shared" si="3"/>
        <v>2683851</v>
      </c>
      <c r="N42" s="88">
        <f t="shared" si="3"/>
        <v>6763216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11591987</v>
      </c>
      <c r="X42" s="88">
        <f t="shared" si="3"/>
        <v>-26309177</v>
      </c>
      <c r="Y42" s="88">
        <f t="shared" si="3"/>
        <v>37901164</v>
      </c>
      <c r="Z42" s="208">
        <f>+IF(X42&lt;&gt;0,+(Y42/X42)*100,0)</f>
        <v>-144.06062188870445</v>
      </c>
      <c r="AA42" s="206">
        <f>SUM(AA38:AA41)</f>
        <v>5207355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5244880</v>
      </c>
      <c r="D44" s="210">
        <f>+D42-D43</f>
        <v>0</v>
      </c>
      <c r="E44" s="211">
        <f t="shared" si="4"/>
        <v>5207355</v>
      </c>
      <c r="F44" s="77">
        <f t="shared" si="4"/>
        <v>5207355</v>
      </c>
      <c r="G44" s="77">
        <f t="shared" si="4"/>
        <v>10978149</v>
      </c>
      <c r="H44" s="77">
        <f t="shared" si="4"/>
        <v>-3017263</v>
      </c>
      <c r="I44" s="77">
        <f t="shared" si="4"/>
        <v>-3132115</v>
      </c>
      <c r="J44" s="77">
        <f t="shared" si="4"/>
        <v>4828771</v>
      </c>
      <c r="K44" s="77">
        <f t="shared" si="4"/>
        <v>-3043483</v>
      </c>
      <c r="L44" s="77">
        <f t="shared" si="4"/>
        <v>7122848</v>
      </c>
      <c r="M44" s="77">
        <f t="shared" si="4"/>
        <v>2683851</v>
      </c>
      <c r="N44" s="77">
        <f t="shared" si="4"/>
        <v>6763216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11591987</v>
      </c>
      <c r="X44" s="77">
        <f t="shared" si="4"/>
        <v>-26309177</v>
      </c>
      <c r="Y44" s="77">
        <f t="shared" si="4"/>
        <v>37901164</v>
      </c>
      <c r="Z44" s="212">
        <f>+IF(X44&lt;&gt;0,+(Y44/X44)*100,0)</f>
        <v>-144.06062188870445</v>
      </c>
      <c r="AA44" s="210">
        <f>+AA42-AA43</f>
        <v>5207355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5244880</v>
      </c>
      <c r="D46" s="206">
        <f>SUM(D44:D45)</f>
        <v>0</v>
      </c>
      <c r="E46" s="207">
        <f t="shared" si="5"/>
        <v>5207355</v>
      </c>
      <c r="F46" s="88">
        <f t="shared" si="5"/>
        <v>5207355</v>
      </c>
      <c r="G46" s="88">
        <f t="shared" si="5"/>
        <v>10978149</v>
      </c>
      <c r="H46" s="88">
        <f t="shared" si="5"/>
        <v>-3017263</v>
      </c>
      <c r="I46" s="88">
        <f t="shared" si="5"/>
        <v>-3132115</v>
      </c>
      <c r="J46" s="88">
        <f t="shared" si="5"/>
        <v>4828771</v>
      </c>
      <c r="K46" s="88">
        <f t="shared" si="5"/>
        <v>-3043483</v>
      </c>
      <c r="L46" s="88">
        <f t="shared" si="5"/>
        <v>7122848</v>
      </c>
      <c r="M46" s="88">
        <f t="shared" si="5"/>
        <v>2683851</v>
      </c>
      <c r="N46" s="88">
        <f t="shared" si="5"/>
        <v>6763216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11591987</v>
      </c>
      <c r="X46" s="88">
        <f t="shared" si="5"/>
        <v>-26309177</v>
      </c>
      <c r="Y46" s="88">
        <f t="shared" si="5"/>
        <v>37901164</v>
      </c>
      <c r="Z46" s="208">
        <f>+IF(X46&lt;&gt;0,+(Y46/X46)*100,0)</f>
        <v>-144.06062188870445</v>
      </c>
      <c r="AA46" s="206">
        <f>SUM(AA44:AA45)</f>
        <v>5207355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5244880</v>
      </c>
      <c r="D48" s="217">
        <f>SUM(D46:D47)</f>
        <v>0</v>
      </c>
      <c r="E48" s="218">
        <f t="shared" si="6"/>
        <v>5207355</v>
      </c>
      <c r="F48" s="219">
        <f t="shared" si="6"/>
        <v>5207355</v>
      </c>
      <c r="G48" s="219">
        <f t="shared" si="6"/>
        <v>10978149</v>
      </c>
      <c r="H48" s="220">
        <f t="shared" si="6"/>
        <v>-3017263</v>
      </c>
      <c r="I48" s="220">
        <f t="shared" si="6"/>
        <v>-3132115</v>
      </c>
      <c r="J48" s="220">
        <f t="shared" si="6"/>
        <v>4828771</v>
      </c>
      <c r="K48" s="220">
        <f t="shared" si="6"/>
        <v>-3043483</v>
      </c>
      <c r="L48" s="220">
        <f t="shared" si="6"/>
        <v>7122848</v>
      </c>
      <c r="M48" s="219">
        <f t="shared" si="6"/>
        <v>2683851</v>
      </c>
      <c r="N48" s="219">
        <f t="shared" si="6"/>
        <v>6763216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11591987</v>
      </c>
      <c r="X48" s="220">
        <f t="shared" si="6"/>
        <v>-26309177</v>
      </c>
      <c r="Y48" s="220">
        <f t="shared" si="6"/>
        <v>37901164</v>
      </c>
      <c r="Z48" s="221">
        <f>+IF(X48&lt;&gt;0,+(Y48/X48)*100,0)</f>
        <v>-144.06062188870445</v>
      </c>
      <c r="AA48" s="222">
        <f>SUM(AA46:AA47)</f>
        <v>5207355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6880641</v>
      </c>
      <c r="D5" s="153">
        <f>SUM(D6:D8)</f>
        <v>0</v>
      </c>
      <c r="E5" s="154">
        <f t="shared" si="0"/>
        <v>5312000</v>
      </c>
      <c r="F5" s="100">
        <f t="shared" si="0"/>
        <v>5312000</v>
      </c>
      <c r="G5" s="100">
        <f t="shared" si="0"/>
        <v>1515</v>
      </c>
      <c r="H5" s="100">
        <f t="shared" si="0"/>
        <v>962717</v>
      </c>
      <c r="I5" s="100">
        <f t="shared" si="0"/>
        <v>823385</v>
      </c>
      <c r="J5" s="100">
        <f t="shared" si="0"/>
        <v>1787617</v>
      </c>
      <c r="K5" s="100">
        <f t="shared" si="0"/>
        <v>388126</v>
      </c>
      <c r="L5" s="100">
        <f t="shared" si="0"/>
        <v>0</v>
      </c>
      <c r="M5" s="100">
        <f t="shared" si="0"/>
        <v>181219</v>
      </c>
      <c r="N5" s="100">
        <f t="shared" si="0"/>
        <v>569345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2356962</v>
      </c>
      <c r="X5" s="100">
        <f t="shared" si="0"/>
        <v>2563200</v>
      </c>
      <c r="Y5" s="100">
        <f t="shared" si="0"/>
        <v>-206238</v>
      </c>
      <c r="Z5" s="137">
        <f>+IF(X5&lt;&gt;0,+(Y5/X5)*100,0)</f>
        <v>-8.046114232209737</v>
      </c>
      <c r="AA5" s="153">
        <f>SUM(AA6:AA8)</f>
        <v>5312000</v>
      </c>
    </row>
    <row r="6" spans="1:27" ht="13.5">
      <c r="A6" s="138" t="s">
        <v>75</v>
      </c>
      <c r="B6" s="136"/>
      <c r="C6" s="155">
        <v>6855677</v>
      </c>
      <c r="D6" s="155"/>
      <c r="E6" s="156">
        <v>4168500</v>
      </c>
      <c r="F6" s="60">
        <v>4168500</v>
      </c>
      <c r="G6" s="60"/>
      <c r="H6" s="60">
        <v>962597</v>
      </c>
      <c r="I6" s="60">
        <v>339225</v>
      </c>
      <c r="J6" s="60">
        <v>1301822</v>
      </c>
      <c r="K6" s="60">
        <v>388126</v>
      </c>
      <c r="L6" s="60"/>
      <c r="M6" s="60">
        <v>181219</v>
      </c>
      <c r="N6" s="60">
        <v>569345</v>
      </c>
      <c r="O6" s="60"/>
      <c r="P6" s="60"/>
      <c r="Q6" s="60"/>
      <c r="R6" s="60"/>
      <c r="S6" s="60"/>
      <c r="T6" s="60"/>
      <c r="U6" s="60"/>
      <c r="V6" s="60"/>
      <c r="W6" s="60">
        <v>1871167</v>
      </c>
      <c r="X6" s="60">
        <v>2477100</v>
      </c>
      <c r="Y6" s="60">
        <v>-605933</v>
      </c>
      <c r="Z6" s="140">
        <v>-24.46</v>
      </c>
      <c r="AA6" s="62">
        <v>4168500</v>
      </c>
    </row>
    <row r="7" spans="1:27" ht="13.5">
      <c r="A7" s="138" t="s">
        <v>76</v>
      </c>
      <c r="B7" s="136"/>
      <c r="C7" s="157">
        <v>20002</v>
      </c>
      <c r="D7" s="157"/>
      <c r="E7" s="158">
        <v>1000000</v>
      </c>
      <c r="F7" s="159">
        <v>1000000</v>
      </c>
      <c r="G7" s="159">
        <v>1515</v>
      </c>
      <c r="H7" s="159"/>
      <c r="I7" s="159">
        <v>479561</v>
      </c>
      <c r="J7" s="159">
        <v>481076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481076</v>
      </c>
      <c r="X7" s="159"/>
      <c r="Y7" s="159">
        <v>481076</v>
      </c>
      <c r="Z7" s="141"/>
      <c r="AA7" s="225">
        <v>1000000</v>
      </c>
    </row>
    <row r="8" spans="1:27" ht="13.5">
      <c r="A8" s="138" t="s">
        <v>77</v>
      </c>
      <c r="B8" s="136"/>
      <c r="C8" s="155">
        <v>4962</v>
      </c>
      <c r="D8" s="155"/>
      <c r="E8" s="156">
        <v>143500</v>
      </c>
      <c r="F8" s="60">
        <v>143500</v>
      </c>
      <c r="G8" s="60"/>
      <c r="H8" s="60">
        <v>120</v>
      </c>
      <c r="I8" s="60">
        <v>4599</v>
      </c>
      <c r="J8" s="60">
        <v>4719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4719</v>
      </c>
      <c r="X8" s="60">
        <v>86100</v>
      </c>
      <c r="Y8" s="60">
        <v>-81381</v>
      </c>
      <c r="Z8" s="140">
        <v>-94.52</v>
      </c>
      <c r="AA8" s="62">
        <v>143500</v>
      </c>
    </row>
    <row r="9" spans="1:27" ht="13.5">
      <c r="A9" s="135" t="s">
        <v>78</v>
      </c>
      <c r="B9" s="136"/>
      <c r="C9" s="153">
        <f aca="true" t="shared" si="1" ref="C9:Y9">SUM(C10:C14)</f>
        <v>750854</v>
      </c>
      <c r="D9" s="153">
        <f>SUM(D10:D14)</f>
        <v>0</v>
      </c>
      <c r="E9" s="154">
        <f t="shared" si="1"/>
        <v>265000</v>
      </c>
      <c r="F9" s="100">
        <f t="shared" si="1"/>
        <v>265000</v>
      </c>
      <c r="G9" s="100">
        <f t="shared" si="1"/>
        <v>0</v>
      </c>
      <c r="H9" s="100">
        <f t="shared" si="1"/>
        <v>0</v>
      </c>
      <c r="I9" s="100">
        <f t="shared" si="1"/>
        <v>308531</v>
      </c>
      <c r="J9" s="100">
        <f t="shared" si="1"/>
        <v>308531</v>
      </c>
      <c r="K9" s="100">
        <f t="shared" si="1"/>
        <v>8383</v>
      </c>
      <c r="L9" s="100">
        <f t="shared" si="1"/>
        <v>373414</v>
      </c>
      <c r="M9" s="100">
        <f t="shared" si="1"/>
        <v>466727</v>
      </c>
      <c r="N9" s="100">
        <f t="shared" si="1"/>
        <v>848524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1157055</v>
      </c>
      <c r="X9" s="100">
        <f t="shared" si="1"/>
        <v>159000</v>
      </c>
      <c r="Y9" s="100">
        <f t="shared" si="1"/>
        <v>998055</v>
      </c>
      <c r="Z9" s="137">
        <f>+IF(X9&lt;&gt;0,+(Y9/X9)*100,0)</f>
        <v>627.7075471698114</v>
      </c>
      <c r="AA9" s="102">
        <f>SUM(AA10:AA14)</f>
        <v>265000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681641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69213</v>
      </c>
      <c r="D12" s="155"/>
      <c r="E12" s="156">
        <v>265000</v>
      </c>
      <c r="F12" s="60">
        <v>265000</v>
      </c>
      <c r="G12" s="60"/>
      <c r="H12" s="60"/>
      <c r="I12" s="60">
        <v>308531</v>
      </c>
      <c r="J12" s="60">
        <v>308531</v>
      </c>
      <c r="K12" s="60">
        <v>8383</v>
      </c>
      <c r="L12" s="60">
        <v>373414</v>
      </c>
      <c r="M12" s="60">
        <v>466727</v>
      </c>
      <c r="N12" s="60">
        <v>848524</v>
      </c>
      <c r="O12" s="60"/>
      <c r="P12" s="60"/>
      <c r="Q12" s="60"/>
      <c r="R12" s="60"/>
      <c r="S12" s="60"/>
      <c r="T12" s="60"/>
      <c r="U12" s="60"/>
      <c r="V12" s="60"/>
      <c r="W12" s="60">
        <v>1157055</v>
      </c>
      <c r="X12" s="60">
        <v>159000</v>
      </c>
      <c r="Y12" s="60">
        <v>998055</v>
      </c>
      <c r="Z12" s="140">
        <v>627.71</v>
      </c>
      <c r="AA12" s="62">
        <v>265000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6184853</v>
      </c>
      <c r="D15" s="153">
        <f>SUM(D16:D18)</f>
        <v>0</v>
      </c>
      <c r="E15" s="154">
        <f t="shared" si="2"/>
        <v>7897550</v>
      </c>
      <c r="F15" s="100">
        <f t="shared" si="2"/>
        <v>7897550</v>
      </c>
      <c r="G15" s="100">
        <f t="shared" si="2"/>
        <v>49725</v>
      </c>
      <c r="H15" s="100">
        <f t="shared" si="2"/>
        <v>97046</v>
      </c>
      <c r="I15" s="100">
        <f t="shared" si="2"/>
        <v>128681</v>
      </c>
      <c r="J15" s="100">
        <f t="shared" si="2"/>
        <v>275452</v>
      </c>
      <c r="K15" s="100">
        <f t="shared" si="2"/>
        <v>612862</v>
      </c>
      <c r="L15" s="100">
        <f t="shared" si="2"/>
        <v>309356</v>
      </c>
      <c r="M15" s="100">
        <f t="shared" si="2"/>
        <v>248907</v>
      </c>
      <c r="N15" s="100">
        <f t="shared" si="2"/>
        <v>1171125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1446577</v>
      </c>
      <c r="X15" s="100">
        <f t="shared" si="2"/>
        <v>4807531</v>
      </c>
      <c r="Y15" s="100">
        <f t="shared" si="2"/>
        <v>-3360954</v>
      </c>
      <c r="Z15" s="137">
        <f>+IF(X15&lt;&gt;0,+(Y15/X15)*100,0)</f>
        <v>-69.91018882665551</v>
      </c>
      <c r="AA15" s="102">
        <f>SUM(AA16:AA18)</f>
        <v>7897550</v>
      </c>
    </row>
    <row r="16" spans="1:27" ht="13.5">
      <c r="A16" s="138" t="s">
        <v>85</v>
      </c>
      <c r="B16" s="136"/>
      <c r="C16" s="155">
        <v>150912</v>
      </c>
      <c r="D16" s="155"/>
      <c r="E16" s="156">
        <v>35000</v>
      </c>
      <c r="F16" s="60">
        <v>35000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90000</v>
      </c>
      <c r="Y16" s="60">
        <v>-90000</v>
      </c>
      <c r="Z16" s="140">
        <v>-100</v>
      </c>
      <c r="AA16" s="62">
        <v>35000</v>
      </c>
    </row>
    <row r="17" spans="1:27" ht="13.5">
      <c r="A17" s="138" t="s">
        <v>86</v>
      </c>
      <c r="B17" s="136"/>
      <c r="C17" s="155">
        <v>6033941</v>
      </c>
      <c r="D17" s="155"/>
      <c r="E17" s="156">
        <v>7862550</v>
      </c>
      <c r="F17" s="60">
        <v>7862550</v>
      </c>
      <c r="G17" s="60">
        <v>49725</v>
      </c>
      <c r="H17" s="60">
        <v>97046</v>
      </c>
      <c r="I17" s="60">
        <v>128681</v>
      </c>
      <c r="J17" s="60">
        <v>275452</v>
      </c>
      <c r="K17" s="60">
        <v>612862</v>
      </c>
      <c r="L17" s="60">
        <v>309356</v>
      </c>
      <c r="M17" s="60">
        <v>248907</v>
      </c>
      <c r="N17" s="60">
        <v>1171125</v>
      </c>
      <c r="O17" s="60"/>
      <c r="P17" s="60"/>
      <c r="Q17" s="60"/>
      <c r="R17" s="60"/>
      <c r="S17" s="60"/>
      <c r="T17" s="60"/>
      <c r="U17" s="60"/>
      <c r="V17" s="60"/>
      <c r="W17" s="60">
        <v>1446577</v>
      </c>
      <c r="X17" s="60">
        <v>4717531</v>
      </c>
      <c r="Y17" s="60">
        <v>-3270954</v>
      </c>
      <c r="Z17" s="140">
        <v>-69.34</v>
      </c>
      <c r="AA17" s="62">
        <v>7862550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552910</v>
      </c>
      <c r="D19" s="153">
        <f>SUM(D20:D23)</f>
        <v>0</v>
      </c>
      <c r="E19" s="154">
        <f t="shared" si="3"/>
        <v>475000</v>
      </c>
      <c r="F19" s="100">
        <f t="shared" si="3"/>
        <v>475000</v>
      </c>
      <c r="G19" s="100">
        <f t="shared" si="3"/>
        <v>0</v>
      </c>
      <c r="H19" s="100">
        <f t="shared" si="3"/>
        <v>0</v>
      </c>
      <c r="I19" s="100">
        <f t="shared" si="3"/>
        <v>239127</v>
      </c>
      <c r="J19" s="100">
        <f t="shared" si="3"/>
        <v>239127</v>
      </c>
      <c r="K19" s="100">
        <f t="shared" si="3"/>
        <v>0</v>
      </c>
      <c r="L19" s="100">
        <f t="shared" si="3"/>
        <v>74430</v>
      </c>
      <c r="M19" s="100">
        <f t="shared" si="3"/>
        <v>62225</v>
      </c>
      <c r="N19" s="100">
        <f t="shared" si="3"/>
        <v>136655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375782</v>
      </c>
      <c r="X19" s="100">
        <f t="shared" si="3"/>
        <v>285000</v>
      </c>
      <c r="Y19" s="100">
        <f t="shared" si="3"/>
        <v>90782</v>
      </c>
      <c r="Z19" s="137">
        <f>+IF(X19&lt;&gt;0,+(Y19/X19)*100,0)</f>
        <v>31.85333333333333</v>
      </c>
      <c r="AA19" s="102">
        <f>SUM(AA20:AA23)</f>
        <v>475000</v>
      </c>
    </row>
    <row r="20" spans="1:27" ht="13.5">
      <c r="A20" s="138" t="s">
        <v>89</v>
      </c>
      <c r="B20" s="136"/>
      <c r="C20" s="155">
        <v>552910</v>
      </c>
      <c r="D20" s="155"/>
      <c r="E20" s="156">
        <v>175000</v>
      </c>
      <c r="F20" s="60">
        <v>175000</v>
      </c>
      <c r="G20" s="60"/>
      <c r="H20" s="60"/>
      <c r="I20" s="60">
        <v>239127</v>
      </c>
      <c r="J20" s="60">
        <v>239127</v>
      </c>
      <c r="K20" s="60"/>
      <c r="L20" s="60">
        <v>74430</v>
      </c>
      <c r="M20" s="60">
        <v>62225</v>
      </c>
      <c r="N20" s="60">
        <v>136655</v>
      </c>
      <c r="O20" s="60"/>
      <c r="P20" s="60"/>
      <c r="Q20" s="60"/>
      <c r="R20" s="60"/>
      <c r="S20" s="60"/>
      <c r="T20" s="60"/>
      <c r="U20" s="60"/>
      <c r="V20" s="60"/>
      <c r="W20" s="60">
        <v>375782</v>
      </c>
      <c r="X20" s="60">
        <v>105000</v>
      </c>
      <c r="Y20" s="60">
        <v>270782</v>
      </c>
      <c r="Z20" s="140">
        <v>257.89</v>
      </c>
      <c r="AA20" s="62">
        <v>175000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300000</v>
      </c>
      <c r="F23" s="60">
        <v>300000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180000</v>
      </c>
      <c r="Y23" s="60">
        <v>-180000</v>
      </c>
      <c r="Z23" s="140">
        <v>-100</v>
      </c>
      <c r="AA23" s="62">
        <v>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14369258</v>
      </c>
      <c r="D25" s="217">
        <f>+D5+D9+D15+D19+D24</f>
        <v>0</v>
      </c>
      <c r="E25" s="230">
        <f t="shared" si="4"/>
        <v>13949550</v>
      </c>
      <c r="F25" s="219">
        <f t="shared" si="4"/>
        <v>13949550</v>
      </c>
      <c r="G25" s="219">
        <f t="shared" si="4"/>
        <v>51240</v>
      </c>
      <c r="H25" s="219">
        <f t="shared" si="4"/>
        <v>1059763</v>
      </c>
      <c r="I25" s="219">
        <f t="shared" si="4"/>
        <v>1499724</v>
      </c>
      <c r="J25" s="219">
        <f t="shared" si="4"/>
        <v>2610727</v>
      </c>
      <c r="K25" s="219">
        <f t="shared" si="4"/>
        <v>1009371</v>
      </c>
      <c r="L25" s="219">
        <f t="shared" si="4"/>
        <v>757200</v>
      </c>
      <c r="M25" s="219">
        <f t="shared" si="4"/>
        <v>959078</v>
      </c>
      <c r="N25" s="219">
        <f t="shared" si="4"/>
        <v>2725649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5336376</v>
      </c>
      <c r="X25" s="219">
        <f t="shared" si="4"/>
        <v>7814731</v>
      </c>
      <c r="Y25" s="219">
        <f t="shared" si="4"/>
        <v>-2478355</v>
      </c>
      <c r="Z25" s="231">
        <f>+IF(X25&lt;&gt;0,+(Y25/X25)*100,0)</f>
        <v>-31.713887528566243</v>
      </c>
      <c r="AA25" s="232">
        <f>+AA5+AA9+AA15+AA19+AA24</f>
        <v>13949550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12162471</v>
      </c>
      <c r="D28" s="155"/>
      <c r="E28" s="156">
        <v>11741050</v>
      </c>
      <c r="F28" s="60">
        <v>11741050</v>
      </c>
      <c r="G28" s="60"/>
      <c r="H28" s="60">
        <v>962597</v>
      </c>
      <c r="I28" s="60">
        <v>955619</v>
      </c>
      <c r="J28" s="60">
        <v>1918216</v>
      </c>
      <c r="K28" s="60">
        <v>922730</v>
      </c>
      <c r="L28" s="60">
        <v>696192</v>
      </c>
      <c r="M28" s="60">
        <v>909871</v>
      </c>
      <c r="N28" s="60">
        <v>2528793</v>
      </c>
      <c r="O28" s="60"/>
      <c r="P28" s="60"/>
      <c r="Q28" s="60"/>
      <c r="R28" s="60"/>
      <c r="S28" s="60"/>
      <c r="T28" s="60"/>
      <c r="U28" s="60"/>
      <c r="V28" s="60"/>
      <c r="W28" s="60">
        <v>4447009</v>
      </c>
      <c r="X28" s="60"/>
      <c r="Y28" s="60">
        <v>4447009</v>
      </c>
      <c r="Z28" s="140"/>
      <c r="AA28" s="155">
        <v>11741050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8383</v>
      </c>
      <c r="L29" s="60"/>
      <c r="M29" s="60"/>
      <c r="N29" s="60">
        <v>8383</v>
      </c>
      <c r="O29" s="60"/>
      <c r="P29" s="60"/>
      <c r="Q29" s="60"/>
      <c r="R29" s="60"/>
      <c r="S29" s="60"/>
      <c r="T29" s="60"/>
      <c r="U29" s="60"/>
      <c r="V29" s="60"/>
      <c r="W29" s="60">
        <v>8383</v>
      </c>
      <c r="X29" s="60"/>
      <c r="Y29" s="60">
        <v>8383</v>
      </c>
      <c r="Z29" s="140"/>
      <c r="AA29" s="62"/>
    </row>
    <row r="30" spans="1:27" ht="13.5">
      <c r="A30" s="234" t="s">
        <v>135</v>
      </c>
      <c r="B30" s="136"/>
      <c r="C30" s="157">
        <v>1561741</v>
      </c>
      <c r="D30" s="157"/>
      <c r="E30" s="158"/>
      <c r="F30" s="159"/>
      <c r="G30" s="159">
        <v>49725</v>
      </c>
      <c r="H30" s="159">
        <v>97046</v>
      </c>
      <c r="I30" s="159">
        <v>59946</v>
      </c>
      <c r="J30" s="159">
        <v>206717</v>
      </c>
      <c r="K30" s="159">
        <v>78258</v>
      </c>
      <c r="L30" s="159">
        <v>61008</v>
      </c>
      <c r="M30" s="159">
        <v>48628</v>
      </c>
      <c r="N30" s="159">
        <v>187894</v>
      </c>
      <c r="O30" s="159"/>
      <c r="P30" s="159"/>
      <c r="Q30" s="159"/>
      <c r="R30" s="159"/>
      <c r="S30" s="159"/>
      <c r="T30" s="159"/>
      <c r="U30" s="159"/>
      <c r="V30" s="159"/>
      <c r="W30" s="159">
        <v>394611</v>
      </c>
      <c r="X30" s="159"/>
      <c r="Y30" s="159">
        <v>394611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13724212</v>
      </c>
      <c r="D32" s="210">
        <f>SUM(D28:D31)</f>
        <v>0</v>
      </c>
      <c r="E32" s="211">
        <f t="shared" si="5"/>
        <v>11741050</v>
      </c>
      <c r="F32" s="77">
        <f t="shared" si="5"/>
        <v>11741050</v>
      </c>
      <c r="G32" s="77">
        <f t="shared" si="5"/>
        <v>49725</v>
      </c>
      <c r="H32" s="77">
        <f t="shared" si="5"/>
        <v>1059643</v>
      </c>
      <c r="I32" s="77">
        <f t="shared" si="5"/>
        <v>1015565</v>
      </c>
      <c r="J32" s="77">
        <f t="shared" si="5"/>
        <v>2124933</v>
      </c>
      <c r="K32" s="77">
        <f t="shared" si="5"/>
        <v>1009371</v>
      </c>
      <c r="L32" s="77">
        <f t="shared" si="5"/>
        <v>757200</v>
      </c>
      <c r="M32" s="77">
        <f t="shared" si="5"/>
        <v>958499</v>
      </c>
      <c r="N32" s="77">
        <f t="shared" si="5"/>
        <v>2725070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4850003</v>
      </c>
      <c r="X32" s="77">
        <f t="shared" si="5"/>
        <v>0</v>
      </c>
      <c r="Y32" s="77">
        <f t="shared" si="5"/>
        <v>4850003</v>
      </c>
      <c r="Z32" s="212">
        <f>+IF(X32&lt;&gt;0,+(Y32/X32)*100,0)</f>
        <v>0</v>
      </c>
      <c r="AA32" s="79">
        <f>SUM(AA28:AA31)</f>
        <v>11741050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645046</v>
      </c>
      <c r="D35" s="155"/>
      <c r="E35" s="156">
        <v>2208500</v>
      </c>
      <c r="F35" s="60">
        <v>2208500</v>
      </c>
      <c r="G35" s="60">
        <v>1515</v>
      </c>
      <c r="H35" s="60">
        <v>120</v>
      </c>
      <c r="I35" s="60">
        <v>484160</v>
      </c>
      <c r="J35" s="60">
        <v>485795</v>
      </c>
      <c r="K35" s="60"/>
      <c r="L35" s="60"/>
      <c r="M35" s="60">
        <v>578</v>
      </c>
      <c r="N35" s="60">
        <v>578</v>
      </c>
      <c r="O35" s="60"/>
      <c r="P35" s="60"/>
      <c r="Q35" s="60"/>
      <c r="R35" s="60"/>
      <c r="S35" s="60"/>
      <c r="T35" s="60"/>
      <c r="U35" s="60"/>
      <c r="V35" s="60"/>
      <c r="W35" s="60">
        <v>486373</v>
      </c>
      <c r="X35" s="60"/>
      <c r="Y35" s="60">
        <v>486373</v>
      </c>
      <c r="Z35" s="140"/>
      <c r="AA35" s="62">
        <v>2208500</v>
      </c>
    </row>
    <row r="36" spans="1:27" ht="13.5">
      <c r="A36" s="238" t="s">
        <v>139</v>
      </c>
      <c r="B36" s="149"/>
      <c r="C36" s="222">
        <f aca="true" t="shared" si="6" ref="C36:Y36">SUM(C32:C35)</f>
        <v>14369258</v>
      </c>
      <c r="D36" s="222">
        <f>SUM(D32:D35)</f>
        <v>0</v>
      </c>
      <c r="E36" s="218">
        <f t="shared" si="6"/>
        <v>13949550</v>
      </c>
      <c r="F36" s="220">
        <f t="shared" si="6"/>
        <v>13949550</v>
      </c>
      <c r="G36" s="220">
        <f t="shared" si="6"/>
        <v>51240</v>
      </c>
      <c r="H36" s="220">
        <f t="shared" si="6"/>
        <v>1059763</v>
      </c>
      <c r="I36" s="220">
        <f t="shared" si="6"/>
        <v>1499725</v>
      </c>
      <c r="J36" s="220">
        <f t="shared" si="6"/>
        <v>2610728</v>
      </c>
      <c r="K36" s="220">
        <f t="shared" si="6"/>
        <v>1009371</v>
      </c>
      <c r="L36" s="220">
        <f t="shared" si="6"/>
        <v>757200</v>
      </c>
      <c r="M36" s="220">
        <f t="shared" si="6"/>
        <v>959077</v>
      </c>
      <c r="N36" s="220">
        <f t="shared" si="6"/>
        <v>2725648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5336376</v>
      </c>
      <c r="X36" s="220">
        <f t="shared" si="6"/>
        <v>0</v>
      </c>
      <c r="Y36" s="220">
        <f t="shared" si="6"/>
        <v>5336376</v>
      </c>
      <c r="Z36" s="221">
        <f>+IF(X36&lt;&gt;0,+(Y36/X36)*100,0)</f>
        <v>0</v>
      </c>
      <c r="AA36" s="239">
        <f>SUM(AA32:AA35)</f>
        <v>13949550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13392912</v>
      </c>
      <c r="D6" s="155"/>
      <c r="E6" s="59">
        <v>9438400</v>
      </c>
      <c r="F6" s="60">
        <v>9438400</v>
      </c>
      <c r="G6" s="60">
        <v>25993893</v>
      </c>
      <c r="H6" s="60">
        <v>8474131</v>
      </c>
      <c r="I6" s="60">
        <v>5827094</v>
      </c>
      <c r="J6" s="60">
        <v>5827094</v>
      </c>
      <c r="K6" s="60">
        <v>3504238</v>
      </c>
      <c r="L6" s="60">
        <v>11184318</v>
      </c>
      <c r="M6" s="60">
        <v>17640726</v>
      </c>
      <c r="N6" s="60">
        <v>17640726</v>
      </c>
      <c r="O6" s="60"/>
      <c r="P6" s="60"/>
      <c r="Q6" s="60"/>
      <c r="R6" s="60"/>
      <c r="S6" s="60"/>
      <c r="T6" s="60"/>
      <c r="U6" s="60"/>
      <c r="V6" s="60"/>
      <c r="W6" s="60">
        <v>17640726</v>
      </c>
      <c r="X6" s="60">
        <v>4719200</v>
      </c>
      <c r="Y6" s="60">
        <v>12921526</v>
      </c>
      <c r="Z6" s="140">
        <v>273.81</v>
      </c>
      <c r="AA6" s="62">
        <v>9438400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2911207</v>
      </c>
      <c r="D8" s="155"/>
      <c r="E8" s="59">
        <v>3145439</v>
      </c>
      <c r="F8" s="60">
        <v>3145439</v>
      </c>
      <c r="G8" s="60">
        <v>3443819</v>
      </c>
      <c r="H8" s="60">
        <v>3443819</v>
      </c>
      <c r="I8" s="60">
        <v>1378459</v>
      </c>
      <c r="J8" s="60">
        <v>1378459</v>
      </c>
      <c r="K8" s="60">
        <v>1305897</v>
      </c>
      <c r="L8" s="60">
        <v>1539024</v>
      </c>
      <c r="M8" s="60">
        <v>2467397</v>
      </c>
      <c r="N8" s="60">
        <v>2467397</v>
      </c>
      <c r="O8" s="60"/>
      <c r="P8" s="60"/>
      <c r="Q8" s="60"/>
      <c r="R8" s="60"/>
      <c r="S8" s="60"/>
      <c r="T8" s="60"/>
      <c r="U8" s="60"/>
      <c r="V8" s="60"/>
      <c r="W8" s="60">
        <v>2467397</v>
      </c>
      <c r="X8" s="60">
        <v>1572720</v>
      </c>
      <c r="Y8" s="60">
        <v>894677</v>
      </c>
      <c r="Z8" s="140">
        <v>56.89</v>
      </c>
      <c r="AA8" s="62">
        <v>3145439</v>
      </c>
    </row>
    <row r="9" spans="1:27" ht="13.5">
      <c r="A9" s="249" t="s">
        <v>146</v>
      </c>
      <c r="B9" s="182"/>
      <c r="C9" s="155">
        <v>2361087</v>
      </c>
      <c r="D9" s="155"/>
      <c r="E9" s="59"/>
      <c r="F9" s="60"/>
      <c r="G9" s="60">
        <v>1549193</v>
      </c>
      <c r="H9" s="60">
        <v>1153792</v>
      </c>
      <c r="I9" s="60"/>
      <c r="J9" s="60"/>
      <c r="K9" s="60"/>
      <c r="L9" s="60"/>
      <c r="M9" s="60">
        <v>3322585</v>
      </c>
      <c r="N9" s="60">
        <v>3322585</v>
      </c>
      <c r="O9" s="60"/>
      <c r="P9" s="60"/>
      <c r="Q9" s="60"/>
      <c r="R9" s="60"/>
      <c r="S9" s="60"/>
      <c r="T9" s="60"/>
      <c r="U9" s="60"/>
      <c r="V9" s="60"/>
      <c r="W9" s="60">
        <v>3322585</v>
      </c>
      <c r="X9" s="60"/>
      <c r="Y9" s="60">
        <v>3322585</v>
      </c>
      <c r="Z9" s="140"/>
      <c r="AA9" s="62"/>
    </row>
    <row r="10" spans="1:27" ht="13.5">
      <c r="A10" s="249" t="s">
        <v>147</v>
      </c>
      <c r="B10" s="182"/>
      <c r="C10" s="155">
        <v>1162925</v>
      </c>
      <c r="D10" s="155"/>
      <c r="E10" s="59"/>
      <c r="F10" s="60"/>
      <c r="G10" s="159"/>
      <c r="H10" s="159"/>
      <c r="I10" s="159">
        <v>1850772</v>
      </c>
      <c r="J10" s="60">
        <v>1850772</v>
      </c>
      <c r="K10" s="159">
        <v>691634</v>
      </c>
      <c r="L10" s="159">
        <v>590614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788131</v>
      </c>
      <c r="D11" s="155"/>
      <c r="E11" s="59">
        <v>50000</v>
      </c>
      <c r="F11" s="60">
        <v>50000</v>
      </c>
      <c r="G11" s="60"/>
      <c r="H11" s="60"/>
      <c r="I11" s="60"/>
      <c r="J11" s="60"/>
      <c r="K11" s="60"/>
      <c r="L11" s="60"/>
      <c r="M11" s="60">
        <v>788131</v>
      </c>
      <c r="N11" s="60">
        <v>788131</v>
      </c>
      <c r="O11" s="60"/>
      <c r="P11" s="60"/>
      <c r="Q11" s="60"/>
      <c r="R11" s="60"/>
      <c r="S11" s="60"/>
      <c r="T11" s="60"/>
      <c r="U11" s="60"/>
      <c r="V11" s="60"/>
      <c r="W11" s="60">
        <v>788131</v>
      </c>
      <c r="X11" s="60">
        <v>25000</v>
      </c>
      <c r="Y11" s="60">
        <v>763131</v>
      </c>
      <c r="Z11" s="140">
        <v>3052.52</v>
      </c>
      <c r="AA11" s="62">
        <v>50000</v>
      </c>
    </row>
    <row r="12" spans="1:27" ht="13.5">
      <c r="A12" s="250" t="s">
        <v>56</v>
      </c>
      <c r="B12" s="251"/>
      <c r="C12" s="168">
        <f aca="true" t="shared" si="0" ref="C12:Y12">SUM(C6:C11)</f>
        <v>20616262</v>
      </c>
      <c r="D12" s="168">
        <f>SUM(D6:D11)</f>
        <v>0</v>
      </c>
      <c r="E12" s="72">
        <f t="shared" si="0"/>
        <v>12633839</v>
      </c>
      <c r="F12" s="73">
        <f t="shared" si="0"/>
        <v>12633839</v>
      </c>
      <c r="G12" s="73">
        <f t="shared" si="0"/>
        <v>30986905</v>
      </c>
      <c r="H12" s="73">
        <f t="shared" si="0"/>
        <v>13071742</v>
      </c>
      <c r="I12" s="73">
        <f t="shared" si="0"/>
        <v>9056325</v>
      </c>
      <c r="J12" s="73">
        <f t="shared" si="0"/>
        <v>9056325</v>
      </c>
      <c r="K12" s="73">
        <f t="shared" si="0"/>
        <v>5501769</v>
      </c>
      <c r="L12" s="73">
        <f t="shared" si="0"/>
        <v>13313956</v>
      </c>
      <c r="M12" s="73">
        <f t="shared" si="0"/>
        <v>24218839</v>
      </c>
      <c r="N12" s="73">
        <f t="shared" si="0"/>
        <v>24218839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24218839</v>
      </c>
      <c r="X12" s="73">
        <f t="shared" si="0"/>
        <v>6316920</v>
      </c>
      <c r="Y12" s="73">
        <f t="shared" si="0"/>
        <v>17901919</v>
      </c>
      <c r="Z12" s="170">
        <f>+IF(X12&lt;&gt;0,+(Y12/X12)*100,0)</f>
        <v>283.39632289153576</v>
      </c>
      <c r="AA12" s="74">
        <f>SUM(AA6:AA11)</f>
        <v>12633839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1886449</v>
      </c>
      <c r="D17" s="155"/>
      <c r="E17" s="59">
        <v>29013184</v>
      </c>
      <c r="F17" s="60">
        <v>29013184</v>
      </c>
      <c r="G17" s="60"/>
      <c r="H17" s="60"/>
      <c r="I17" s="60"/>
      <c r="J17" s="60"/>
      <c r="K17" s="60"/>
      <c r="L17" s="60"/>
      <c r="M17" s="60">
        <v>1886449</v>
      </c>
      <c r="N17" s="60">
        <v>1886449</v>
      </c>
      <c r="O17" s="60"/>
      <c r="P17" s="60"/>
      <c r="Q17" s="60"/>
      <c r="R17" s="60"/>
      <c r="S17" s="60"/>
      <c r="T17" s="60"/>
      <c r="U17" s="60"/>
      <c r="V17" s="60"/>
      <c r="W17" s="60">
        <v>1886449</v>
      </c>
      <c r="X17" s="60">
        <v>14506592</v>
      </c>
      <c r="Y17" s="60">
        <v>-12620143</v>
      </c>
      <c r="Z17" s="140">
        <v>-87</v>
      </c>
      <c r="AA17" s="62">
        <v>29013184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76169269</v>
      </c>
      <c r="D19" s="155"/>
      <c r="E19" s="59">
        <v>103666767</v>
      </c>
      <c r="F19" s="60">
        <v>103666767</v>
      </c>
      <c r="G19" s="60">
        <v>51240</v>
      </c>
      <c r="H19" s="60">
        <v>1111003</v>
      </c>
      <c r="I19" s="60">
        <v>2131166</v>
      </c>
      <c r="J19" s="60">
        <v>2131166</v>
      </c>
      <c r="K19" s="60">
        <v>3140537</v>
      </c>
      <c r="L19" s="60">
        <v>3897737</v>
      </c>
      <c r="M19" s="60">
        <v>81026083</v>
      </c>
      <c r="N19" s="60">
        <v>81026083</v>
      </c>
      <c r="O19" s="60"/>
      <c r="P19" s="60"/>
      <c r="Q19" s="60"/>
      <c r="R19" s="60"/>
      <c r="S19" s="60"/>
      <c r="T19" s="60"/>
      <c r="U19" s="60"/>
      <c r="V19" s="60"/>
      <c r="W19" s="60">
        <v>81026083</v>
      </c>
      <c r="X19" s="60">
        <v>51833384</v>
      </c>
      <c r="Y19" s="60">
        <v>29192699</v>
      </c>
      <c r="Z19" s="140">
        <v>56.32</v>
      </c>
      <c r="AA19" s="62">
        <v>103666767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92047</v>
      </c>
      <c r="D22" s="155"/>
      <c r="E22" s="59">
        <v>348190</v>
      </c>
      <c r="F22" s="60">
        <v>348190</v>
      </c>
      <c r="G22" s="60"/>
      <c r="H22" s="60"/>
      <c r="I22" s="60">
        <v>479561</v>
      </c>
      <c r="J22" s="60">
        <v>479561</v>
      </c>
      <c r="K22" s="60">
        <v>479561</v>
      </c>
      <c r="L22" s="60">
        <v>479561</v>
      </c>
      <c r="M22" s="60">
        <v>571608</v>
      </c>
      <c r="N22" s="60">
        <v>571608</v>
      </c>
      <c r="O22" s="60"/>
      <c r="P22" s="60"/>
      <c r="Q22" s="60"/>
      <c r="R22" s="60"/>
      <c r="S22" s="60"/>
      <c r="T22" s="60"/>
      <c r="U22" s="60"/>
      <c r="V22" s="60"/>
      <c r="W22" s="60">
        <v>571608</v>
      </c>
      <c r="X22" s="60">
        <v>174095</v>
      </c>
      <c r="Y22" s="60">
        <v>397513</v>
      </c>
      <c r="Z22" s="140">
        <v>228.33</v>
      </c>
      <c r="AA22" s="62">
        <v>348190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78147765</v>
      </c>
      <c r="D24" s="168">
        <f>SUM(D15:D23)</f>
        <v>0</v>
      </c>
      <c r="E24" s="76">
        <f t="shared" si="1"/>
        <v>133028141</v>
      </c>
      <c r="F24" s="77">
        <f t="shared" si="1"/>
        <v>133028141</v>
      </c>
      <c r="G24" s="77">
        <f t="shared" si="1"/>
        <v>51240</v>
      </c>
      <c r="H24" s="77">
        <f t="shared" si="1"/>
        <v>1111003</v>
      </c>
      <c r="I24" s="77">
        <f t="shared" si="1"/>
        <v>2610727</v>
      </c>
      <c r="J24" s="77">
        <f t="shared" si="1"/>
        <v>2610727</v>
      </c>
      <c r="K24" s="77">
        <f t="shared" si="1"/>
        <v>3620098</v>
      </c>
      <c r="L24" s="77">
        <f t="shared" si="1"/>
        <v>4377298</v>
      </c>
      <c r="M24" s="77">
        <f t="shared" si="1"/>
        <v>83484140</v>
      </c>
      <c r="N24" s="77">
        <f t="shared" si="1"/>
        <v>83484140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83484140</v>
      </c>
      <c r="X24" s="77">
        <f t="shared" si="1"/>
        <v>66514071</v>
      </c>
      <c r="Y24" s="77">
        <f t="shared" si="1"/>
        <v>16970069</v>
      </c>
      <c r="Z24" s="212">
        <f>+IF(X24&lt;&gt;0,+(Y24/X24)*100,0)</f>
        <v>25.513502248268644</v>
      </c>
      <c r="AA24" s="79">
        <f>SUM(AA15:AA23)</f>
        <v>133028141</v>
      </c>
    </row>
    <row r="25" spans="1:27" ht="13.5">
      <c r="A25" s="250" t="s">
        <v>159</v>
      </c>
      <c r="B25" s="251"/>
      <c r="C25" s="168">
        <f aca="true" t="shared" si="2" ref="C25:Y25">+C12+C24</f>
        <v>98764027</v>
      </c>
      <c r="D25" s="168">
        <f>+D12+D24</f>
        <v>0</v>
      </c>
      <c r="E25" s="72">
        <f t="shared" si="2"/>
        <v>145661980</v>
      </c>
      <c r="F25" s="73">
        <f t="shared" si="2"/>
        <v>145661980</v>
      </c>
      <c r="G25" s="73">
        <f t="shared" si="2"/>
        <v>31038145</v>
      </c>
      <c r="H25" s="73">
        <f t="shared" si="2"/>
        <v>14182745</v>
      </c>
      <c r="I25" s="73">
        <f t="shared" si="2"/>
        <v>11667052</v>
      </c>
      <c r="J25" s="73">
        <f t="shared" si="2"/>
        <v>11667052</v>
      </c>
      <c r="K25" s="73">
        <f t="shared" si="2"/>
        <v>9121867</v>
      </c>
      <c r="L25" s="73">
        <f t="shared" si="2"/>
        <v>17691254</v>
      </c>
      <c r="M25" s="73">
        <f t="shared" si="2"/>
        <v>107702979</v>
      </c>
      <c r="N25" s="73">
        <f t="shared" si="2"/>
        <v>107702979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107702979</v>
      </c>
      <c r="X25" s="73">
        <f t="shared" si="2"/>
        <v>72830991</v>
      </c>
      <c r="Y25" s="73">
        <f t="shared" si="2"/>
        <v>34871988</v>
      </c>
      <c r="Z25" s="170">
        <f>+IF(X25&lt;&gt;0,+(Y25/X25)*100,0)</f>
        <v>47.88069957746421</v>
      </c>
      <c r="AA25" s="74">
        <f>+AA12+AA24</f>
        <v>145661980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11325</v>
      </c>
      <c r="D30" s="155"/>
      <c r="E30" s="59"/>
      <c r="F30" s="60"/>
      <c r="G30" s="60"/>
      <c r="H30" s="60"/>
      <c r="I30" s="60"/>
      <c r="J30" s="60"/>
      <c r="K30" s="60"/>
      <c r="L30" s="60"/>
      <c r="M30" s="60">
        <v>11325</v>
      </c>
      <c r="N30" s="60">
        <v>11325</v>
      </c>
      <c r="O30" s="60"/>
      <c r="P30" s="60"/>
      <c r="Q30" s="60"/>
      <c r="R30" s="60"/>
      <c r="S30" s="60"/>
      <c r="T30" s="60"/>
      <c r="U30" s="60"/>
      <c r="V30" s="60"/>
      <c r="W30" s="60">
        <v>11325</v>
      </c>
      <c r="X30" s="60"/>
      <c r="Y30" s="60">
        <v>11325</v>
      </c>
      <c r="Z30" s="140"/>
      <c r="AA30" s="62"/>
    </row>
    <row r="31" spans="1:27" ht="13.5">
      <c r="A31" s="249" t="s">
        <v>163</v>
      </c>
      <c r="B31" s="182"/>
      <c r="C31" s="155">
        <v>101101</v>
      </c>
      <c r="D31" s="155"/>
      <c r="E31" s="59">
        <v>100737</v>
      </c>
      <c r="F31" s="60">
        <v>100737</v>
      </c>
      <c r="G31" s="60"/>
      <c r="H31" s="60">
        <v>560</v>
      </c>
      <c r="I31" s="60">
        <v>560</v>
      </c>
      <c r="J31" s="60">
        <v>560</v>
      </c>
      <c r="K31" s="60">
        <v>2685</v>
      </c>
      <c r="L31" s="60">
        <v>3222</v>
      </c>
      <c r="M31" s="60">
        <v>102198</v>
      </c>
      <c r="N31" s="60">
        <v>102198</v>
      </c>
      <c r="O31" s="60"/>
      <c r="P31" s="60"/>
      <c r="Q31" s="60"/>
      <c r="R31" s="60"/>
      <c r="S31" s="60"/>
      <c r="T31" s="60"/>
      <c r="U31" s="60"/>
      <c r="V31" s="60"/>
      <c r="W31" s="60">
        <v>102198</v>
      </c>
      <c r="X31" s="60">
        <v>50369</v>
      </c>
      <c r="Y31" s="60">
        <v>51829</v>
      </c>
      <c r="Z31" s="140">
        <v>102.9</v>
      </c>
      <c r="AA31" s="62">
        <v>100737</v>
      </c>
    </row>
    <row r="32" spans="1:27" ht="13.5">
      <c r="A32" s="249" t="s">
        <v>164</v>
      </c>
      <c r="B32" s="182"/>
      <c r="C32" s="155">
        <v>15122261</v>
      </c>
      <c r="D32" s="155"/>
      <c r="E32" s="59">
        <v>7966437</v>
      </c>
      <c r="F32" s="60">
        <v>7966437</v>
      </c>
      <c r="G32" s="60">
        <v>20027622</v>
      </c>
      <c r="H32" s="60">
        <v>6300664</v>
      </c>
      <c r="I32" s="60">
        <v>6914195</v>
      </c>
      <c r="J32" s="60">
        <v>6914195</v>
      </c>
      <c r="K32" s="60">
        <v>7412687</v>
      </c>
      <c r="L32" s="60">
        <v>8858931</v>
      </c>
      <c r="M32" s="60">
        <v>12546171</v>
      </c>
      <c r="N32" s="60">
        <v>12546171</v>
      </c>
      <c r="O32" s="60"/>
      <c r="P32" s="60"/>
      <c r="Q32" s="60"/>
      <c r="R32" s="60"/>
      <c r="S32" s="60"/>
      <c r="T32" s="60"/>
      <c r="U32" s="60"/>
      <c r="V32" s="60"/>
      <c r="W32" s="60">
        <v>12546171</v>
      </c>
      <c r="X32" s="60">
        <v>3983219</v>
      </c>
      <c r="Y32" s="60">
        <v>8562952</v>
      </c>
      <c r="Z32" s="140">
        <v>214.98</v>
      </c>
      <c r="AA32" s="62">
        <v>7966437</v>
      </c>
    </row>
    <row r="33" spans="1:27" ht="13.5">
      <c r="A33" s="249" t="s">
        <v>165</v>
      </c>
      <c r="B33" s="182"/>
      <c r="C33" s="155">
        <v>935199</v>
      </c>
      <c r="D33" s="155"/>
      <c r="E33" s="59"/>
      <c r="F33" s="60"/>
      <c r="G33" s="60"/>
      <c r="H33" s="60"/>
      <c r="I33" s="60"/>
      <c r="J33" s="60"/>
      <c r="K33" s="60"/>
      <c r="L33" s="60"/>
      <c r="M33" s="60">
        <v>765279</v>
      </c>
      <c r="N33" s="60">
        <v>765279</v>
      </c>
      <c r="O33" s="60"/>
      <c r="P33" s="60"/>
      <c r="Q33" s="60"/>
      <c r="R33" s="60"/>
      <c r="S33" s="60"/>
      <c r="T33" s="60"/>
      <c r="U33" s="60"/>
      <c r="V33" s="60"/>
      <c r="W33" s="60">
        <v>765279</v>
      </c>
      <c r="X33" s="60"/>
      <c r="Y33" s="60">
        <v>765279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16169886</v>
      </c>
      <c r="D34" s="168">
        <f>SUM(D29:D33)</f>
        <v>0</v>
      </c>
      <c r="E34" s="72">
        <f t="shared" si="3"/>
        <v>8067174</v>
      </c>
      <c r="F34" s="73">
        <f t="shared" si="3"/>
        <v>8067174</v>
      </c>
      <c r="G34" s="73">
        <f t="shared" si="3"/>
        <v>20027622</v>
      </c>
      <c r="H34" s="73">
        <f t="shared" si="3"/>
        <v>6301224</v>
      </c>
      <c r="I34" s="73">
        <f t="shared" si="3"/>
        <v>6914755</v>
      </c>
      <c r="J34" s="73">
        <f t="shared" si="3"/>
        <v>6914755</v>
      </c>
      <c r="K34" s="73">
        <f t="shared" si="3"/>
        <v>7415372</v>
      </c>
      <c r="L34" s="73">
        <f t="shared" si="3"/>
        <v>8862153</v>
      </c>
      <c r="M34" s="73">
        <f t="shared" si="3"/>
        <v>13424973</v>
      </c>
      <c r="N34" s="73">
        <f t="shared" si="3"/>
        <v>13424973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13424973</v>
      </c>
      <c r="X34" s="73">
        <f t="shared" si="3"/>
        <v>4033588</v>
      </c>
      <c r="Y34" s="73">
        <f t="shared" si="3"/>
        <v>9391385</v>
      </c>
      <c r="Z34" s="170">
        <f>+IF(X34&lt;&gt;0,+(Y34/X34)*100,0)</f>
        <v>232.82955522477752</v>
      </c>
      <c r="AA34" s="74">
        <f>SUM(AA29:AA33)</f>
        <v>8067174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6602442</v>
      </c>
      <c r="D38" s="155"/>
      <c r="E38" s="59">
        <v>9164071</v>
      </c>
      <c r="F38" s="60">
        <v>9164071</v>
      </c>
      <c r="G38" s="60"/>
      <c r="H38" s="60"/>
      <c r="I38" s="60"/>
      <c r="J38" s="60"/>
      <c r="K38" s="60"/>
      <c r="L38" s="60"/>
      <c r="M38" s="60">
        <v>6772362</v>
      </c>
      <c r="N38" s="60">
        <v>6772362</v>
      </c>
      <c r="O38" s="60"/>
      <c r="P38" s="60"/>
      <c r="Q38" s="60"/>
      <c r="R38" s="60"/>
      <c r="S38" s="60"/>
      <c r="T38" s="60"/>
      <c r="U38" s="60"/>
      <c r="V38" s="60"/>
      <c r="W38" s="60">
        <v>6772362</v>
      </c>
      <c r="X38" s="60">
        <v>4582036</v>
      </c>
      <c r="Y38" s="60">
        <v>2190326</v>
      </c>
      <c r="Z38" s="140">
        <v>47.8</v>
      </c>
      <c r="AA38" s="62">
        <v>9164071</v>
      </c>
    </row>
    <row r="39" spans="1:27" ht="13.5">
      <c r="A39" s="250" t="s">
        <v>59</v>
      </c>
      <c r="B39" s="253"/>
      <c r="C39" s="168">
        <f aca="true" t="shared" si="4" ref="C39:Y39">SUM(C37:C38)</f>
        <v>6602442</v>
      </c>
      <c r="D39" s="168">
        <f>SUM(D37:D38)</f>
        <v>0</v>
      </c>
      <c r="E39" s="76">
        <f t="shared" si="4"/>
        <v>9164071</v>
      </c>
      <c r="F39" s="77">
        <f t="shared" si="4"/>
        <v>9164071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6772362</v>
      </c>
      <c r="N39" s="77">
        <f t="shared" si="4"/>
        <v>6772362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6772362</v>
      </c>
      <c r="X39" s="77">
        <f t="shared" si="4"/>
        <v>4582036</v>
      </c>
      <c r="Y39" s="77">
        <f t="shared" si="4"/>
        <v>2190326</v>
      </c>
      <c r="Z39" s="212">
        <f>+IF(X39&lt;&gt;0,+(Y39/X39)*100,0)</f>
        <v>47.802461613134426</v>
      </c>
      <c r="AA39" s="79">
        <f>SUM(AA37:AA38)</f>
        <v>9164071</v>
      </c>
    </row>
    <row r="40" spans="1:27" ht="13.5">
      <c r="A40" s="250" t="s">
        <v>167</v>
      </c>
      <c r="B40" s="251"/>
      <c r="C40" s="168">
        <f aca="true" t="shared" si="5" ref="C40:Y40">+C34+C39</f>
        <v>22772328</v>
      </c>
      <c r="D40" s="168">
        <f>+D34+D39</f>
        <v>0</v>
      </c>
      <c r="E40" s="72">
        <f t="shared" si="5"/>
        <v>17231245</v>
      </c>
      <c r="F40" s="73">
        <f t="shared" si="5"/>
        <v>17231245</v>
      </c>
      <c r="G40" s="73">
        <f t="shared" si="5"/>
        <v>20027622</v>
      </c>
      <c r="H40" s="73">
        <f t="shared" si="5"/>
        <v>6301224</v>
      </c>
      <c r="I40" s="73">
        <f t="shared" si="5"/>
        <v>6914755</v>
      </c>
      <c r="J40" s="73">
        <f t="shared" si="5"/>
        <v>6914755</v>
      </c>
      <c r="K40" s="73">
        <f t="shared" si="5"/>
        <v>7415372</v>
      </c>
      <c r="L40" s="73">
        <f t="shared" si="5"/>
        <v>8862153</v>
      </c>
      <c r="M40" s="73">
        <f t="shared" si="5"/>
        <v>20197335</v>
      </c>
      <c r="N40" s="73">
        <f t="shared" si="5"/>
        <v>20197335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20197335</v>
      </c>
      <c r="X40" s="73">
        <f t="shared" si="5"/>
        <v>8615624</v>
      </c>
      <c r="Y40" s="73">
        <f t="shared" si="5"/>
        <v>11581711</v>
      </c>
      <c r="Z40" s="170">
        <f>+IF(X40&lt;&gt;0,+(Y40/X40)*100,0)</f>
        <v>134.42683896140315</v>
      </c>
      <c r="AA40" s="74">
        <f>+AA34+AA39</f>
        <v>17231245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75991699</v>
      </c>
      <c r="D42" s="257">
        <f>+D25-D40</f>
        <v>0</v>
      </c>
      <c r="E42" s="258">
        <f t="shared" si="6"/>
        <v>128430735</v>
      </c>
      <c r="F42" s="259">
        <f t="shared" si="6"/>
        <v>128430735</v>
      </c>
      <c r="G42" s="259">
        <f t="shared" si="6"/>
        <v>11010523</v>
      </c>
      <c r="H42" s="259">
        <f t="shared" si="6"/>
        <v>7881521</v>
      </c>
      <c r="I42" s="259">
        <f t="shared" si="6"/>
        <v>4752297</v>
      </c>
      <c r="J42" s="259">
        <f t="shared" si="6"/>
        <v>4752297</v>
      </c>
      <c r="K42" s="259">
        <f t="shared" si="6"/>
        <v>1706495</v>
      </c>
      <c r="L42" s="259">
        <f t="shared" si="6"/>
        <v>8829101</v>
      </c>
      <c r="M42" s="259">
        <f t="shared" si="6"/>
        <v>87505644</v>
      </c>
      <c r="N42" s="259">
        <f t="shared" si="6"/>
        <v>87505644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87505644</v>
      </c>
      <c r="X42" s="259">
        <f t="shared" si="6"/>
        <v>64215367</v>
      </c>
      <c r="Y42" s="259">
        <f t="shared" si="6"/>
        <v>23290277</v>
      </c>
      <c r="Z42" s="260">
        <f>+IF(X42&lt;&gt;0,+(Y42/X42)*100,0)</f>
        <v>36.269008631532074</v>
      </c>
      <c r="AA42" s="261">
        <f>+AA25-AA40</f>
        <v>128430735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75991699</v>
      </c>
      <c r="D45" s="155"/>
      <c r="E45" s="59">
        <v>128101671</v>
      </c>
      <c r="F45" s="60">
        <v>128101671</v>
      </c>
      <c r="G45" s="60">
        <v>11010524</v>
      </c>
      <c r="H45" s="60">
        <v>7881521</v>
      </c>
      <c r="I45" s="60">
        <v>4752296</v>
      </c>
      <c r="J45" s="60">
        <v>4752296</v>
      </c>
      <c r="K45" s="60">
        <v>1706496</v>
      </c>
      <c r="L45" s="60">
        <v>8829102</v>
      </c>
      <c r="M45" s="60">
        <v>87505645</v>
      </c>
      <c r="N45" s="60">
        <v>87505645</v>
      </c>
      <c r="O45" s="60"/>
      <c r="P45" s="60"/>
      <c r="Q45" s="60"/>
      <c r="R45" s="60"/>
      <c r="S45" s="60"/>
      <c r="T45" s="60"/>
      <c r="U45" s="60"/>
      <c r="V45" s="60"/>
      <c r="W45" s="60">
        <v>87505645</v>
      </c>
      <c r="X45" s="60">
        <v>64050836</v>
      </c>
      <c r="Y45" s="60">
        <v>23454809</v>
      </c>
      <c r="Z45" s="139">
        <v>36.62</v>
      </c>
      <c r="AA45" s="62">
        <v>128101671</v>
      </c>
    </row>
    <row r="46" spans="1:27" ht="13.5">
      <c r="A46" s="249" t="s">
        <v>171</v>
      </c>
      <c r="B46" s="182"/>
      <c r="C46" s="155"/>
      <c r="D46" s="155"/>
      <c r="E46" s="59">
        <v>329064</v>
      </c>
      <c r="F46" s="60">
        <v>329064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164532</v>
      </c>
      <c r="Y46" s="60">
        <v>-164532</v>
      </c>
      <c r="Z46" s="139">
        <v>-100</v>
      </c>
      <c r="AA46" s="62">
        <v>329064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75991699</v>
      </c>
      <c r="D48" s="217">
        <f>SUM(D45:D47)</f>
        <v>0</v>
      </c>
      <c r="E48" s="264">
        <f t="shared" si="7"/>
        <v>128430735</v>
      </c>
      <c r="F48" s="219">
        <f t="shared" si="7"/>
        <v>128430735</v>
      </c>
      <c r="G48" s="219">
        <f t="shared" si="7"/>
        <v>11010524</v>
      </c>
      <c r="H48" s="219">
        <f t="shared" si="7"/>
        <v>7881521</v>
      </c>
      <c r="I48" s="219">
        <f t="shared" si="7"/>
        <v>4752296</v>
      </c>
      <c r="J48" s="219">
        <f t="shared" si="7"/>
        <v>4752296</v>
      </c>
      <c r="K48" s="219">
        <f t="shared" si="7"/>
        <v>1706496</v>
      </c>
      <c r="L48" s="219">
        <f t="shared" si="7"/>
        <v>8829102</v>
      </c>
      <c r="M48" s="219">
        <f t="shared" si="7"/>
        <v>87505645</v>
      </c>
      <c r="N48" s="219">
        <f t="shared" si="7"/>
        <v>87505645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87505645</v>
      </c>
      <c r="X48" s="219">
        <f t="shared" si="7"/>
        <v>64215368</v>
      </c>
      <c r="Y48" s="219">
        <f t="shared" si="7"/>
        <v>23290277</v>
      </c>
      <c r="Z48" s="265">
        <f>+IF(X48&lt;&gt;0,+(Y48/X48)*100,0)</f>
        <v>36.26900806672945</v>
      </c>
      <c r="AA48" s="232">
        <f>SUM(AA45:AA47)</f>
        <v>128430735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18290345</v>
      </c>
      <c r="D6" s="155"/>
      <c r="E6" s="59">
        <v>32684731</v>
      </c>
      <c r="F6" s="60">
        <v>32684731</v>
      </c>
      <c r="G6" s="60">
        <v>443222</v>
      </c>
      <c r="H6" s="60">
        <v>1589521</v>
      </c>
      <c r="I6" s="60">
        <v>2300266</v>
      </c>
      <c r="J6" s="60">
        <v>4333009</v>
      </c>
      <c r="K6" s="60">
        <v>3358686</v>
      </c>
      <c r="L6" s="60">
        <v>2785169</v>
      </c>
      <c r="M6" s="60">
        <v>4752559</v>
      </c>
      <c r="N6" s="60">
        <v>10896414</v>
      </c>
      <c r="O6" s="60"/>
      <c r="P6" s="60"/>
      <c r="Q6" s="60"/>
      <c r="R6" s="60"/>
      <c r="S6" s="60"/>
      <c r="T6" s="60"/>
      <c r="U6" s="60"/>
      <c r="V6" s="60"/>
      <c r="W6" s="60">
        <v>15229423</v>
      </c>
      <c r="X6" s="60">
        <v>21898770</v>
      </c>
      <c r="Y6" s="60">
        <v>-6669347</v>
      </c>
      <c r="Z6" s="140">
        <v>-30.46</v>
      </c>
      <c r="AA6" s="62">
        <v>32684731</v>
      </c>
    </row>
    <row r="7" spans="1:27" ht="13.5">
      <c r="A7" s="249" t="s">
        <v>178</v>
      </c>
      <c r="B7" s="182"/>
      <c r="C7" s="155">
        <v>37998190</v>
      </c>
      <c r="D7" s="155"/>
      <c r="E7" s="59">
        <v>62579547</v>
      </c>
      <c r="F7" s="60">
        <v>62579547</v>
      </c>
      <c r="G7" s="60">
        <v>15064950</v>
      </c>
      <c r="H7" s="60">
        <v>1405000</v>
      </c>
      <c r="I7" s="60">
        <v>257065</v>
      </c>
      <c r="J7" s="60">
        <v>16727015</v>
      </c>
      <c r="K7" s="60"/>
      <c r="L7" s="60">
        <v>10440000</v>
      </c>
      <c r="M7" s="60"/>
      <c r="N7" s="60">
        <v>10440000</v>
      </c>
      <c r="O7" s="60"/>
      <c r="P7" s="60"/>
      <c r="Q7" s="60"/>
      <c r="R7" s="60"/>
      <c r="S7" s="60"/>
      <c r="T7" s="60"/>
      <c r="U7" s="60"/>
      <c r="V7" s="60"/>
      <c r="W7" s="60">
        <v>27167015</v>
      </c>
      <c r="X7" s="60">
        <v>43805683</v>
      </c>
      <c r="Y7" s="60">
        <v>-16638668</v>
      </c>
      <c r="Z7" s="140">
        <v>-37.98</v>
      </c>
      <c r="AA7" s="62">
        <v>62579547</v>
      </c>
    </row>
    <row r="8" spans="1:27" ht="13.5">
      <c r="A8" s="249" t="s">
        <v>179</v>
      </c>
      <c r="B8" s="182"/>
      <c r="C8" s="155">
        <v>15323000</v>
      </c>
      <c r="D8" s="155"/>
      <c r="E8" s="59">
        <v>11741050</v>
      </c>
      <c r="F8" s="60">
        <v>11741050</v>
      </c>
      <c r="G8" s="60">
        <v>2468050</v>
      </c>
      <c r="H8" s="60"/>
      <c r="I8" s="60">
        <v>617950</v>
      </c>
      <c r="J8" s="60">
        <v>3086000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3086000</v>
      </c>
      <c r="X8" s="60">
        <v>8218735</v>
      </c>
      <c r="Y8" s="60">
        <v>-5132735</v>
      </c>
      <c r="Z8" s="140">
        <v>-62.45</v>
      </c>
      <c r="AA8" s="62">
        <v>11741050</v>
      </c>
    </row>
    <row r="9" spans="1:27" ht="13.5">
      <c r="A9" s="249" t="s">
        <v>180</v>
      </c>
      <c r="B9" s="182"/>
      <c r="C9" s="155">
        <v>643723</v>
      </c>
      <c r="D9" s="155"/>
      <c r="E9" s="59">
        <v>1530000</v>
      </c>
      <c r="F9" s="60">
        <v>1530000</v>
      </c>
      <c r="G9" s="60">
        <v>162541</v>
      </c>
      <c r="H9" s="60">
        <v>166043</v>
      </c>
      <c r="I9" s="60">
        <v>94135</v>
      </c>
      <c r="J9" s="60">
        <v>422719</v>
      </c>
      <c r="K9" s="60">
        <v>99489</v>
      </c>
      <c r="L9" s="60">
        <v>175019</v>
      </c>
      <c r="M9" s="60">
        <v>352348</v>
      </c>
      <c r="N9" s="60">
        <v>626856</v>
      </c>
      <c r="O9" s="60"/>
      <c r="P9" s="60"/>
      <c r="Q9" s="60"/>
      <c r="R9" s="60"/>
      <c r="S9" s="60"/>
      <c r="T9" s="60"/>
      <c r="U9" s="60"/>
      <c r="V9" s="60"/>
      <c r="W9" s="60">
        <v>1049575</v>
      </c>
      <c r="X9" s="60">
        <v>1025100</v>
      </c>
      <c r="Y9" s="60">
        <v>24475</v>
      </c>
      <c r="Z9" s="140">
        <v>2.39</v>
      </c>
      <c r="AA9" s="62">
        <v>1530000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-55059496</v>
      </c>
      <c r="D12" s="155"/>
      <c r="E12" s="59">
        <v>-91760491</v>
      </c>
      <c r="F12" s="60">
        <v>-91760491</v>
      </c>
      <c r="G12" s="60">
        <v>-5440062</v>
      </c>
      <c r="H12" s="60">
        <v>-4168910</v>
      </c>
      <c r="I12" s="60">
        <v>-4588459</v>
      </c>
      <c r="J12" s="60">
        <v>-14197431</v>
      </c>
      <c r="K12" s="60">
        <v>-4913256</v>
      </c>
      <c r="L12" s="60">
        <v>-4685218</v>
      </c>
      <c r="M12" s="60">
        <v>-11050031</v>
      </c>
      <c r="N12" s="60">
        <v>-20648505</v>
      </c>
      <c r="O12" s="60"/>
      <c r="P12" s="60"/>
      <c r="Q12" s="60"/>
      <c r="R12" s="60"/>
      <c r="S12" s="60"/>
      <c r="T12" s="60"/>
      <c r="U12" s="60"/>
      <c r="V12" s="60"/>
      <c r="W12" s="60">
        <v>-34845936</v>
      </c>
      <c r="X12" s="60">
        <v>-45946571</v>
      </c>
      <c r="Y12" s="60">
        <v>11100635</v>
      </c>
      <c r="Z12" s="140">
        <v>-24.16</v>
      </c>
      <c r="AA12" s="62">
        <v>-91760491</v>
      </c>
    </row>
    <row r="13" spans="1:27" ht="13.5">
      <c r="A13" s="249" t="s">
        <v>40</v>
      </c>
      <c r="B13" s="182"/>
      <c r="C13" s="155">
        <v>-105912</v>
      </c>
      <c r="D13" s="155"/>
      <c r="E13" s="59"/>
      <c r="F13" s="60"/>
      <c r="G13" s="60">
        <v>-8616</v>
      </c>
      <c r="H13" s="60">
        <v>-12353</v>
      </c>
      <c r="I13" s="60">
        <v>-8617</v>
      </c>
      <c r="J13" s="60">
        <v>-29586</v>
      </c>
      <c r="K13" s="60">
        <v>-12173</v>
      </c>
      <c r="L13" s="60">
        <v>-9446</v>
      </c>
      <c r="M13" s="60">
        <v>-8617</v>
      </c>
      <c r="N13" s="60">
        <v>-30236</v>
      </c>
      <c r="O13" s="60"/>
      <c r="P13" s="60"/>
      <c r="Q13" s="60"/>
      <c r="R13" s="60"/>
      <c r="S13" s="60"/>
      <c r="T13" s="60"/>
      <c r="U13" s="60"/>
      <c r="V13" s="60"/>
      <c r="W13" s="60">
        <v>-59822</v>
      </c>
      <c r="X13" s="60"/>
      <c r="Y13" s="60">
        <v>-59822</v>
      </c>
      <c r="Z13" s="140"/>
      <c r="AA13" s="62"/>
    </row>
    <row r="14" spans="1:27" ht="13.5">
      <c r="A14" s="249" t="s">
        <v>42</v>
      </c>
      <c r="B14" s="182"/>
      <c r="C14" s="155">
        <v>1380</v>
      </c>
      <c r="D14" s="155"/>
      <c r="E14" s="59">
        <v>-1992900</v>
      </c>
      <c r="F14" s="60">
        <v>-1992900</v>
      </c>
      <c r="G14" s="60">
        <v>-18481</v>
      </c>
      <c r="H14" s="60">
        <v>-518678</v>
      </c>
      <c r="I14" s="60">
        <v>-561843</v>
      </c>
      <c r="J14" s="60">
        <v>-1099002</v>
      </c>
      <c r="K14" s="60">
        <v>-256209</v>
      </c>
      <c r="L14" s="60">
        <v>-252390</v>
      </c>
      <c r="M14" s="60">
        <v>-249768</v>
      </c>
      <c r="N14" s="60">
        <v>-758367</v>
      </c>
      <c r="O14" s="60"/>
      <c r="P14" s="60"/>
      <c r="Q14" s="60"/>
      <c r="R14" s="60"/>
      <c r="S14" s="60"/>
      <c r="T14" s="60"/>
      <c r="U14" s="60"/>
      <c r="V14" s="60"/>
      <c r="W14" s="60">
        <v>-1857369</v>
      </c>
      <c r="X14" s="60">
        <v>-996450</v>
      </c>
      <c r="Y14" s="60">
        <v>-860919</v>
      </c>
      <c r="Z14" s="140">
        <v>86.4</v>
      </c>
      <c r="AA14" s="62">
        <v>-1992900</v>
      </c>
    </row>
    <row r="15" spans="1:27" ht="13.5">
      <c r="A15" s="250" t="s">
        <v>184</v>
      </c>
      <c r="B15" s="251"/>
      <c r="C15" s="168">
        <f aca="true" t="shared" si="0" ref="C15:Y15">SUM(C6:C14)</f>
        <v>17091230</v>
      </c>
      <c r="D15" s="168">
        <f>SUM(D6:D14)</f>
        <v>0</v>
      </c>
      <c r="E15" s="72">
        <f t="shared" si="0"/>
        <v>14781937</v>
      </c>
      <c r="F15" s="73">
        <f t="shared" si="0"/>
        <v>14781937</v>
      </c>
      <c r="G15" s="73">
        <f t="shared" si="0"/>
        <v>12671604</v>
      </c>
      <c r="H15" s="73">
        <f t="shared" si="0"/>
        <v>-1539377</v>
      </c>
      <c r="I15" s="73">
        <f t="shared" si="0"/>
        <v>-1889503</v>
      </c>
      <c r="J15" s="73">
        <f t="shared" si="0"/>
        <v>9242724</v>
      </c>
      <c r="K15" s="73">
        <f t="shared" si="0"/>
        <v>-1723463</v>
      </c>
      <c r="L15" s="73">
        <f t="shared" si="0"/>
        <v>8453134</v>
      </c>
      <c r="M15" s="73">
        <f t="shared" si="0"/>
        <v>-6203509</v>
      </c>
      <c r="N15" s="73">
        <f t="shared" si="0"/>
        <v>526162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9768886</v>
      </c>
      <c r="X15" s="73">
        <f t="shared" si="0"/>
        <v>28005267</v>
      </c>
      <c r="Y15" s="73">
        <f t="shared" si="0"/>
        <v>-18236381</v>
      </c>
      <c r="Z15" s="170">
        <f>+IF(X15&lt;&gt;0,+(Y15/X15)*100,0)</f>
        <v>-65.11768304155072</v>
      </c>
      <c r="AA15" s="74">
        <f>SUM(AA6:AA14)</f>
        <v>14781937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9314</v>
      </c>
      <c r="D19" s="155"/>
      <c r="E19" s="59">
        <v>-30000</v>
      </c>
      <c r="F19" s="60">
        <v>-30000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-30000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-14369258</v>
      </c>
      <c r="D24" s="155"/>
      <c r="E24" s="59">
        <v>-13949553</v>
      </c>
      <c r="F24" s="60">
        <v>-13949553</v>
      </c>
      <c r="G24" s="60">
        <v>-51240</v>
      </c>
      <c r="H24" s="60">
        <v>-1059763</v>
      </c>
      <c r="I24" s="60">
        <v>-1499724</v>
      </c>
      <c r="J24" s="60">
        <v>-2610727</v>
      </c>
      <c r="K24" s="60">
        <v>-1009371</v>
      </c>
      <c r="L24" s="60">
        <v>-757200</v>
      </c>
      <c r="M24" s="60">
        <v>-959078</v>
      </c>
      <c r="N24" s="60">
        <v>-2725649</v>
      </c>
      <c r="O24" s="60"/>
      <c r="P24" s="60"/>
      <c r="Q24" s="60"/>
      <c r="R24" s="60"/>
      <c r="S24" s="60"/>
      <c r="T24" s="60"/>
      <c r="U24" s="60"/>
      <c r="V24" s="60"/>
      <c r="W24" s="60">
        <v>-5336376</v>
      </c>
      <c r="X24" s="60">
        <v>-7814731</v>
      </c>
      <c r="Y24" s="60">
        <v>2478355</v>
      </c>
      <c r="Z24" s="140">
        <v>-31.71</v>
      </c>
      <c r="AA24" s="62">
        <v>-13949553</v>
      </c>
    </row>
    <row r="25" spans="1:27" ht="13.5">
      <c r="A25" s="250" t="s">
        <v>191</v>
      </c>
      <c r="B25" s="251"/>
      <c r="C25" s="168">
        <f aca="true" t="shared" si="1" ref="C25:Y25">SUM(C19:C24)</f>
        <v>-14359944</v>
      </c>
      <c r="D25" s="168">
        <f>SUM(D19:D24)</f>
        <v>0</v>
      </c>
      <c r="E25" s="72">
        <f t="shared" si="1"/>
        <v>-13979553</v>
      </c>
      <c r="F25" s="73">
        <f t="shared" si="1"/>
        <v>-13979553</v>
      </c>
      <c r="G25" s="73">
        <f t="shared" si="1"/>
        <v>-51240</v>
      </c>
      <c r="H25" s="73">
        <f t="shared" si="1"/>
        <v>-1059763</v>
      </c>
      <c r="I25" s="73">
        <f t="shared" si="1"/>
        <v>-1499724</v>
      </c>
      <c r="J25" s="73">
        <f t="shared" si="1"/>
        <v>-2610727</v>
      </c>
      <c r="K25" s="73">
        <f t="shared" si="1"/>
        <v>-1009371</v>
      </c>
      <c r="L25" s="73">
        <f t="shared" si="1"/>
        <v>-757200</v>
      </c>
      <c r="M25" s="73">
        <f t="shared" si="1"/>
        <v>-959078</v>
      </c>
      <c r="N25" s="73">
        <f t="shared" si="1"/>
        <v>-2725649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-5336376</v>
      </c>
      <c r="X25" s="73">
        <f t="shared" si="1"/>
        <v>-7814731</v>
      </c>
      <c r="Y25" s="73">
        <f t="shared" si="1"/>
        <v>2478355</v>
      </c>
      <c r="Z25" s="170">
        <f>+IF(X25&lt;&gt;0,+(Y25/X25)*100,0)</f>
        <v>-31.713887528566243</v>
      </c>
      <c r="AA25" s="74">
        <f>SUM(AA19:AA24)</f>
        <v>-13979553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-38997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-38997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2692289</v>
      </c>
      <c r="D36" s="153">
        <f>+D15+D25+D34</f>
        <v>0</v>
      </c>
      <c r="E36" s="99">
        <f t="shared" si="3"/>
        <v>802384</v>
      </c>
      <c r="F36" s="100">
        <f t="shared" si="3"/>
        <v>802384</v>
      </c>
      <c r="G36" s="100">
        <f t="shared" si="3"/>
        <v>12620364</v>
      </c>
      <c r="H36" s="100">
        <f t="shared" si="3"/>
        <v>-2599140</v>
      </c>
      <c r="I36" s="100">
        <f t="shared" si="3"/>
        <v>-3389227</v>
      </c>
      <c r="J36" s="100">
        <f t="shared" si="3"/>
        <v>6631997</v>
      </c>
      <c r="K36" s="100">
        <f t="shared" si="3"/>
        <v>-2732834</v>
      </c>
      <c r="L36" s="100">
        <f t="shared" si="3"/>
        <v>7695934</v>
      </c>
      <c r="M36" s="100">
        <f t="shared" si="3"/>
        <v>-7162587</v>
      </c>
      <c r="N36" s="100">
        <f t="shared" si="3"/>
        <v>-2199487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4432510</v>
      </c>
      <c r="X36" s="100">
        <f t="shared" si="3"/>
        <v>20190536</v>
      </c>
      <c r="Y36" s="100">
        <f t="shared" si="3"/>
        <v>-15758026</v>
      </c>
      <c r="Z36" s="137">
        <f>+IF(X36&lt;&gt;0,+(Y36/X36)*100,0)</f>
        <v>-78.04659569215993</v>
      </c>
      <c r="AA36" s="102">
        <f>+AA15+AA25+AA34</f>
        <v>802384</v>
      </c>
    </row>
    <row r="37" spans="1:27" ht="13.5">
      <c r="A37" s="249" t="s">
        <v>199</v>
      </c>
      <c r="B37" s="182"/>
      <c r="C37" s="153">
        <v>10700623</v>
      </c>
      <c r="D37" s="153"/>
      <c r="E37" s="99">
        <v>8636009</v>
      </c>
      <c r="F37" s="100">
        <v>8636009</v>
      </c>
      <c r="G37" s="100">
        <v>13373528</v>
      </c>
      <c r="H37" s="100">
        <v>25993892</v>
      </c>
      <c r="I37" s="100">
        <v>23394752</v>
      </c>
      <c r="J37" s="100">
        <v>13373528</v>
      </c>
      <c r="K37" s="100">
        <v>20005525</v>
      </c>
      <c r="L37" s="100">
        <v>17272691</v>
      </c>
      <c r="M37" s="100">
        <v>24968625</v>
      </c>
      <c r="N37" s="100">
        <v>20005525</v>
      </c>
      <c r="O37" s="100"/>
      <c r="P37" s="100"/>
      <c r="Q37" s="100"/>
      <c r="R37" s="100"/>
      <c r="S37" s="100"/>
      <c r="T37" s="100"/>
      <c r="U37" s="100"/>
      <c r="V37" s="100"/>
      <c r="W37" s="100">
        <v>13373528</v>
      </c>
      <c r="X37" s="100">
        <v>8636009</v>
      </c>
      <c r="Y37" s="100">
        <v>4737519</v>
      </c>
      <c r="Z37" s="137">
        <v>54.86</v>
      </c>
      <c r="AA37" s="102">
        <v>8636009</v>
      </c>
    </row>
    <row r="38" spans="1:27" ht="13.5">
      <c r="A38" s="269" t="s">
        <v>200</v>
      </c>
      <c r="B38" s="256"/>
      <c r="C38" s="257">
        <v>13392912</v>
      </c>
      <c r="D38" s="257"/>
      <c r="E38" s="258">
        <v>9438394</v>
      </c>
      <c r="F38" s="259">
        <v>9438394</v>
      </c>
      <c r="G38" s="259">
        <v>25993892</v>
      </c>
      <c r="H38" s="259">
        <v>23394752</v>
      </c>
      <c r="I38" s="259">
        <v>20005525</v>
      </c>
      <c r="J38" s="259">
        <v>20005525</v>
      </c>
      <c r="K38" s="259">
        <v>17272691</v>
      </c>
      <c r="L38" s="259">
        <v>24968625</v>
      </c>
      <c r="M38" s="259">
        <v>17806038</v>
      </c>
      <c r="N38" s="259">
        <v>17806038</v>
      </c>
      <c r="O38" s="259"/>
      <c r="P38" s="259"/>
      <c r="Q38" s="259"/>
      <c r="R38" s="259"/>
      <c r="S38" s="259"/>
      <c r="T38" s="259"/>
      <c r="U38" s="259"/>
      <c r="V38" s="259"/>
      <c r="W38" s="259">
        <v>17806038</v>
      </c>
      <c r="X38" s="259">
        <v>28826546</v>
      </c>
      <c r="Y38" s="259">
        <v>-11020508</v>
      </c>
      <c r="Z38" s="260">
        <v>-38.23</v>
      </c>
      <c r="AA38" s="261">
        <v>9438394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14369258</v>
      </c>
      <c r="D5" s="200">
        <f t="shared" si="0"/>
        <v>0</v>
      </c>
      <c r="E5" s="106">
        <f t="shared" si="0"/>
        <v>13949550</v>
      </c>
      <c r="F5" s="106">
        <f t="shared" si="0"/>
        <v>13949550</v>
      </c>
      <c r="G5" s="106">
        <f t="shared" si="0"/>
        <v>51240</v>
      </c>
      <c r="H5" s="106">
        <f t="shared" si="0"/>
        <v>1059763</v>
      </c>
      <c r="I5" s="106">
        <f t="shared" si="0"/>
        <v>1499724</v>
      </c>
      <c r="J5" s="106">
        <f t="shared" si="0"/>
        <v>2610727</v>
      </c>
      <c r="K5" s="106">
        <f t="shared" si="0"/>
        <v>1009371</v>
      </c>
      <c r="L5" s="106">
        <f t="shared" si="0"/>
        <v>757200</v>
      </c>
      <c r="M5" s="106">
        <f t="shared" si="0"/>
        <v>959078</v>
      </c>
      <c r="N5" s="106">
        <f t="shared" si="0"/>
        <v>2725649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5336376</v>
      </c>
      <c r="X5" s="106">
        <f t="shared" si="0"/>
        <v>6974775</v>
      </c>
      <c r="Y5" s="106">
        <f t="shared" si="0"/>
        <v>-1638399</v>
      </c>
      <c r="Z5" s="201">
        <f>+IF(X5&lt;&gt;0,+(Y5/X5)*100,0)</f>
        <v>-23.490349151047884</v>
      </c>
      <c r="AA5" s="199">
        <f>SUM(AA11:AA18)</f>
        <v>13949550</v>
      </c>
    </row>
    <row r="6" spans="1:27" ht="13.5">
      <c r="A6" s="291" t="s">
        <v>204</v>
      </c>
      <c r="B6" s="142"/>
      <c r="C6" s="62">
        <v>6033941</v>
      </c>
      <c r="D6" s="156"/>
      <c r="E6" s="60">
        <v>7612550</v>
      </c>
      <c r="F6" s="60">
        <v>7612550</v>
      </c>
      <c r="G6" s="60">
        <v>49725</v>
      </c>
      <c r="H6" s="60">
        <v>97046</v>
      </c>
      <c r="I6" s="60">
        <v>128681</v>
      </c>
      <c r="J6" s="60">
        <v>275452</v>
      </c>
      <c r="K6" s="60">
        <v>612862</v>
      </c>
      <c r="L6" s="60">
        <v>309356</v>
      </c>
      <c r="M6" s="60">
        <v>248907</v>
      </c>
      <c r="N6" s="60">
        <v>1171125</v>
      </c>
      <c r="O6" s="60"/>
      <c r="P6" s="60"/>
      <c r="Q6" s="60"/>
      <c r="R6" s="60"/>
      <c r="S6" s="60"/>
      <c r="T6" s="60"/>
      <c r="U6" s="60"/>
      <c r="V6" s="60"/>
      <c r="W6" s="60">
        <v>1446577</v>
      </c>
      <c r="X6" s="60">
        <v>3806275</v>
      </c>
      <c r="Y6" s="60">
        <v>-2359698</v>
      </c>
      <c r="Z6" s="140">
        <v>-61.99</v>
      </c>
      <c r="AA6" s="155">
        <v>7612550</v>
      </c>
    </row>
    <row r="7" spans="1:27" ht="13.5">
      <c r="A7" s="291" t="s">
        <v>205</v>
      </c>
      <c r="B7" s="142"/>
      <c r="C7" s="62">
        <v>192307</v>
      </c>
      <c r="D7" s="156"/>
      <c r="E7" s="60"/>
      <c r="F7" s="60"/>
      <c r="G7" s="60"/>
      <c r="H7" s="60"/>
      <c r="I7" s="60">
        <v>239127</v>
      </c>
      <c r="J7" s="60">
        <v>239127</v>
      </c>
      <c r="K7" s="60"/>
      <c r="L7" s="60">
        <v>74430</v>
      </c>
      <c r="M7" s="60">
        <v>62225</v>
      </c>
      <c r="N7" s="60">
        <v>136655</v>
      </c>
      <c r="O7" s="60"/>
      <c r="P7" s="60"/>
      <c r="Q7" s="60"/>
      <c r="R7" s="60"/>
      <c r="S7" s="60"/>
      <c r="T7" s="60"/>
      <c r="U7" s="60"/>
      <c r="V7" s="60"/>
      <c r="W7" s="60">
        <v>375782</v>
      </c>
      <c r="X7" s="60"/>
      <c r="Y7" s="60">
        <v>375782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>
        <v>8383</v>
      </c>
      <c r="L10" s="60"/>
      <c r="M10" s="60"/>
      <c r="N10" s="60">
        <v>8383</v>
      </c>
      <c r="O10" s="60"/>
      <c r="P10" s="60"/>
      <c r="Q10" s="60"/>
      <c r="R10" s="60"/>
      <c r="S10" s="60"/>
      <c r="T10" s="60"/>
      <c r="U10" s="60"/>
      <c r="V10" s="60"/>
      <c r="W10" s="60">
        <v>8383</v>
      </c>
      <c r="X10" s="60"/>
      <c r="Y10" s="60">
        <v>8383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6226248</v>
      </c>
      <c r="D11" s="294">
        <f t="shared" si="1"/>
        <v>0</v>
      </c>
      <c r="E11" s="295">
        <f t="shared" si="1"/>
        <v>7612550</v>
      </c>
      <c r="F11" s="295">
        <f t="shared" si="1"/>
        <v>7612550</v>
      </c>
      <c r="G11" s="295">
        <f t="shared" si="1"/>
        <v>49725</v>
      </c>
      <c r="H11" s="295">
        <f t="shared" si="1"/>
        <v>97046</v>
      </c>
      <c r="I11" s="295">
        <f t="shared" si="1"/>
        <v>367808</v>
      </c>
      <c r="J11" s="295">
        <f t="shared" si="1"/>
        <v>514579</v>
      </c>
      <c r="K11" s="295">
        <f t="shared" si="1"/>
        <v>621245</v>
      </c>
      <c r="L11" s="295">
        <f t="shared" si="1"/>
        <v>383786</v>
      </c>
      <c r="M11" s="295">
        <f t="shared" si="1"/>
        <v>311132</v>
      </c>
      <c r="N11" s="295">
        <f t="shared" si="1"/>
        <v>1316163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1830742</v>
      </c>
      <c r="X11" s="295">
        <f t="shared" si="1"/>
        <v>3806275</v>
      </c>
      <c r="Y11" s="295">
        <f t="shared" si="1"/>
        <v>-1975533</v>
      </c>
      <c r="Z11" s="296">
        <f>+IF(X11&lt;&gt;0,+(Y11/X11)*100,0)</f>
        <v>-51.902003927724614</v>
      </c>
      <c r="AA11" s="297">
        <f>SUM(AA6:AA10)</f>
        <v>7612550</v>
      </c>
    </row>
    <row r="12" spans="1:27" ht="13.5">
      <c r="A12" s="298" t="s">
        <v>210</v>
      </c>
      <c r="B12" s="136"/>
      <c r="C12" s="62">
        <v>681641</v>
      </c>
      <c r="D12" s="156"/>
      <c r="E12" s="60">
        <v>250000</v>
      </c>
      <c r="F12" s="60">
        <v>250000</v>
      </c>
      <c r="G12" s="60"/>
      <c r="H12" s="60"/>
      <c r="I12" s="60">
        <v>308531</v>
      </c>
      <c r="J12" s="60">
        <v>308531</v>
      </c>
      <c r="K12" s="60"/>
      <c r="L12" s="60">
        <v>373414</v>
      </c>
      <c r="M12" s="60">
        <v>466727</v>
      </c>
      <c r="N12" s="60">
        <v>840141</v>
      </c>
      <c r="O12" s="60"/>
      <c r="P12" s="60"/>
      <c r="Q12" s="60"/>
      <c r="R12" s="60"/>
      <c r="S12" s="60"/>
      <c r="T12" s="60"/>
      <c r="U12" s="60"/>
      <c r="V12" s="60"/>
      <c r="W12" s="60">
        <v>1148672</v>
      </c>
      <c r="X12" s="60">
        <v>125000</v>
      </c>
      <c r="Y12" s="60">
        <v>1023672</v>
      </c>
      <c r="Z12" s="140">
        <v>818.94</v>
      </c>
      <c r="AA12" s="155">
        <v>250000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7461369</v>
      </c>
      <c r="D15" s="156"/>
      <c r="E15" s="60">
        <v>5487000</v>
      </c>
      <c r="F15" s="60">
        <v>5487000</v>
      </c>
      <c r="G15" s="60">
        <v>1515</v>
      </c>
      <c r="H15" s="60">
        <v>962717</v>
      </c>
      <c r="I15" s="60">
        <v>343824</v>
      </c>
      <c r="J15" s="60">
        <v>1308056</v>
      </c>
      <c r="K15" s="60">
        <v>388126</v>
      </c>
      <c r="L15" s="60"/>
      <c r="M15" s="60">
        <v>181219</v>
      </c>
      <c r="N15" s="60">
        <v>569345</v>
      </c>
      <c r="O15" s="60"/>
      <c r="P15" s="60"/>
      <c r="Q15" s="60"/>
      <c r="R15" s="60"/>
      <c r="S15" s="60"/>
      <c r="T15" s="60"/>
      <c r="U15" s="60"/>
      <c r="V15" s="60"/>
      <c r="W15" s="60">
        <v>1877401</v>
      </c>
      <c r="X15" s="60">
        <v>2743500</v>
      </c>
      <c r="Y15" s="60">
        <v>-866099</v>
      </c>
      <c r="Z15" s="140">
        <v>-31.57</v>
      </c>
      <c r="AA15" s="155">
        <v>5487000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600000</v>
      </c>
      <c r="F18" s="82">
        <v>600000</v>
      </c>
      <c r="G18" s="82"/>
      <c r="H18" s="82"/>
      <c r="I18" s="82">
        <v>479561</v>
      </c>
      <c r="J18" s="82">
        <v>479561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479561</v>
      </c>
      <c r="X18" s="82">
        <v>300000</v>
      </c>
      <c r="Y18" s="82">
        <v>179561</v>
      </c>
      <c r="Z18" s="270">
        <v>59.85</v>
      </c>
      <c r="AA18" s="278">
        <v>600000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6033941</v>
      </c>
      <c r="D36" s="156">
        <f t="shared" si="4"/>
        <v>0</v>
      </c>
      <c r="E36" s="60">
        <f t="shared" si="4"/>
        <v>7612550</v>
      </c>
      <c r="F36" s="60">
        <f t="shared" si="4"/>
        <v>7612550</v>
      </c>
      <c r="G36" s="60">
        <f t="shared" si="4"/>
        <v>49725</v>
      </c>
      <c r="H36" s="60">
        <f t="shared" si="4"/>
        <v>97046</v>
      </c>
      <c r="I36" s="60">
        <f t="shared" si="4"/>
        <v>128681</v>
      </c>
      <c r="J36" s="60">
        <f t="shared" si="4"/>
        <v>275452</v>
      </c>
      <c r="K36" s="60">
        <f t="shared" si="4"/>
        <v>612862</v>
      </c>
      <c r="L36" s="60">
        <f t="shared" si="4"/>
        <v>309356</v>
      </c>
      <c r="M36" s="60">
        <f t="shared" si="4"/>
        <v>248907</v>
      </c>
      <c r="N36" s="60">
        <f t="shared" si="4"/>
        <v>1171125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1446577</v>
      </c>
      <c r="X36" s="60">
        <f t="shared" si="4"/>
        <v>3806275</v>
      </c>
      <c r="Y36" s="60">
        <f t="shared" si="4"/>
        <v>-2359698</v>
      </c>
      <c r="Z36" s="140">
        <f aca="true" t="shared" si="5" ref="Z36:Z49">+IF(X36&lt;&gt;0,+(Y36/X36)*100,0)</f>
        <v>-61.994942561953614</v>
      </c>
      <c r="AA36" s="155">
        <f>AA6+AA21</f>
        <v>7612550</v>
      </c>
    </row>
    <row r="37" spans="1:27" ht="13.5">
      <c r="A37" s="291" t="s">
        <v>205</v>
      </c>
      <c r="B37" s="142"/>
      <c r="C37" s="62">
        <f t="shared" si="4"/>
        <v>192307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239127</v>
      </c>
      <c r="J37" s="60">
        <f t="shared" si="4"/>
        <v>239127</v>
      </c>
      <c r="K37" s="60">
        <f t="shared" si="4"/>
        <v>0</v>
      </c>
      <c r="L37" s="60">
        <f t="shared" si="4"/>
        <v>74430</v>
      </c>
      <c r="M37" s="60">
        <f t="shared" si="4"/>
        <v>62225</v>
      </c>
      <c r="N37" s="60">
        <f t="shared" si="4"/>
        <v>136655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375782</v>
      </c>
      <c r="X37" s="60">
        <f t="shared" si="4"/>
        <v>0</v>
      </c>
      <c r="Y37" s="60">
        <f t="shared" si="4"/>
        <v>375782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8383</v>
      </c>
      <c r="L40" s="60">
        <f t="shared" si="4"/>
        <v>0</v>
      </c>
      <c r="M40" s="60">
        <f t="shared" si="4"/>
        <v>0</v>
      </c>
      <c r="N40" s="60">
        <f t="shared" si="4"/>
        <v>8383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8383</v>
      </c>
      <c r="X40" s="60">
        <f t="shared" si="4"/>
        <v>0</v>
      </c>
      <c r="Y40" s="60">
        <f t="shared" si="4"/>
        <v>8383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6226248</v>
      </c>
      <c r="D41" s="294">
        <f t="shared" si="6"/>
        <v>0</v>
      </c>
      <c r="E41" s="295">
        <f t="shared" si="6"/>
        <v>7612550</v>
      </c>
      <c r="F41" s="295">
        <f t="shared" si="6"/>
        <v>7612550</v>
      </c>
      <c r="G41" s="295">
        <f t="shared" si="6"/>
        <v>49725</v>
      </c>
      <c r="H41" s="295">
        <f t="shared" si="6"/>
        <v>97046</v>
      </c>
      <c r="I41" s="295">
        <f t="shared" si="6"/>
        <v>367808</v>
      </c>
      <c r="J41" s="295">
        <f t="shared" si="6"/>
        <v>514579</v>
      </c>
      <c r="K41" s="295">
        <f t="shared" si="6"/>
        <v>621245</v>
      </c>
      <c r="L41" s="295">
        <f t="shared" si="6"/>
        <v>383786</v>
      </c>
      <c r="M41" s="295">
        <f t="shared" si="6"/>
        <v>311132</v>
      </c>
      <c r="N41" s="295">
        <f t="shared" si="6"/>
        <v>1316163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1830742</v>
      </c>
      <c r="X41" s="295">
        <f t="shared" si="6"/>
        <v>3806275</v>
      </c>
      <c r="Y41" s="295">
        <f t="shared" si="6"/>
        <v>-1975533</v>
      </c>
      <c r="Z41" s="296">
        <f t="shared" si="5"/>
        <v>-51.902003927724614</v>
      </c>
      <c r="AA41" s="297">
        <f>SUM(AA36:AA40)</f>
        <v>7612550</v>
      </c>
    </row>
    <row r="42" spans="1:27" ht="13.5">
      <c r="A42" s="298" t="s">
        <v>210</v>
      </c>
      <c r="B42" s="136"/>
      <c r="C42" s="95">
        <f aca="true" t="shared" si="7" ref="C42:Y48">C12+C27</f>
        <v>681641</v>
      </c>
      <c r="D42" s="129">
        <f t="shared" si="7"/>
        <v>0</v>
      </c>
      <c r="E42" s="54">
        <f t="shared" si="7"/>
        <v>250000</v>
      </c>
      <c r="F42" s="54">
        <f t="shared" si="7"/>
        <v>250000</v>
      </c>
      <c r="G42" s="54">
        <f t="shared" si="7"/>
        <v>0</v>
      </c>
      <c r="H42" s="54">
        <f t="shared" si="7"/>
        <v>0</v>
      </c>
      <c r="I42" s="54">
        <f t="shared" si="7"/>
        <v>308531</v>
      </c>
      <c r="J42" s="54">
        <f t="shared" si="7"/>
        <v>308531</v>
      </c>
      <c r="K42" s="54">
        <f t="shared" si="7"/>
        <v>0</v>
      </c>
      <c r="L42" s="54">
        <f t="shared" si="7"/>
        <v>373414</v>
      </c>
      <c r="M42" s="54">
        <f t="shared" si="7"/>
        <v>466727</v>
      </c>
      <c r="N42" s="54">
        <f t="shared" si="7"/>
        <v>840141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1148672</v>
      </c>
      <c r="X42" s="54">
        <f t="shared" si="7"/>
        <v>125000</v>
      </c>
      <c r="Y42" s="54">
        <f t="shared" si="7"/>
        <v>1023672</v>
      </c>
      <c r="Z42" s="184">
        <f t="shared" si="5"/>
        <v>818.9376</v>
      </c>
      <c r="AA42" s="130">
        <f aca="true" t="shared" si="8" ref="AA42:AA48">AA12+AA27</f>
        <v>250000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7461369</v>
      </c>
      <c r="D45" s="129">
        <f t="shared" si="7"/>
        <v>0</v>
      </c>
      <c r="E45" s="54">
        <f t="shared" si="7"/>
        <v>5487000</v>
      </c>
      <c r="F45" s="54">
        <f t="shared" si="7"/>
        <v>5487000</v>
      </c>
      <c r="G45" s="54">
        <f t="shared" si="7"/>
        <v>1515</v>
      </c>
      <c r="H45" s="54">
        <f t="shared" si="7"/>
        <v>962717</v>
      </c>
      <c r="I45" s="54">
        <f t="shared" si="7"/>
        <v>343824</v>
      </c>
      <c r="J45" s="54">
        <f t="shared" si="7"/>
        <v>1308056</v>
      </c>
      <c r="K45" s="54">
        <f t="shared" si="7"/>
        <v>388126</v>
      </c>
      <c r="L45" s="54">
        <f t="shared" si="7"/>
        <v>0</v>
      </c>
      <c r="M45" s="54">
        <f t="shared" si="7"/>
        <v>181219</v>
      </c>
      <c r="N45" s="54">
        <f t="shared" si="7"/>
        <v>569345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1877401</v>
      </c>
      <c r="X45" s="54">
        <f t="shared" si="7"/>
        <v>2743500</v>
      </c>
      <c r="Y45" s="54">
        <f t="shared" si="7"/>
        <v>-866099</v>
      </c>
      <c r="Z45" s="184">
        <f t="shared" si="5"/>
        <v>-31.56912702751959</v>
      </c>
      <c r="AA45" s="130">
        <f t="shared" si="8"/>
        <v>5487000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600000</v>
      </c>
      <c r="F48" s="54">
        <f t="shared" si="7"/>
        <v>600000</v>
      </c>
      <c r="G48" s="54">
        <f t="shared" si="7"/>
        <v>0</v>
      </c>
      <c r="H48" s="54">
        <f t="shared" si="7"/>
        <v>0</v>
      </c>
      <c r="I48" s="54">
        <f t="shared" si="7"/>
        <v>479561</v>
      </c>
      <c r="J48" s="54">
        <f t="shared" si="7"/>
        <v>479561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479561</v>
      </c>
      <c r="X48" s="54">
        <f t="shared" si="7"/>
        <v>300000</v>
      </c>
      <c r="Y48" s="54">
        <f t="shared" si="7"/>
        <v>179561</v>
      </c>
      <c r="Z48" s="184">
        <f t="shared" si="5"/>
        <v>59.85366666666667</v>
      </c>
      <c r="AA48" s="130">
        <f t="shared" si="8"/>
        <v>600000</v>
      </c>
    </row>
    <row r="49" spans="1:27" ht="13.5">
      <c r="A49" s="308" t="s">
        <v>219</v>
      </c>
      <c r="B49" s="149"/>
      <c r="C49" s="239">
        <f aca="true" t="shared" si="9" ref="C49:Y49">SUM(C41:C48)</f>
        <v>14369258</v>
      </c>
      <c r="D49" s="218">
        <f t="shared" si="9"/>
        <v>0</v>
      </c>
      <c r="E49" s="220">
        <f t="shared" si="9"/>
        <v>13949550</v>
      </c>
      <c r="F49" s="220">
        <f t="shared" si="9"/>
        <v>13949550</v>
      </c>
      <c r="G49" s="220">
        <f t="shared" si="9"/>
        <v>51240</v>
      </c>
      <c r="H49" s="220">
        <f t="shared" si="9"/>
        <v>1059763</v>
      </c>
      <c r="I49" s="220">
        <f t="shared" si="9"/>
        <v>1499724</v>
      </c>
      <c r="J49" s="220">
        <f t="shared" si="9"/>
        <v>2610727</v>
      </c>
      <c r="K49" s="220">
        <f t="shared" si="9"/>
        <v>1009371</v>
      </c>
      <c r="L49" s="220">
        <f t="shared" si="9"/>
        <v>757200</v>
      </c>
      <c r="M49" s="220">
        <f t="shared" si="9"/>
        <v>959078</v>
      </c>
      <c r="N49" s="220">
        <f t="shared" si="9"/>
        <v>2725649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5336376</v>
      </c>
      <c r="X49" s="220">
        <f t="shared" si="9"/>
        <v>6974775</v>
      </c>
      <c r="Y49" s="220">
        <f t="shared" si="9"/>
        <v>-1638399</v>
      </c>
      <c r="Z49" s="221">
        <f t="shared" si="5"/>
        <v>-23.490349151047884</v>
      </c>
      <c r="AA49" s="222">
        <f>SUM(AA41:AA48)</f>
        <v>13949550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3854800</v>
      </c>
      <c r="F51" s="54">
        <f t="shared" si="10"/>
        <v>3854800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1927400</v>
      </c>
      <c r="Y51" s="54">
        <f t="shared" si="10"/>
        <v>-1927400</v>
      </c>
      <c r="Z51" s="184">
        <f>+IF(X51&lt;&gt;0,+(Y51/X51)*100,0)</f>
        <v>-100</v>
      </c>
      <c r="AA51" s="130">
        <f>SUM(AA57:AA61)</f>
        <v>3854800</v>
      </c>
    </row>
    <row r="52" spans="1:27" ht="13.5">
      <c r="A52" s="310" t="s">
        <v>204</v>
      </c>
      <c r="B52" s="142"/>
      <c r="C52" s="62"/>
      <c r="D52" s="156"/>
      <c r="E52" s="60">
        <v>125000</v>
      </c>
      <c r="F52" s="60">
        <v>125000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62500</v>
      </c>
      <c r="Y52" s="60">
        <v>-62500</v>
      </c>
      <c r="Z52" s="140">
        <v>-100</v>
      </c>
      <c r="AA52" s="155">
        <v>125000</v>
      </c>
    </row>
    <row r="53" spans="1:27" ht="13.5">
      <c r="A53" s="310" t="s">
        <v>205</v>
      </c>
      <c r="B53" s="142"/>
      <c r="C53" s="62"/>
      <c r="D53" s="156"/>
      <c r="E53" s="60">
        <v>647000</v>
      </c>
      <c r="F53" s="60">
        <v>647000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323500</v>
      </c>
      <c r="Y53" s="60">
        <v>-323500</v>
      </c>
      <c r="Z53" s="140">
        <v>-100</v>
      </c>
      <c r="AA53" s="155">
        <v>647000</v>
      </c>
    </row>
    <row r="54" spans="1:27" ht="13.5">
      <c r="A54" s="310" t="s">
        <v>206</v>
      </c>
      <c r="B54" s="142"/>
      <c r="C54" s="62"/>
      <c r="D54" s="156"/>
      <c r="E54" s="60">
        <v>1500000</v>
      </c>
      <c r="F54" s="60">
        <v>1500000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750000</v>
      </c>
      <c r="Y54" s="60">
        <v>-750000</v>
      </c>
      <c r="Z54" s="140">
        <v>-100</v>
      </c>
      <c r="AA54" s="155">
        <v>1500000</v>
      </c>
    </row>
    <row r="55" spans="1:27" ht="13.5">
      <c r="A55" s="310" t="s">
        <v>207</v>
      </c>
      <c r="B55" s="142"/>
      <c r="C55" s="62"/>
      <c r="D55" s="156"/>
      <c r="E55" s="60">
        <v>110000</v>
      </c>
      <c r="F55" s="60">
        <v>110000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55000</v>
      </c>
      <c r="Y55" s="60">
        <v>-55000</v>
      </c>
      <c r="Z55" s="140">
        <v>-100</v>
      </c>
      <c r="AA55" s="155">
        <v>110000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2382000</v>
      </c>
      <c r="F57" s="295">
        <f t="shared" si="11"/>
        <v>2382000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1191000</v>
      </c>
      <c r="Y57" s="295">
        <f t="shared" si="11"/>
        <v>-1191000</v>
      </c>
      <c r="Z57" s="296">
        <f>+IF(X57&lt;&gt;0,+(Y57/X57)*100,0)</f>
        <v>-100</v>
      </c>
      <c r="AA57" s="297">
        <f>SUM(AA52:AA56)</f>
        <v>2382000</v>
      </c>
    </row>
    <row r="58" spans="1:27" ht="13.5">
      <c r="A58" s="311" t="s">
        <v>210</v>
      </c>
      <c r="B58" s="136"/>
      <c r="C58" s="62"/>
      <c r="D58" s="156"/>
      <c r="E58" s="60">
        <v>350000</v>
      </c>
      <c r="F58" s="60">
        <v>350000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175000</v>
      </c>
      <c r="Y58" s="60">
        <v>-175000</v>
      </c>
      <c r="Z58" s="140">
        <v>-100</v>
      </c>
      <c r="AA58" s="155">
        <v>350000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1122800</v>
      </c>
      <c r="F61" s="60">
        <v>1122800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561400</v>
      </c>
      <c r="Y61" s="60">
        <v>-561400</v>
      </c>
      <c r="Z61" s="140">
        <v>-100</v>
      </c>
      <c r="AA61" s="155">
        <v>1122800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3854800</v>
      </c>
      <c r="F68" s="60"/>
      <c r="G68" s="60">
        <v>73623</v>
      </c>
      <c r="H68" s="60">
        <v>68996</v>
      </c>
      <c r="I68" s="60">
        <v>327930</v>
      </c>
      <c r="J68" s="60">
        <v>470549</v>
      </c>
      <c r="K68" s="60">
        <v>158256</v>
      </c>
      <c r="L68" s="60">
        <v>92996</v>
      </c>
      <c r="M68" s="60">
        <v>132975</v>
      </c>
      <c r="N68" s="60">
        <v>384227</v>
      </c>
      <c r="O68" s="60"/>
      <c r="P68" s="60"/>
      <c r="Q68" s="60"/>
      <c r="R68" s="60"/>
      <c r="S68" s="60"/>
      <c r="T68" s="60"/>
      <c r="U68" s="60"/>
      <c r="V68" s="60"/>
      <c r="W68" s="60">
        <v>854776</v>
      </c>
      <c r="X68" s="60"/>
      <c r="Y68" s="60">
        <v>854776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3854800</v>
      </c>
      <c r="F69" s="220">
        <f t="shared" si="12"/>
        <v>0</v>
      </c>
      <c r="G69" s="220">
        <f t="shared" si="12"/>
        <v>73623</v>
      </c>
      <c r="H69" s="220">
        <f t="shared" si="12"/>
        <v>68996</v>
      </c>
      <c r="I69" s="220">
        <f t="shared" si="12"/>
        <v>327930</v>
      </c>
      <c r="J69" s="220">
        <f t="shared" si="12"/>
        <v>470549</v>
      </c>
      <c r="K69" s="220">
        <f t="shared" si="12"/>
        <v>158256</v>
      </c>
      <c r="L69" s="220">
        <f t="shared" si="12"/>
        <v>92996</v>
      </c>
      <c r="M69" s="220">
        <f t="shared" si="12"/>
        <v>132975</v>
      </c>
      <c r="N69" s="220">
        <f t="shared" si="12"/>
        <v>384227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854776</v>
      </c>
      <c r="X69" s="220">
        <f t="shared" si="12"/>
        <v>0</v>
      </c>
      <c r="Y69" s="220">
        <f t="shared" si="12"/>
        <v>854776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6226248</v>
      </c>
      <c r="D5" s="344">
        <f t="shared" si="0"/>
        <v>0</v>
      </c>
      <c r="E5" s="343">
        <f t="shared" si="0"/>
        <v>7612550</v>
      </c>
      <c r="F5" s="345">
        <f t="shared" si="0"/>
        <v>7612550</v>
      </c>
      <c r="G5" s="345">
        <f t="shared" si="0"/>
        <v>49725</v>
      </c>
      <c r="H5" s="343">
        <f t="shared" si="0"/>
        <v>97046</v>
      </c>
      <c r="I5" s="343">
        <f t="shared" si="0"/>
        <v>367808</v>
      </c>
      <c r="J5" s="345">
        <f t="shared" si="0"/>
        <v>514579</v>
      </c>
      <c r="K5" s="345">
        <f t="shared" si="0"/>
        <v>621245</v>
      </c>
      <c r="L5" s="343">
        <f t="shared" si="0"/>
        <v>383786</v>
      </c>
      <c r="M5" s="343">
        <f t="shared" si="0"/>
        <v>311132</v>
      </c>
      <c r="N5" s="345">
        <f t="shared" si="0"/>
        <v>1316163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1830742</v>
      </c>
      <c r="X5" s="343">
        <f t="shared" si="0"/>
        <v>3806275</v>
      </c>
      <c r="Y5" s="345">
        <f t="shared" si="0"/>
        <v>-1975533</v>
      </c>
      <c r="Z5" s="346">
        <f>+IF(X5&lt;&gt;0,+(Y5/X5)*100,0)</f>
        <v>-51.902003927724614</v>
      </c>
      <c r="AA5" s="347">
        <f>+AA6+AA8+AA11+AA13+AA15</f>
        <v>7612550</v>
      </c>
    </row>
    <row r="6" spans="1:27" ht="13.5">
      <c r="A6" s="348" t="s">
        <v>204</v>
      </c>
      <c r="B6" s="142"/>
      <c r="C6" s="60">
        <f>+C7</f>
        <v>6033941</v>
      </c>
      <c r="D6" s="327">
        <f aca="true" t="shared" si="1" ref="D6:AA6">+D7</f>
        <v>0</v>
      </c>
      <c r="E6" s="60">
        <f t="shared" si="1"/>
        <v>7612550</v>
      </c>
      <c r="F6" s="59">
        <f t="shared" si="1"/>
        <v>7612550</v>
      </c>
      <c r="G6" s="59">
        <f t="shared" si="1"/>
        <v>49725</v>
      </c>
      <c r="H6" s="60">
        <f t="shared" si="1"/>
        <v>97046</v>
      </c>
      <c r="I6" s="60">
        <f t="shared" si="1"/>
        <v>128681</v>
      </c>
      <c r="J6" s="59">
        <f t="shared" si="1"/>
        <v>275452</v>
      </c>
      <c r="K6" s="59">
        <f t="shared" si="1"/>
        <v>612862</v>
      </c>
      <c r="L6" s="60">
        <f t="shared" si="1"/>
        <v>309356</v>
      </c>
      <c r="M6" s="60">
        <f t="shared" si="1"/>
        <v>248907</v>
      </c>
      <c r="N6" s="59">
        <f t="shared" si="1"/>
        <v>1171125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1446577</v>
      </c>
      <c r="X6" s="60">
        <f t="shared" si="1"/>
        <v>3806275</v>
      </c>
      <c r="Y6" s="59">
        <f t="shared" si="1"/>
        <v>-2359698</v>
      </c>
      <c r="Z6" s="61">
        <f>+IF(X6&lt;&gt;0,+(Y6/X6)*100,0)</f>
        <v>-61.994942561953614</v>
      </c>
      <c r="AA6" s="62">
        <f t="shared" si="1"/>
        <v>7612550</v>
      </c>
    </row>
    <row r="7" spans="1:27" ht="13.5">
      <c r="A7" s="291" t="s">
        <v>228</v>
      </c>
      <c r="B7" s="142"/>
      <c r="C7" s="60">
        <v>6033941</v>
      </c>
      <c r="D7" s="327"/>
      <c r="E7" s="60">
        <v>7612550</v>
      </c>
      <c r="F7" s="59">
        <v>7612550</v>
      </c>
      <c r="G7" s="59">
        <v>49725</v>
      </c>
      <c r="H7" s="60">
        <v>97046</v>
      </c>
      <c r="I7" s="60">
        <v>128681</v>
      </c>
      <c r="J7" s="59">
        <v>275452</v>
      </c>
      <c r="K7" s="59">
        <v>612862</v>
      </c>
      <c r="L7" s="60">
        <v>309356</v>
      </c>
      <c r="M7" s="60">
        <v>248907</v>
      </c>
      <c r="N7" s="59">
        <v>1171125</v>
      </c>
      <c r="O7" s="59"/>
      <c r="P7" s="60"/>
      <c r="Q7" s="60"/>
      <c r="R7" s="59"/>
      <c r="S7" s="59"/>
      <c r="T7" s="60"/>
      <c r="U7" s="60"/>
      <c r="V7" s="59"/>
      <c r="W7" s="59">
        <v>1446577</v>
      </c>
      <c r="X7" s="60">
        <v>3806275</v>
      </c>
      <c r="Y7" s="59">
        <v>-2359698</v>
      </c>
      <c r="Z7" s="61">
        <v>-61.99</v>
      </c>
      <c r="AA7" s="62">
        <v>7612550</v>
      </c>
    </row>
    <row r="8" spans="1:27" ht="13.5">
      <c r="A8" s="348" t="s">
        <v>205</v>
      </c>
      <c r="B8" s="142"/>
      <c r="C8" s="60">
        <f aca="true" t="shared" si="2" ref="C8:Y8">SUM(C9:C10)</f>
        <v>192307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239127</v>
      </c>
      <c r="J8" s="59">
        <f t="shared" si="2"/>
        <v>239127</v>
      </c>
      <c r="K8" s="59">
        <f t="shared" si="2"/>
        <v>0</v>
      </c>
      <c r="L8" s="60">
        <f t="shared" si="2"/>
        <v>74430</v>
      </c>
      <c r="M8" s="60">
        <f t="shared" si="2"/>
        <v>62225</v>
      </c>
      <c r="N8" s="59">
        <f t="shared" si="2"/>
        <v>136655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375782</v>
      </c>
      <c r="X8" s="60">
        <f t="shared" si="2"/>
        <v>0</v>
      </c>
      <c r="Y8" s="59">
        <f t="shared" si="2"/>
        <v>375782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192307</v>
      </c>
      <c r="D9" s="327"/>
      <c r="E9" s="60"/>
      <c r="F9" s="59"/>
      <c r="G9" s="59"/>
      <c r="H9" s="60"/>
      <c r="I9" s="60">
        <v>239127</v>
      </c>
      <c r="J9" s="59">
        <v>239127</v>
      </c>
      <c r="K9" s="59"/>
      <c r="L9" s="60">
        <v>74430</v>
      </c>
      <c r="M9" s="60">
        <v>62225</v>
      </c>
      <c r="N9" s="59">
        <v>136655</v>
      </c>
      <c r="O9" s="59"/>
      <c r="P9" s="60"/>
      <c r="Q9" s="60"/>
      <c r="R9" s="59"/>
      <c r="S9" s="59"/>
      <c r="T9" s="60"/>
      <c r="U9" s="60"/>
      <c r="V9" s="59"/>
      <c r="W9" s="59">
        <v>375782</v>
      </c>
      <c r="X9" s="60"/>
      <c r="Y9" s="59">
        <v>375782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8383</v>
      </c>
      <c r="L15" s="60">
        <f t="shared" si="5"/>
        <v>0</v>
      </c>
      <c r="M15" s="60">
        <f t="shared" si="5"/>
        <v>0</v>
      </c>
      <c r="N15" s="59">
        <f t="shared" si="5"/>
        <v>8383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8383</v>
      </c>
      <c r="X15" s="60">
        <f t="shared" si="5"/>
        <v>0</v>
      </c>
      <c r="Y15" s="59">
        <f t="shared" si="5"/>
        <v>8383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>
        <v>8383</v>
      </c>
      <c r="L20" s="60"/>
      <c r="M20" s="60"/>
      <c r="N20" s="59">
        <v>8383</v>
      </c>
      <c r="O20" s="59"/>
      <c r="P20" s="60"/>
      <c r="Q20" s="60"/>
      <c r="R20" s="59"/>
      <c r="S20" s="59"/>
      <c r="T20" s="60"/>
      <c r="U20" s="60"/>
      <c r="V20" s="59"/>
      <c r="W20" s="59">
        <v>8383</v>
      </c>
      <c r="X20" s="60"/>
      <c r="Y20" s="59">
        <v>8383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681641</v>
      </c>
      <c r="D22" s="331">
        <f t="shared" si="6"/>
        <v>0</v>
      </c>
      <c r="E22" s="330">
        <f t="shared" si="6"/>
        <v>250000</v>
      </c>
      <c r="F22" s="332">
        <f t="shared" si="6"/>
        <v>250000</v>
      </c>
      <c r="G22" s="332">
        <f t="shared" si="6"/>
        <v>0</v>
      </c>
      <c r="H22" s="330">
        <f t="shared" si="6"/>
        <v>0</v>
      </c>
      <c r="I22" s="330">
        <f t="shared" si="6"/>
        <v>308531</v>
      </c>
      <c r="J22" s="332">
        <f t="shared" si="6"/>
        <v>308531</v>
      </c>
      <c r="K22" s="332">
        <f t="shared" si="6"/>
        <v>0</v>
      </c>
      <c r="L22" s="330">
        <f t="shared" si="6"/>
        <v>373414</v>
      </c>
      <c r="M22" s="330">
        <f t="shared" si="6"/>
        <v>466727</v>
      </c>
      <c r="N22" s="332">
        <f t="shared" si="6"/>
        <v>840141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1148672</v>
      </c>
      <c r="X22" s="330">
        <f t="shared" si="6"/>
        <v>125000</v>
      </c>
      <c r="Y22" s="332">
        <f t="shared" si="6"/>
        <v>1023672</v>
      </c>
      <c r="Z22" s="323">
        <f>+IF(X22&lt;&gt;0,+(Y22/X22)*100,0)</f>
        <v>818.9376</v>
      </c>
      <c r="AA22" s="337">
        <f>SUM(AA23:AA32)</f>
        <v>250000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537199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144442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250000</v>
      </c>
      <c r="F32" s="59">
        <v>250000</v>
      </c>
      <c r="G32" s="59"/>
      <c r="H32" s="60"/>
      <c r="I32" s="60">
        <v>308531</v>
      </c>
      <c r="J32" s="59">
        <v>308531</v>
      </c>
      <c r="K32" s="59"/>
      <c r="L32" s="60">
        <v>373414</v>
      </c>
      <c r="M32" s="60">
        <v>466727</v>
      </c>
      <c r="N32" s="59">
        <v>840141</v>
      </c>
      <c r="O32" s="59"/>
      <c r="P32" s="60"/>
      <c r="Q32" s="60"/>
      <c r="R32" s="59"/>
      <c r="S32" s="59"/>
      <c r="T32" s="60"/>
      <c r="U32" s="60"/>
      <c r="V32" s="59"/>
      <c r="W32" s="59">
        <v>1148672</v>
      </c>
      <c r="X32" s="60">
        <v>125000</v>
      </c>
      <c r="Y32" s="59">
        <v>1023672</v>
      </c>
      <c r="Z32" s="61">
        <v>818.94</v>
      </c>
      <c r="AA32" s="62">
        <v>250000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7461369</v>
      </c>
      <c r="D40" s="331">
        <f t="shared" si="9"/>
        <v>0</v>
      </c>
      <c r="E40" s="330">
        <f t="shared" si="9"/>
        <v>5487000</v>
      </c>
      <c r="F40" s="332">
        <f t="shared" si="9"/>
        <v>5487000</v>
      </c>
      <c r="G40" s="332">
        <f t="shared" si="9"/>
        <v>1515</v>
      </c>
      <c r="H40" s="330">
        <f t="shared" si="9"/>
        <v>962717</v>
      </c>
      <c r="I40" s="330">
        <f t="shared" si="9"/>
        <v>343824</v>
      </c>
      <c r="J40" s="332">
        <f t="shared" si="9"/>
        <v>1308056</v>
      </c>
      <c r="K40" s="332">
        <f t="shared" si="9"/>
        <v>388126</v>
      </c>
      <c r="L40" s="330">
        <f t="shared" si="9"/>
        <v>0</v>
      </c>
      <c r="M40" s="330">
        <f t="shared" si="9"/>
        <v>181219</v>
      </c>
      <c r="N40" s="332">
        <f t="shared" si="9"/>
        <v>569345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1877401</v>
      </c>
      <c r="X40" s="330">
        <f t="shared" si="9"/>
        <v>2743500</v>
      </c>
      <c r="Y40" s="332">
        <f t="shared" si="9"/>
        <v>-866099</v>
      </c>
      <c r="Z40" s="323">
        <f>+IF(X40&lt;&gt;0,+(Y40/X40)*100,0)</f>
        <v>-31.56912702751959</v>
      </c>
      <c r="AA40" s="337">
        <f>SUM(AA41:AA49)</f>
        <v>5487000</v>
      </c>
    </row>
    <row r="41" spans="1:27" ht="13.5">
      <c r="A41" s="348" t="s">
        <v>247</v>
      </c>
      <c r="B41" s="142"/>
      <c r="C41" s="349">
        <v>360603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300000</v>
      </c>
      <c r="F42" s="53">
        <f t="shared" si="10"/>
        <v>300000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</v>
      </c>
      <c r="Y42" s="53">
        <f t="shared" si="10"/>
        <v>-150000</v>
      </c>
      <c r="Z42" s="94">
        <f>+IF(X42&lt;&gt;0,+(Y42/X42)*100,0)</f>
        <v>-100</v>
      </c>
      <c r="AA42" s="95">
        <f>+AA62</f>
        <v>300000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284443</v>
      </c>
      <c r="D44" s="355"/>
      <c r="E44" s="54">
        <v>1058500</v>
      </c>
      <c r="F44" s="53">
        <v>1058500</v>
      </c>
      <c r="G44" s="53">
        <v>1515</v>
      </c>
      <c r="H44" s="54">
        <v>120</v>
      </c>
      <c r="I44" s="54">
        <v>4599</v>
      </c>
      <c r="J44" s="53">
        <v>6234</v>
      </c>
      <c r="K44" s="53"/>
      <c r="L44" s="54"/>
      <c r="M44" s="54">
        <v>578</v>
      </c>
      <c r="N44" s="53">
        <v>578</v>
      </c>
      <c r="O44" s="53"/>
      <c r="P44" s="54"/>
      <c r="Q44" s="54"/>
      <c r="R44" s="53"/>
      <c r="S44" s="53"/>
      <c r="T44" s="54"/>
      <c r="U44" s="54"/>
      <c r="V44" s="53"/>
      <c r="W44" s="53">
        <v>6812</v>
      </c>
      <c r="X44" s="54">
        <v>529250</v>
      </c>
      <c r="Y44" s="53">
        <v>-522438</v>
      </c>
      <c r="Z44" s="94">
        <v>-98.71</v>
      </c>
      <c r="AA44" s="95">
        <v>1058500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6816323</v>
      </c>
      <c r="D47" s="355"/>
      <c r="E47" s="54"/>
      <c r="F47" s="53"/>
      <c r="G47" s="53"/>
      <c r="H47" s="54"/>
      <c r="I47" s="54"/>
      <c r="J47" s="53"/>
      <c r="K47" s="53">
        <v>388126</v>
      </c>
      <c r="L47" s="54"/>
      <c r="M47" s="54">
        <v>180641</v>
      </c>
      <c r="N47" s="53">
        <v>568767</v>
      </c>
      <c r="O47" s="53"/>
      <c r="P47" s="54"/>
      <c r="Q47" s="54"/>
      <c r="R47" s="53"/>
      <c r="S47" s="53"/>
      <c r="T47" s="54"/>
      <c r="U47" s="54"/>
      <c r="V47" s="53"/>
      <c r="W47" s="53">
        <v>568767</v>
      </c>
      <c r="X47" s="54"/>
      <c r="Y47" s="53">
        <v>568767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4128500</v>
      </c>
      <c r="F48" s="53">
        <v>4128500</v>
      </c>
      <c r="G48" s="53"/>
      <c r="H48" s="54">
        <v>962597</v>
      </c>
      <c r="I48" s="54">
        <v>339225</v>
      </c>
      <c r="J48" s="53">
        <v>1301822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1301822</v>
      </c>
      <c r="X48" s="54">
        <v>2064250</v>
      </c>
      <c r="Y48" s="53">
        <v>-762428</v>
      </c>
      <c r="Z48" s="94">
        <v>-36.93</v>
      </c>
      <c r="AA48" s="95">
        <v>4128500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600000</v>
      </c>
      <c r="F57" s="332">
        <f t="shared" si="13"/>
        <v>600000</v>
      </c>
      <c r="G57" s="332">
        <f t="shared" si="13"/>
        <v>0</v>
      </c>
      <c r="H57" s="330">
        <f t="shared" si="13"/>
        <v>0</v>
      </c>
      <c r="I57" s="330">
        <f t="shared" si="13"/>
        <v>479561</v>
      </c>
      <c r="J57" s="332">
        <f t="shared" si="13"/>
        <v>479561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479561</v>
      </c>
      <c r="X57" s="330">
        <f t="shared" si="13"/>
        <v>300000</v>
      </c>
      <c r="Y57" s="332">
        <f t="shared" si="13"/>
        <v>179561</v>
      </c>
      <c r="Z57" s="323">
        <f>+IF(X57&lt;&gt;0,+(Y57/X57)*100,0)</f>
        <v>59.85366666666667</v>
      </c>
      <c r="AA57" s="337">
        <f t="shared" si="13"/>
        <v>600000</v>
      </c>
    </row>
    <row r="58" spans="1:27" ht="13.5">
      <c r="A58" s="348" t="s">
        <v>216</v>
      </c>
      <c r="B58" s="136"/>
      <c r="C58" s="60"/>
      <c r="D58" s="327"/>
      <c r="E58" s="60">
        <v>600000</v>
      </c>
      <c r="F58" s="59">
        <v>600000</v>
      </c>
      <c r="G58" s="59"/>
      <c r="H58" s="60"/>
      <c r="I58" s="60">
        <v>479561</v>
      </c>
      <c r="J58" s="59">
        <v>479561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479561</v>
      </c>
      <c r="X58" s="60">
        <v>300000</v>
      </c>
      <c r="Y58" s="59">
        <v>179561</v>
      </c>
      <c r="Z58" s="61">
        <v>59.85</v>
      </c>
      <c r="AA58" s="62">
        <v>600000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14369258</v>
      </c>
      <c r="D60" s="333">
        <f t="shared" si="14"/>
        <v>0</v>
      </c>
      <c r="E60" s="219">
        <f t="shared" si="14"/>
        <v>13949550</v>
      </c>
      <c r="F60" s="264">
        <f t="shared" si="14"/>
        <v>13949550</v>
      </c>
      <c r="G60" s="264">
        <f t="shared" si="14"/>
        <v>51240</v>
      </c>
      <c r="H60" s="219">
        <f t="shared" si="14"/>
        <v>1059763</v>
      </c>
      <c r="I60" s="219">
        <f t="shared" si="14"/>
        <v>1499724</v>
      </c>
      <c r="J60" s="264">
        <f t="shared" si="14"/>
        <v>2610727</v>
      </c>
      <c r="K60" s="264">
        <f t="shared" si="14"/>
        <v>1009371</v>
      </c>
      <c r="L60" s="219">
        <f t="shared" si="14"/>
        <v>757200</v>
      </c>
      <c r="M60" s="219">
        <f t="shared" si="14"/>
        <v>959078</v>
      </c>
      <c r="N60" s="264">
        <f t="shared" si="14"/>
        <v>2725649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5336376</v>
      </c>
      <c r="X60" s="219">
        <f t="shared" si="14"/>
        <v>6974775</v>
      </c>
      <c r="Y60" s="264">
        <f t="shared" si="14"/>
        <v>-1638399</v>
      </c>
      <c r="Z60" s="324">
        <f>+IF(X60&lt;&gt;0,+(Y60/X60)*100,0)</f>
        <v>-23.490349151047884</v>
      </c>
      <c r="AA60" s="232">
        <f>+AA57+AA54+AA51+AA40+AA37+AA34+AA22+AA5</f>
        <v>13949550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300000</v>
      </c>
      <c r="F62" s="336">
        <f t="shared" si="15"/>
        <v>300000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150000</v>
      </c>
      <c r="Y62" s="336">
        <f t="shared" si="15"/>
        <v>-150000</v>
      </c>
      <c r="Z62" s="325">
        <f>+IF(X62&lt;&gt;0,+(Y62/X62)*100,0)</f>
        <v>-100</v>
      </c>
      <c r="AA62" s="338">
        <f>SUM(AA63:AA66)</f>
        <v>300000</v>
      </c>
    </row>
    <row r="63" spans="1:27" ht="13.5">
      <c r="A63" s="348" t="s">
        <v>258</v>
      </c>
      <c r="B63" s="136"/>
      <c r="C63" s="60"/>
      <c r="D63" s="327"/>
      <c r="E63" s="60">
        <v>300000</v>
      </c>
      <c r="F63" s="59">
        <v>300000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150000</v>
      </c>
      <c r="Y63" s="59">
        <v>-150000</v>
      </c>
      <c r="Z63" s="61">
        <v>-100</v>
      </c>
      <c r="AA63" s="62">
        <v>300000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2015-02-02T10:33:54Z</dcterms:created>
  <dcterms:modified xsi:type="dcterms:W3CDTF">2015-02-02T10:36:21Z</dcterms:modified>
  <cp:category/>
  <cp:version/>
  <cp:contentType/>
  <cp:contentStatus/>
</cp:coreProperties>
</file>